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19440" windowHeight="8115" tabRatio="644"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80" i="1" l="1"/>
  <c r="J82" i="1" s="1"/>
  <c r="J84" i="1" l="1"/>
  <c r="J69" i="1" l="1"/>
  <c r="J39" i="1" l="1"/>
  <c r="E27" i="10"/>
  <c r="E28" i="10"/>
  <c r="E29" i="10"/>
  <c r="E30" i="10"/>
  <c r="E31" i="10"/>
  <c r="E32" i="10"/>
  <c r="E33" i="10"/>
  <c r="E34" i="10"/>
  <c r="E35" i="10"/>
  <c r="E36" i="10"/>
  <c r="E37" i="10"/>
  <c r="E38" i="10"/>
  <c r="E39" i="10"/>
  <c r="E40" i="10"/>
  <c r="E41" i="10"/>
  <c r="E42" i="10"/>
  <c r="C27" i="10"/>
  <c r="C28" i="10"/>
  <c r="C29" i="10"/>
  <c r="C30" i="10"/>
  <c r="C31" i="10"/>
  <c r="C32" i="10"/>
  <c r="C33" i="10"/>
  <c r="C34" i="10"/>
  <c r="C35" i="10"/>
  <c r="C36" i="10"/>
  <c r="C37" i="10"/>
  <c r="C38" i="10"/>
  <c r="C39" i="10"/>
  <c r="C40" i="10"/>
  <c r="C41" i="10"/>
  <c r="C42" i="10"/>
  <c r="E26" i="10"/>
  <c r="C26" i="10"/>
  <c r="J78" i="1" l="1"/>
  <c r="J85" i="1" s="1"/>
  <c r="J44" i="1"/>
  <c r="J43" i="1"/>
  <c r="J42" i="1"/>
  <c r="J41" i="1"/>
  <c r="J40" i="1"/>
  <c r="J60" i="1" l="1"/>
  <c r="J62" i="1" s="1"/>
  <c r="J1" i="1"/>
  <c r="M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6" i="10"/>
  <c r="C7" i="10"/>
  <c r="C8" i="10"/>
  <c r="C9" i="10"/>
  <c r="C10" i="10"/>
  <c r="C11" i="10"/>
  <c r="C12" i="10"/>
  <c r="C13" i="10"/>
  <c r="C14" i="10"/>
  <c r="C15" i="10"/>
  <c r="C16" i="10"/>
  <c r="C17" i="10"/>
  <c r="C18" i="10"/>
  <c r="C19" i="10"/>
  <c r="C20" i="10"/>
  <c r="C21" i="10"/>
  <c r="C5" i="10"/>
  <c r="J71" i="1" l="1"/>
</calcChain>
</file>

<file path=xl/sharedStrings.xml><?xml version="1.0" encoding="utf-8"?>
<sst xmlns="http://schemas.openxmlformats.org/spreadsheetml/2006/main" count="314" uniqueCount="197">
  <si>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</si>
  <si>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</si>
  <si>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</si>
  <si>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</si>
  <si>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</si>
  <si>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</si>
  <si>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</si>
  <si>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</si>
  <si>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</si>
  <si>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</si>
  <si>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</si>
  <si>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</si>
  <si>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</si>
  <si>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</si>
  <si>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</si>
  <si>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</si>
  <si>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</si>
  <si>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</si>
  <si>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</si>
  <si>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</si>
  <si>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</si>
  <si>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</si>
  <si>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</si>
  <si>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</si>
  <si>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</si>
  <si>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</si>
  <si>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</si>
  <si>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</si>
  <si>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</si>
  <si>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</si>
  <si>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</si>
  <si>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</si>
  <si>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</si>
  <si>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</si>
  <si>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</si>
  <si>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</si>
  <si>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</si>
  <si>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</si>
  <si>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</si>
  <si>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</si>
  <si>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</si>
  <si>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</si>
  <si>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</si>
  <si>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</si>
  <si>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</si>
  <si>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</si>
  <si>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</si>
  <si>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</si>
  <si>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</si>
  <si>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</si>
  <si>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</si>
  <si>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</si>
  <si>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</si>
  <si>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</si>
  <si>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</si>
  <si>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</si>
  <si>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</si>
  <si>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</si>
  <si>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</si>
  <si>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</si>
  <si>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</si>
  <si>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</si>
  <si>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</si>
  <si>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</si>
  <si>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</si>
  <si>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</si>
  <si>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</si>
  <si>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</si>
  <si>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</si>
  <si>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</si>
  <si>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</si>
  <si>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</si>
  <si>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</si>
  <si>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</si>
  <si>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</si>
  <si>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</si>
  <si>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</si>
  <si>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</si>
  <si>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</si>
  <si>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</si>
  <si>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</si>
  <si>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</si>
  <si>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</si>
  <si>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</si>
  <si>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</si>
  <si>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</si>
  <si>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</si>
  <si>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</si>
  <si>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</si>
  <si>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</si>
  <si>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</si>
  <si>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</si>
  <si>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</si>
  <si>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</si>
  <si>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</si>
  <si>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</si>
  <si>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</si>
  <si>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</si>
  <si>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</si>
  <si>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</si>
  <si>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</si>
  <si>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</si>
  <si>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</si>
  <si>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</si>
  <si>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</si>
  <si>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</si>
  <si>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</si>
  <si>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</si>
  <si>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</si>
  <si>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</si>
  <si>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</si>
  <si>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</si>
  <si>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</si>
  <si>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</si>
  <si>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</si>
  <si>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</si>
  <si>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</si>
  <si>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</si>
  <si>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</si>
  <si>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</si>
  <si>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</si>
  <si>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</si>
  <si>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</si>
  <si>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</si>
  <si>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</si>
  <si>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</si>
  <si>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</si>
  <si>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Afnemers EHS/HS (&gt;=110 kV)</t>
  </si>
  <si>
    <t>Afnemers Trafo HS + TS/MS</t>
  </si>
  <si>
    <t>Afnemers MS (1-20 kV) - Distributie (&gt; 3,0 MVA t/m 6,0  MVA)</t>
  </si>
  <si>
    <t>Afnemers MS (1-20 kV) - Distributie (&gt; 1,2 MVA t/m 3,0  MVA)</t>
  </si>
  <si>
    <t>Afnemers Trafo MS/LS (&gt;0,15 MVA t/m 1,2 MVA)</t>
  </si>
  <si>
    <t>Afnemers LS (&gt;3*80A  t/m  3*225A)</t>
  </si>
  <si>
    <t>Afnemers &gt;  1* 6A  t/m 3* 25A</t>
  </si>
  <si>
    <t>Afnemers 0 t/m 1* 6A  (OV)</t>
  </si>
  <si>
    <t/>
  </si>
  <si>
    <t>PAV meerlengte &gt; 25 meter; aansluitingen 3-10 MVA</t>
  </si>
  <si>
    <t>0 t/m 1*6A  (OV)</t>
  </si>
  <si>
    <t>&gt; 1*6A  en t/m 3*25A</t>
  </si>
  <si>
    <t>&gt;3*25A en t/m 3*35A</t>
  </si>
  <si>
    <t>&gt;3*35A en t/m 3*50A</t>
  </si>
  <si>
    <t>&gt;3*50A en t/m 3*63A</t>
  </si>
  <si>
    <t>&gt;3*63A en t/m 3*80A</t>
  </si>
  <si>
    <t>&gt;3*80A en t/m 3*100A af sec. zijde LS-transformator</t>
  </si>
  <si>
    <t>&gt;3*100A en t/m 3*125A af sec.zijde LS-transformator</t>
  </si>
  <si>
    <t>&gt;3*125A en t/m 3*160A af sec.zijde LS-transformator</t>
  </si>
  <si>
    <t>&gt;3*160A en t/m 3*200A af sec.zijde LS-transformator</t>
  </si>
  <si>
    <t>&gt;3*200A en t/m 3*225A af sec.zijde LS-transformator</t>
  </si>
  <si>
    <t>&gt;0,15 MVA en t/m 0,63 MVA MS met  LS meting</t>
  </si>
  <si>
    <t>&gt;0,63 MVA en t/m 1,2 MVA MS met LS meting</t>
  </si>
  <si>
    <t>&gt;1,2 MVA en t/m 1,8 MVA MS met  MS meting</t>
  </si>
  <si>
    <t>&gt;1,8 MVA en t/m 2,4 MVA MS met  MS meting</t>
  </si>
  <si>
    <t>&gt;2,4 MVA en t/m 3,0 MVA MS met  MS meting</t>
  </si>
  <si>
    <t>&gt;3,0 MVA en t/m 6,0 MVA MS met  MS meting</t>
  </si>
  <si>
    <t>Aansluitdienst</t>
  </si>
  <si>
    <t>Afnemers HS (110-150 kV) max. 600 uur/jr</t>
  </si>
  <si>
    <t>Afnemers TS (25-50 kV) max. 600 uur/jr</t>
  </si>
  <si>
    <t>Afnemers Trafo HS+TS/MS max. 600 uur/jr</t>
  </si>
  <si>
    <t>Kleinverbruikers (t/m 3*80 A op LS) per afnemerscategorie</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</si>
  <si>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</si>
  <si>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</si>
  <si>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</si>
  <si>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</si>
  <si>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</si>
  <si>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</si>
  <si>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</si>
  <si>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</si>
  <si>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TARIEVENVOORSTEL 2016 EN CONTROLE</t>
  </si>
  <si>
    <t>Toegestane Totale inkomsten 2016 inclusief correcties</t>
  </si>
  <si>
    <t>EUR, pp 2016</t>
  </si>
  <si>
    <t>Totale Omzet 2016 op basis van Rekenvolume</t>
  </si>
  <si>
    <t>Toegestane Totale Inkomsten 2016 (incl. correcties)</t>
  </si>
  <si>
    <t>Toegestane Totale Inkomsten 2016 (incl. correcties) excl. Vastrecht</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</si>
  <si>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</si>
  <si>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</si>
  <si>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</si>
  <si>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</si>
  <si>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Paul Adriaansen</t>
  </si>
  <si>
    <t>070 - 722 2005</t>
  </si>
  <si>
    <t>Toegestane Totale Inkomsten 2015 (incl. correcties) gebasseerd op tarieven 2015 en rekenvolumes NE6R</t>
  </si>
  <si>
    <t>ja</t>
  </si>
  <si>
    <t>nee</t>
  </si>
  <si>
    <t>Afnemers &gt; 3*63A  t/m  3*80A</t>
  </si>
  <si>
    <t>Afnemers &gt; 3*50A  t/m  3*63A</t>
  </si>
  <si>
    <t>Afnemers &gt; 3*35A  t/m  3*50A</t>
  </si>
  <si>
    <t>Afnemers &gt; 3*25A  t/m  3*35A</t>
  </si>
  <si>
    <t>&gt; 1,2 MVA t/m 6,0 MVA</t>
  </si>
  <si>
    <t>&gt;3*225A t/m 1,2 MVA</t>
  </si>
  <si>
    <t>&gt; 3*80A t/m 3*225A</t>
  </si>
  <si>
    <t>komt niet voor in ons gebied</t>
  </si>
  <si>
    <t>Wel ingevuld niet toegelicht. Geen afwijkingen t.o.v. voorgaande jaren</t>
  </si>
  <si>
    <t>Afnemers MS (1-20 kV) - Distributie (&gt; 3,0 MVA t/m 6,0 MVA)</t>
  </si>
  <si>
    <t>ACM had de indeling van Cogas conform PAV kleinverbruik niet overgenomen in haar aangeleverde format. Deze alsnog ingevoegd, conform afspraak ACM-Cogas van vorig jaar.</t>
  </si>
  <si>
    <t>Cogas Infra en Beheer B.V.</t>
  </si>
  <si>
    <t>Rohofstraat 83</t>
  </si>
  <si>
    <t>7605 AT</t>
  </si>
  <si>
    <t>Almelo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</si>
</sst>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0.0000_-;#,##0.0000\-"/>
    <numFmt numFmtId="166" formatCode="_-[$€]\ * #,##0.00_-;_-[$€]\ * #,##0.00\-;_-[$€]\ * &quot;-&quot;??_-;_-@_-"/>
    <numFmt numFmtId="167" formatCode="_-* #,##0_-;_-* #,##0\-;_-* &quot;-&quot;??_-;_-@_-"/>
    <numFmt numFmtId="168" formatCode="_ * #,##0_ ;_ * \-#,##0_ ;_ * &quot;-&quot;??_ ;_ @_ "/>
    <numFmt numFmtId="169" formatCode="_ * #,##0.0000_ ;_ * \-#,##0.0000_ ;_ * &quot;-&quot;??_ ;_ @_ "/>
    <numFmt numFmtId="170"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color theme="1"/>
      <name val="Arial"/>
      <family val="2"/>
    </font>
    <font>
      <u/>
      <sz val="10"/>
      <color theme="10"/>
      <name val="Arial"/>
      <family val="2"/>
    </font>
  </fonts>
  <fills count="1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s>
  <borders count="61">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
      <left style="thin">
        <color indexed="64"/>
      </left>
      <right/>
      <top style="thin">
        <color indexed="64"/>
      </top>
      <bottom style="hair">
        <color theme="0" tint="-0.14996795556505021"/>
      </bottom>
      <diagonal/>
    </border>
  </borders>
  <cellStyleXfs count="17">
    <xf numFmtId="0" fontId="0" fillId="0" borderId="0"/>
    <xf numFmtId="0" fontId="8"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28" fillId="0" borderId="0" applyNumberFormat="0" applyFill="0" applyBorder="0" applyAlignment="0" applyProtection="0">
      <alignment vertical="top"/>
      <protection locked="0"/>
    </xf>
  </cellStyleXfs>
  <cellXfs count="389">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22" fontId="21" fillId="3" borderId="23" xfId="10" applyNumberFormat="1" applyFont="1" applyFill="1" applyBorder="1" applyAlignment="1" applyProtection="1">
      <alignment horizontal="center" vertical="top"/>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2"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8" fontId="6" fillId="10" borderId="38" xfId="3" applyNumberFormat="1" applyFont="1" applyFill="1" applyBorder="1"/>
    <xf numFmtId="0" fontId="6" fillId="10" borderId="40" xfId="12" applyFill="1" applyBorder="1"/>
    <xf numFmtId="0" fontId="6" fillId="10" borderId="41" xfId="12" applyFill="1" applyBorder="1"/>
    <xf numFmtId="168" fontId="6" fillId="10" borderId="42" xfId="3" applyNumberFormat="1" applyFont="1" applyFill="1" applyBorder="1"/>
    <xf numFmtId="0" fontId="6" fillId="10" borderId="44" xfId="12" applyFill="1" applyBorder="1"/>
    <xf numFmtId="0" fontId="6" fillId="10" borderId="45" xfId="12" applyFill="1" applyBorder="1"/>
    <xf numFmtId="168"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0" borderId="22" xfId="12" applyFill="1" applyBorder="1"/>
    <xf numFmtId="37" fontId="6" fillId="0" borderId="0" xfId="0" applyNumberFormat="1" applyFont="1" applyFill="1" applyBorder="1" applyAlignment="1" applyProtection="1">
      <protection locked="0"/>
    </xf>
    <xf numFmtId="0" fontId="6" fillId="10" borderId="54" xfId="12" applyFill="1" applyBorder="1"/>
    <xf numFmtId="168" fontId="6" fillId="10" borderId="55" xfId="3" applyNumberFormat="1" applyFont="1" applyFill="1" applyBorder="1"/>
    <xf numFmtId="0" fontId="6" fillId="10" borderId="57"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8"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69" fontId="6" fillId="15" borderId="39" xfId="3" applyNumberFormat="1" applyFont="1" applyFill="1" applyBorder="1"/>
    <xf numFmtId="169" fontId="6" fillId="15" borderId="56" xfId="3" applyNumberFormat="1" applyFont="1" applyFill="1" applyBorder="1"/>
    <xf numFmtId="164" fontId="6" fillId="15" borderId="50" xfId="3" applyFont="1" applyFill="1" applyBorder="1"/>
    <xf numFmtId="168" fontId="6" fillId="10" borderId="40" xfId="3" applyNumberFormat="1" applyFont="1" applyFill="1" applyBorder="1"/>
    <xf numFmtId="168" fontId="6" fillId="10" borderId="44" xfId="3" applyNumberFormat="1" applyFont="1" applyFill="1" applyBorder="1"/>
    <xf numFmtId="168" fontId="6" fillId="10" borderId="48" xfId="3" applyNumberFormat="1" applyFont="1" applyFill="1" applyBorder="1"/>
    <xf numFmtId="167"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7"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7" fontId="6" fillId="0" borderId="5" xfId="3" applyNumberFormat="1" applyFont="1" applyFill="1" applyBorder="1" applyAlignment="1">
      <alignment horizontal="right"/>
    </xf>
    <xf numFmtId="167"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8"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7"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168" fontId="6" fillId="10" borderId="58" xfId="3" applyNumberFormat="1" applyFont="1" applyFill="1" applyBorder="1"/>
    <xf numFmtId="168" fontId="6" fillId="16" borderId="58" xfId="3" applyNumberFormat="1" applyFont="1" applyFill="1" applyBorder="1"/>
    <xf numFmtId="0" fontId="14" fillId="2" borderId="2" xfId="8" applyFont="1" applyFill="1" applyBorder="1" applyAlignment="1"/>
    <xf numFmtId="0" fontId="14" fillId="2" borderId="0" xfId="8" applyFont="1" applyFill="1" applyBorder="1" applyAlignment="1"/>
    <xf numFmtId="0" fontId="14" fillId="2" borderId="4" xfId="8" applyFont="1" applyFill="1" applyBorder="1" applyAlignment="1"/>
    <xf numFmtId="0" fontId="14" fillId="0" borderId="6"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59" xfId="8" applyNumberFormat="1" applyFont="1" applyFill="1" applyBorder="1" applyAlignment="1" applyProtection="1"/>
    <xf numFmtId="0" fontId="1" fillId="0" borderId="0" xfId="0" applyFont="1" applyFill="1" applyBorder="1" applyAlignment="1">
      <alignment horizontal="left" vertical="top" wrapText="1"/>
    </xf>
    <xf numFmtId="168" fontId="6" fillId="10" borderId="0" xfId="12" applyNumberFormat="1" applyFill="1"/>
    <xf numFmtId="168" fontId="25" fillId="11" borderId="2" xfId="13" applyNumberFormat="1" applyFont="1" applyFill="1" applyBorder="1" applyAlignment="1" applyProtection="1">
      <alignment horizontal="center"/>
    </xf>
    <xf numFmtId="168" fontId="7" fillId="9" borderId="24" xfId="12" applyNumberFormat="1" applyFont="1" applyFill="1" applyBorder="1"/>
    <xf numFmtId="168" fontId="6" fillId="13" borderId="24" xfId="12" applyNumberFormat="1" applyFill="1" applyBorder="1"/>
    <xf numFmtId="0" fontId="1" fillId="0" borderId="0" xfId="0" applyFont="1" applyFill="1"/>
    <xf numFmtId="0" fontId="1" fillId="0" borderId="0" xfId="0" applyFont="1" applyFill="1" applyAlignment="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Border="1" applyAlignment="1"/>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0" fontId="1" fillId="0" borderId="1" xfId="0" applyFont="1" applyFill="1" applyBorder="1" applyAlignment="1"/>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0" fontId="1" fillId="0" borderId="0" xfId="0" applyFont="1" applyFill="1" applyAlignment="1">
      <alignment horizontal="left" vertical="top" wrapText="1"/>
    </xf>
    <xf numFmtId="168" fontId="6" fillId="0" borderId="58" xfId="3" applyNumberFormat="1" applyFont="1" applyFill="1" applyBorder="1"/>
    <xf numFmtId="167" fontId="27" fillId="0" borderId="0" xfId="3" applyNumberFormat="1" applyFont="1"/>
    <xf numFmtId="170" fontId="6" fillId="15" borderId="39" xfId="3" applyNumberFormat="1" applyFont="1" applyFill="1" applyBorder="1"/>
    <xf numFmtId="170" fontId="6" fillId="15" borderId="43" xfId="3" applyNumberFormat="1" applyFont="1" applyFill="1" applyBorder="1"/>
    <xf numFmtId="170" fontId="6" fillId="15" borderId="47" xfId="3" applyNumberFormat="1" applyFont="1" applyFill="1" applyBorder="1"/>
    <xf numFmtId="0" fontId="1" fillId="3" borderId="26" xfId="0" applyFont="1" applyFill="1" applyBorder="1"/>
    <xf numFmtId="170" fontId="1" fillId="15" borderId="39" xfId="3" applyNumberFormat="1" applyFont="1" applyFill="1" applyBorder="1"/>
    <xf numFmtId="164" fontId="1" fillId="15" borderId="47" xfId="3" applyFont="1" applyFill="1" applyBorder="1"/>
    <xf numFmtId="164" fontId="1" fillId="15" borderId="43" xfId="3" applyFont="1" applyFill="1" applyBorder="1"/>
    <xf numFmtId="0" fontId="1" fillId="3" borderId="26" xfId="0" applyFont="1" applyFill="1" applyBorder="1" applyAlignment="1">
      <alignment wrapText="1"/>
    </xf>
    <xf numFmtId="164" fontId="6" fillId="14" borderId="51" xfId="3" applyNumberFormat="1" applyFont="1" applyFill="1" applyBorder="1"/>
    <xf numFmtId="164" fontId="6" fillId="14" borderId="52" xfId="3" applyNumberFormat="1" applyFont="1" applyFill="1" applyBorder="1"/>
    <xf numFmtId="164" fontId="6" fillId="14" borderId="53" xfId="3" applyNumberFormat="1" applyFont="1" applyFill="1" applyBorder="1"/>
    <xf numFmtId="0" fontId="1" fillId="10" borderId="60" xfId="12" applyFont="1" applyFill="1" applyBorder="1" applyAlignment="1"/>
    <xf numFmtId="0" fontId="5" fillId="15" borderId="10" xfId="10" applyFont="1" applyFill="1" applyBorder="1" applyAlignment="1" applyProtection="1">
      <alignment horizontal="left" vertical="center"/>
      <protection locked="0"/>
    </xf>
    <xf numFmtId="0" fontId="5" fillId="15" borderId="11" xfId="10" applyFont="1" applyFill="1" applyBorder="1" applyAlignment="1" applyProtection="1">
      <alignment horizontal="left" vertical="center"/>
      <protection locked="0"/>
    </xf>
    <xf numFmtId="0" fontId="5" fillId="15" borderId="12" xfId="10" applyFont="1" applyFill="1" applyBorder="1" applyAlignment="1" applyProtection="1">
      <alignment horizontal="left" vertical="center"/>
      <protection locked="0"/>
    </xf>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0" fontId="1" fillId="0" borderId="0" xfId="0" applyFont="1" applyFill="1" applyAlignment="1"/>
    <xf numFmtId="0" fontId="28" fillId="15" borderId="14" xfId="16" applyFill="1" applyBorder="1" applyAlignment="1" applyProtection="1">
      <alignment horizontal="left" vertical="center"/>
      <protection locked="0"/>
    </xf>
    <xf numFmtId="0" fontId="5" fillId="15" borderId="15" xfId="10" applyFont="1" applyFill="1" applyBorder="1" applyAlignment="1" applyProtection="1">
      <alignment horizontal="left" vertical="center"/>
      <protection locked="0"/>
    </xf>
    <xf numFmtId="0" fontId="5" fillId="15" borderId="16" xfId="10" applyFont="1" applyFill="1" applyBorder="1" applyAlignment="1" applyProtection="1">
      <alignment horizontal="left" vertical="center"/>
      <protection locked="0"/>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5" fillId="15" borderId="10" xfId="10" applyFont="1" applyFill="1" applyBorder="1" applyAlignment="1" applyProtection="1">
      <alignment horizontal="left" vertical="center"/>
      <protection locked="0"/>
    </xf>
    <xf numFmtId="0" fontId="5" fillId="15" borderId="11" xfId="10" applyFont="1" applyFill="1" applyBorder="1" applyAlignment="1" applyProtection="1">
      <alignment horizontal="left" vertical="center"/>
      <protection locked="0"/>
    </xf>
    <xf numFmtId="0" fontId="5" fillId="15" borderId="12" xfId="10" applyFont="1" applyFill="1" applyBorder="1" applyAlignment="1" applyProtection="1">
      <alignment horizontal="left" vertical="center"/>
      <protection locked="0"/>
    </xf>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Hyperlink" xfId="16"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election activeCell="F21" sqref="F21"/>
    </sheetView>
  </sheetViews>
  <sheetFormatPr defaultRowHeight="12.75" x14ac:dyDescent="0.2"/>
  <cols>
    <col min="1" max="17" width="10.85546875" style="334" customWidth="1"/>
    <col min="18" max="16384" width="9.140625" style="334"/>
  </cols>
  <sheetData>
    <row r="2" spans="1:22" x14ac:dyDescent="0.2">
      <c r="A2" s="334" t="s">
        <v>163</v>
      </c>
    </row>
    <row r="3" spans="1:22" x14ac:dyDescent="0.2">
      <c r="A3" s="334" t="s">
        <v>164</v>
      </c>
    </row>
    <row r="11" spans="1:22" ht="60" x14ac:dyDescent="0.2">
      <c r="A11" s="373" t="s">
        <v>5</v>
      </c>
      <c r="B11" s="374"/>
      <c r="C11" s="374"/>
      <c r="D11" s="374"/>
      <c r="E11" s="374"/>
      <c r="F11" s="374"/>
      <c r="G11" s="374"/>
      <c r="H11" s="374"/>
      <c r="I11" s="374"/>
      <c r="J11" s="374"/>
      <c r="K11" s="374"/>
      <c r="L11" s="374"/>
      <c r="M11" s="374"/>
      <c r="N11" s="374"/>
      <c r="O11" s="374"/>
      <c r="P11" s="374"/>
      <c r="Q11" s="374"/>
      <c r="R11" s="374"/>
      <c r="S11" s="374"/>
      <c r="T11" s="374"/>
      <c r="U11" s="374"/>
      <c r="V11" s="374"/>
    </row>
    <row r="13" spans="1:22" ht="60" x14ac:dyDescent="0.2">
      <c r="A13" s="373" t="s">
        <v>6</v>
      </c>
      <c r="B13" s="374"/>
      <c r="C13" s="374"/>
      <c r="D13" s="374"/>
      <c r="E13" s="374"/>
      <c r="F13" s="374"/>
      <c r="G13" s="374"/>
      <c r="H13" s="374"/>
      <c r="I13" s="374"/>
      <c r="J13" s="374"/>
      <c r="K13" s="374"/>
      <c r="L13" s="374"/>
      <c r="M13" s="374"/>
      <c r="N13" s="374"/>
      <c r="O13" s="374"/>
      <c r="P13" s="374"/>
      <c r="Q13" s="374"/>
      <c r="R13" s="374"/>
      <c r="S13" s="374"/>
      <c r="T13" s="374"/>
      <c r="U13" s="374"/>
      <c r="V13" s="374"/>
    </row>
    <row r="15" spans="1:22" ht="60" x14ac:dyDescent="0.2">
      <c r="A15" s="375">
        <v>2016</v>
      </c>
      <c r="B15" s="376"/>
      <c r="C15" s="376"/>
      <c r="D15" s="376"/>
      <c r="E15" s="376"/>
      <c r="F15" s="376"/>
      <c r="G15" s="376"/>
      <c r="H15" s="376"/>
      <c r="I15" s="376"/>
      <c r="J15" s="376"/>
      <c r="K15" s="376"/>
      <c r="L15" s="376"/>
      <c r="M15" s="376"/>
      <c r="N15" s="376"/>
      <c r="O15" s="376"/>
      <c r="P15" s="376"/>
      <c r="Q15" s="376"/>
      <c r="R15" s="376"/>
      <c r="S15" s="376"/>
      <c r="T15" s="376"/>
      <c r="U15" s="376"/>
      <c r="V15" s="376"/>
    </row>
    <row r="16" spans="1:22" ht="32.25" customHeight="1" x14ac:dyDescent="0.2">
      <c r="C16" s="336"/>
      <c r="D16" s="336"/>
      <c r="E16" s="336"/>
      <c r="F16" s="336"/>
      <c r="G16" s="336"/>
      <c r="H16" s="336"/>
      <c r="I16" s="337"/>
    </row>
    <row r="17" spans="1:22" ht="32.25" customHeight="1" x14ac:dyDescent="0.2">
      <c r="C17" s="336"/>
      <c r="D17" s="336"/>
      <c r="E17" s="336"/>
      <c r="F17" s="336"/>
      <c r="G17" s="336"/>
      <c r="H17" s="336"/>
      <c r="I17" s="337"/>
    </row>
    <row r="18" spans="1:22" ht="32.25" customHeight="1" x14ac:dyDescent="0.2">
      <c r="C18" s="336"/>
      <c r="D18" s="336"/>
      <c r="E18" s="336"/>
      <c r="F18" s="336"/>
      <c r="G18" s="336"/>
      <c r="H18" s="336"/>
      <c r="I18" s="337"/>
    </row>
    <row r="19" spans="1:22" ht="32.25" customHeight="1" x14ac:dyDescent="0.2">
      <c r="C19" s="336"/>
      <c r="D19" s="336"/>
      <c r="E19" s="336"/>
      <c r="F19" s="336"/>
      <c r="G19" s="336"/>
      <c r="H19" s="336"/>
      <c r="I19" s="337"/>
    </row>
    <row r="20" spans="1:22" ht="15.75" customHeight="1" x14ac:dyDescent="0.2">
      <c r="C20" s="336"/>
      <c r="D20" s="336"/>
      <c r="E20" s="336"/>
      <c r="F20" s="336"/>
      <c r="G20" s="336"/>
      <c r="H20" s="336"/>
      <c r="I20" s="337"/>
    </row>
    <row r="21" spans="1:22" ht="15.75" customHeight="1" x14ac:dyDescent="0.2">
      <c r="C21" s="336"/>
      <c r="D21" s="336"/>
      <c r="E21" s="336"/>
      <c r="F21" s="336"/>
      <c r="G21" s="336"/>
      <c r="H21" s="336"/>
      <c r="I21" s="337"/>
    </row>
    <row r="22" spans="1:22" ht="15.75" customHeight="1" x14ac:dyDescent="0.2">
      <c r="C22" s="336"/>
      <c r="D22" s="336"/>
      <c r="E22" s="336"/>
      <c r="F22" s="336"/>
      <c r="G22" s="336"/>
      <c r="H22" s="336"/>
      <c r="I22" s="337"/>
    </row>
    <row r="26" spans="1:22" s="338" customFormat="1" x14ac:dyDescent="0.2">
      <c r="A26" s="334"/>
      <c r="B26" s="334"/>
      <c r="C26" s="334"/>
      <c r="D26" s="334"/>
      <c r="E26" s="334"/>
      <c r="F26" s="334"/>
      <c r="G26" s="334"/>
      <c r="H26" s="334"/>
      <c r="I26" s="334"/>
      <c r="J26" s="334"/>
      <c r="K26" s="334"/>
      <c r="L26" s="334"/>
      <c r="M26" s="334"/>
      <c r="N26" s="334"/>
      <c r="O26" s="334"/>
      <c r="P26" s="334"/>
      <c r="Q26" s="334"/>
      <c r="R26" s="334"/>
      <c r="S26" s="334"/>
      <c r="T26" s="334"/>
      <c r="U26" s="334"/>
      <c r="V26" s="334"/>
    </row>
    <row r="27" spans="1:22" s="338" customFormat="1" x14ac:dyDescent="0.2">
      <c r="A27" s="334"/>
      <c r="B27" s="334"/>
      <c r="C27" s="334"/>
      <c r="D27" s="334"/>
      <c r="E27" s="334"/>
      <c r="F27" s="334"/>
      <c r="G27" s="334"/>
      <c r="H27" s="334"/>
      <c r="I27" s="334"/>
      <c r="J27" s="334"/>
      <c r="K27" s="334"/>
      <c r="L27" s="334"/>
      <c r="M27" s="334"/>
      <c r="N27" s="334"/>
      <c r="O27" s="334"/>
      <c r="P27" s="334"/>
      <c r="Q27" s="334"/>
      <c r="R27" s="334"/>
      <c r="S27" s="334"/>
      <c r="T27" s="334"/>
      <c r="U27" s="334"/>
      <c r="V27" s="334"/>
    </row>
    <row r="28" spans="1:22" s="338" customFormat="1" x14ac:dyDescent="0.2">
      <c r="A28" s="334"/>
      <c r="B28" s="334"/>
      <c r="C28" s="334"/>
      <c r="D28" s="334"/>
      <c r="E28" s="334"/>
      <c r="F28" s="334"/>
      <c r="G28" s="334"/>
      <c r="H28" s="334"/>
      <c r="I28" s="334"/>
      <c r="J28" s="334"/>
      <c r="K28" s="334"/>
      <c r="L28" s="334"/>
      <c r="M28" s="334"/>
      <c r="N28" s="334"/>
      <c r="O28" s="334"/>
      <c r="P28" s="334"/>
      <c r="Q28" s="334"/>
      <c r="R28" s="334"/>
      <c r="S28" s="334"/>
      <c r="T28" s="334"/>
      <c r="U28" s="334"/>
      <c r="V28" s="334"/>
    </row>
    <row r="29" spans="1:22" s="338" customFormat="1" x14ac:dyDescent="0.2">
      <c r="A29" s="334"/>
      <c r="B29" s="334"/>
      <c r="C29" s="334"/>
      <c r="D29" s="334"/>
      <c r="E29" s="334"/>
      <c r="F29" s="334"/>
      <c r="G29" s="334"/>
      <c r="H29" s="334"/>
      <c r="I29" s="334"/>
      <c r="J29" s="334"/>
      <c r="K29" s="334"/>
      <c r="L29" s="334"/>
      <c r="M29" s="334"/>
      <c r="N29" s="334"/>
      <c r="O29" s="334"/>
      <c r="P29" s="334"/>
      <c r="Q29" s="334"/>
      <c r="R29" s="334"/>
      <c r="S29" s="334"/>
      <c r="T29" s="334"/>
      <c r="U29" s="334"/>
      <c r="V29" s="334"/>
    </row>
    <row r="30" spans="1:22" s="338" customFormat="1" x14ac:dyDescent="0.2">
      <c r="A30" s="334"/>
      <c r="B30" s="334"/>
      <c r="C30" s="334"/>
      <c r="D30" s="334"/>
      <c r="E30" s="334"/>
      <c r="F30" s="334"/>
      <c r="G30" s="334"/>
      <c r="H30" s="334"/>
      <c r="I30" s="334"/>
      <c r="J30" s="334"/>
      <c r="K30" s="334"/>
      <c r="L30" s="334"/>
      <c r="M30" s="334"/>
      <c r="N30" s="334"/>
      <c r="O30" s="334"/>
      <c r="P30" s="334"/>
      <c r="Q30" s="334"/>
      <c r="R30" s="334"/>
      <c r="S30" s="334"/>
      <c r="T30" s="334"/>
      <c r="U30" s="334"/>
      <c r="V30" s="334"/>
    </row>
    <row r="31" spans="1:22" s="338" customFormat="1" x14ac:dyDescent="0.2">
      <c r="A31" s="334"/>
      <c r="B31" s="334"/>
      <c r="C31" s="334"/>
      <c r="D31" s="334"/>
      <c r="E31" s="334"/>
      <c r="F31" s="334"/>
      <c r="G31" s="334"/>
      <c r="H31" s="334"/>
      <c r="I31" s="334"/>
      <c r="J31" s="334"/>
      <c r="K31" s="334"/>
      <c r="L31" s="334"/>
      <c r="M31" s="334"/>
      <c r="N31" s="334"/>
      <c r="O31" s="334"/>
      <c r="P31" s="334"/>
      <c r="Q31" s="334"/>
      <c r="R31" s="334"/>
      <c r="S31" s="334"/>
      <c r="T31" s="334"/>
      <c r="U31" s="334"/>
      <c r="V31" s="334"/>
    </row>
    <row r="32" spans="1:22" s="338" customFormat="1" x14ac:dyDescent="0.2">
      <c r="A32" s="334"/>
      <c r="B32" s="334"/>
      <c r="C32" s="334"/>
      <c r="D32" s="334"/>
      <c r="E32" s="334"/>
      <c r="F32" s="334"/>
      <c r="G32" s="334"/>
      <c r="H32" s="334"/>
      <c r="I32" s="334"/>
      <c r="J32" s="334"/>
      <c r="K32" s="334"/>
      <c r="L32" s="334"/>
      <c r="M32" s="334"/>
      <c r="N32" s="334"/>
      <c r="O32" s="334"/>
      <c r="P32" s="334"/>
      <c r="Q32" s="334"/>
      <c r="R32" s="334"/>
      <c r="S32" s="334"/>
      <c r="T32" s="334"/>
      <c r="U32" s="334"/>
      <c r="V32" s="334"/>
    </row>
    <row r="33" spans="2:11" s="113" customFormat="1" x14ac:dyDescent="0.2">
      <c r="B33" s="114" t="s">
        <v>91</v>
      </c>
    </row>
    <row r="34" spans="2:11" s="115" customFormat="1" x14ac:dyDescent="0.2"/>
    <row r="35" spans="2:11" s="115" customFormat="1" x14ac:dyDescent="0.2">
      <c r="B35" s="339" t="s">
        <v>94</v>
      </c>
      <c r="C35" s="117"/>
      <c r="D35" s="117"/>
      <c r="E35" s="117"/>
      <c r="F35" s="117"/>
      <c r="G35" s="117"/>
      <c r="H35" s="117"/>
      <c r="I35" s="117"/>
      <c r="J35" s="117"/>
      <c r="K35" s="118"/>
    </row>
    <row r="36" spans="2:11" s="115" customFormat="1" x14ac:dyDescent="0.2">
      <c r="B36" s="340"/>
    </row>
    <row r="37" spans="2:11" s="115" customFormat="1" x14ac:dyDescent="0.2">
      <c r="B37" s="341" t="s">
        <v>165</v>
      </c>
      <c r="C37" s="342"/>
      <c r="D37" s="342"/>
      <c r="E37" s="342"/>
      <c r="F37" s="342"/>
      <c r="G37" s="342"/>
      <c r="H37" s="342"/>
      <c r="I37" s="342"/>
      <c r="J37" s="342"/>
      <c r="K37" s="343"/>
    </row>
    <row r="38" spans="2:11" s="115" customFormat="1" x14ac:dyDescent="0.2">
      <c r="B38" s="116"/>
    </row>
    <row r="39" spans="2:11" s="115" customFormat="1" x14ac:dyDescent="0.2">
      <c r="B39" s="344" t="s">
        <v>92</v>
      </c>
      <c r="C39" s="119"/>
      <c r="D39" s="119"/>
      <c r="E39" s="119"/>
      <c r="F39" s="119"/>
      <c r="G39" s="119"/>
      <c r="H39" s="119"/>
      <c r="I39" s="119"/>
      <c r="J39" s="119"/>
      <c r="K39" s="120"/>
    </row>
    <row r="40" spans="2:11" s="115" customFormat="1" x14ac:dyDescent="0.2">
      <c r="B40" s="340"/>
    </row>
    <row r="41" spans="2:11" s="115" customFormat="1" x14ac:dyDescent="0.2">
      <c r="B41" s="345" t="s">
        <v>96</v>
      </c>
      <c r="C41" s="123"/>
      <c r="D41" s="123"/>
      <c r="E41" s="123"/>
      <c r="F41" s="123"/>
      <c r="G41" s="123"/>
      <c r="H41" s="123"/>
      <c r="I41" s="123"/>
      <c r="J41" s="123"/>
      <c r="K41" s="124"/>
    </row>
    <row r="42" spans="2:11" s="115" customFormat="1" x14ac:dyDescent="0.2"/>
    <row r="43" spans="2:11" s="115" customFormat="1" x14ac:dyDescent="0.2">
      <c r="B43" s="346" t="s">
        <v>93</v>
      </c>
      <c r="C43" s="121"/>
      <c r="D43" s="121"/>
      <c r="E43" s="121"/>
      <c r="F43" s="121"/>
      <c r="G43" s="121"/>
      <c r="H43" s="121"/>
      <c r="I43" s="121"/>
      <c r="J43" s="121"/>
      <c r="K43" s="122"/>
    </row>
    <row r="44" spans="2:11" s="115" customFormat="1" x14ac:dyDescent="0.2"/>
    <row r="45" spans="2:11" s="115" customFormat="1" x14ac:dyDescent="0.2">
      <c r="B45" s="347" t="s">
        <v>95</v>
      </c>
      <c r="C45" s="125"/>
      <c r="D45" s="125"/>
      <c r="E45" s="125"/>
      <c r="F45" s="125"/>
      <c r="G45" s="125"/>
      <c r="H45" s="125"/>
      <c r="I45" s="125"/>
      <c r="J45" s="125"/>
      <c r="K45" s="126"/>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D14" sqref="D14:J16"/>
    </sheetView>
  </sheetViews>
  <sheetFormatPr defaultColWidth="10.28515625" defaultRowHeight="12.75" x14ac:dyDescent="0.2"/>
  <cols>
    <col min="1" max="1" width="7" style="31"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72"/>
      <c r="B1" s="272"/>
      <c r="C1" s="273" t="s">
        <v>82</v>
      </c>
      <c r="D1" s="274"/>
      <c r="E1" s="275"/>
      <c r="F1" s="276"/>
      <c r="G1" s="276"/>
      <c r="H1" s="276"/>
      <c r="I1" s="277"/>
      <c r="J1" s="277"/>
      <c r="K1" s="278"/>
      <c r="L1" s="278"/>
      <c r="M1" s="206"/>
      <c r="N1" s="278"/>
      <c r="O1" s="278"/>
      <c r="P1" s="278"/>
      <c r="Q1" s="279"/>
      <c r="R1" s="279"/>
      <c r="S1" s="278"/>
    </row>
    <row r="2" spans="1:19" ht="24" customHeight="1" x14ac:dyDescent="0.2">
      <c r="A2" s="280"/>
      <c r="S2" s="281"/>
    </row>
    <row r="3" spans="1:19" ht="23.25" x14ac:dyDescent="0.2">
      <c r="A3" s="280"/>
      <c r="C3" s="282" t="s">
        <v>166</v>
      </c>
      <c r="D3" s="283"/>
      <c r="E3" s="283"/>
      <c r="F3" s="284"/>
      <c r="G3" s="284"/>
      <c r="H3" s="285"/>
      <c r="I3" s="285"/>
      <c r="J3" s="286"/>
      <c r="K3" s="286"/>
      <c r="L3" s="286"/>
      <c r="M3" s="286"/>
      <c r="N3" s="286"/>
      <c r="O3" s="286"/>
      <c r="P3" s="286"/>
      <c r="Q3" s="287"/>
      <c r="R3" s="7"/>
      <c r="S3" s="288"/>
    </row>
    <row r="4" spans="1:19" ht="10.5" customHeight="1" x14ac:dyDescent="0.35">
      <c r="A4" s="278"/>
      <c r="C4" s="380"/>
      <c r="D4" s="381"/>
      <c r="E4" s="381"/>
      <c r="F4" s="381"/>
      <c r="G4" s="381"/>
      <c r="H4" s="289"/>
      <c r="I4" s="290"/>
      <c r="J4" s="288"/>
      <c r="K4" s="288"/>
      <c r="L4" s="288"/>
      <c r="M4" s="288"/>
      <c r="N4" s="288"/>
      <c r="O4" s="288"/>
      <c r="P4" s="288"/>
      <c r="Q4" s="291"/>
      <c r="R4" s="7"/>
      <c r="S4" s="288"/>
    </row>
    <row r="5" spans="1:19" ht="30" customHeight="1" x14ac:dyDescent="0.35">
      <c r="A5" s="278"/>
      <c r="C5" s="292"/>
      <c r="D5" s="293"/>
      <c r="E5" s="293"/>
      <c r="F5" s="293"/>
      <c r="G5" s="294" t="s">
        <v>81</v>
      </c>
      <c r="H5" s="108">
        <v>42265</v>
      </c>
      <c r="I5" s="290"/>
      <c r="J5" s="288"/>
      <c r="K5" s="288"/>
      <c r="L5" s="288"/>
      <c r="M5" s="288"/>
      <c r="N5" s="288"/>
      <c r="O5" s="288"/>
      <c r="P5" s="288"/>
      <c r="Q5" s="291"/>
      <c r="R5" s="7"/>
      <c r="S5" s="288"/>
    </row>
    <row r="6" spans="1:19" ht="10.5" customHeight="1" x14ac:dyDescent="0.2">
      <c r="A6" s="278"/>
      <c r="C6" s="295"/>
      <c r="D6" s="296"/>
      <c r="E6" s="296"/>
      <c r="F6" s="296"/>
      <c r="G6" s="296"/>
      <c r="H6" s="297"/>
      <c r="I6" s="298"/>
      <c r="J6" s="299"/>
      <c r="K6" s="299"/>
      <c r="L6" s="299"/>
      <c r="M6" s="299"/>
      <c r="N6" s="299"/>
      <c r="O6" s="299"/>
      <c r="P6" s="299"/>
      <c r="Q6" s="300"/>
      <c r="R6" s="7"/>
      <c r="S6" s="288"/>
    </row>
    <row r="7" spans="1:19" ht="15" customHeight="1" x14ac:dyDescent="0.2">
      <c r="A7" s="280"/>
      <c r="C7" s="8"/>
      <c r="D7" s="9"/>
      <c r="E7" s="9"/>
      <c r="F7" s="9"/>
      <c r="G7" s="9"/>
      <c r="H7" s="9"/>
      <c r="I7" s="9"/>
      <c r="J7" s="7"/>
      <c r="K7" s="7"/>
      <c r="L7" s="7"/>
      <c r="M7" s="7"/>
      <c r="N7" s="7"/>
      <c r="O7" s="7"/>
      <c r="P7" s="7"/>
      <c r="Q7" s="10"/>
      <c r="R7" s="7"/>
      <c r="S7" s="288"/>
    </row>
    <row r="8" spans="1:19" ht="15" customHeight="1" x14ac:dyDescent="0.2">
      <c r="A8" s="280"/>
      <c r="C8" s="8"/>
      <c r="D8" s="11"/>
      <c r="E8" s="11"/>
      <c r="F8" s="11"/>
      <c r="G8" s="11"/>
      <c r="H8" s="11"/>
      <c r="I8" s="11"/>
      <c r="J8" s="12"/>
      <c r="K8" s="12"/>
      <c r="L8" s="12"/>
      <c r="M8" s="12"/>
      <c r="N8" s="12"/>
      <c r="O8" s="12"/>
      <c r="P8" s="12"/>
      <c r="Q8" s="13"/>
      <c r="R8" s="7"/>
      <c r="S8" s="288"/>
    </row>
    <row r="9" spans="1:19" x14ac:dyDescent="0.2">
      <c r="A9" s="280"/>
      <c r="C9" s="14" t="s">
        <v>24</v>
      </c>
      <c r="D9" s="159"/>
      <c r="E9" s="15"/>
      <c r="F9" s="15"/>
      <c r="G9" s="15"/>
      <c r="H9" s="15"/>
      <c r="I9" s="15"/>
      <c r="J9" s="16"/>
      <c r="K9" s="15"/>
      <c r="L9" s="15"/>
      <c r="M9" s="15"/>
      <c r="N9" s="15"/>
      <c r="O9" s="15"/>
      <c r="P9" s="16"/>
      <c r="Q9" s="17"/>
      <c r="R9" s="18"/>
      <c r="S9" s="301"/>
    </row>
    <row r="10" spans="1:19" x14ac:dyDescent="0.2">
      <c r="A10" s="280"/>
      <c r="C10" s="8" t="s">
        <v>25</v>
      </c>
      <c r="D10" s="370" t="s">
        <v>193</v>
      </c>
      <c r="E10" s="371"/>
      <c r="F10" s="371"/>
      <c r="G10" s="371"/>
      <c r="H10" s="371"/>
      <c r="I10" s="371"/>
      <c r="J10" s="372"/>
      <c r="K10" s="105"/>
      <c r="L10" s="105"/>
      <c r="M10" s="105"/>
      <c r="N10" s="105"/>
      <c r="O10" s="105"/>
      <c r="P10" s="106"/>
      <c r="Q10" s="107"/>
      <c r="R10" s="18"/>
      <c r="S10" s="301"/>
    </row>
    <row r="11" spans="1:19" x14ac:dyDescent="0.2">
      <c r="A11" s="280"/>
      <c r="C11" s="8" t="s">
        <v>26</v>
      </c>
      <c r="D11" s="370" t="s">
        <v>194</v>
      </c>
      <c r="E11" s="371"/>
      <c r="F11" s="371"/>
      <c r="G11" s="371"/>
      <c r="H11" s="371"/>
      <c r="I11" s="371"/>
      <c r="J11" s="372"/>
      <c r="K11" s="19"/>
      <c r="L11" s="19"/>
      <c r="M11" s="19"/>
      <c r="N11" s="19"/>
      <c r="O11" s="19"/>
      <c r="P11" s="20"/>
      <c r="Q11" s="21"/>
      <c r="R11" s="18"/>
      <c r="S11" s="301"/>
    </row>
    <row r="12" spans="1:19" x14ac:dyDescent="0.2">
      <c r="A12" s="280"/>
      <c r="C12" s="8" t="s">
        <v>27</v>
      </c>
      <c r="D12" s="382" t="s">
        <v>195</v>
      </c>
      <c r="E12" s="383"/>
      <c r="F12" s="383"/>
      <c r="G12" s="383"/>
      <c r="H12" s="383"/>
      <c r="I12" s="383"/>
      <c r="J12" s="384"/>
      <c r="K12" s="19"/>
      <c r="L12" s="19"/>
      <c r="M12" s="19"/>
      <c r="N12" s="19"/>
      <c r="O12" s="19"/>
      <c r="P12" s="20"/>
      <c r="Q12" s="21"/>
      <c r="R12" s="18"/>
      <c r="S12" s="301"/>
    </row>
    <row r="13" spans="1:19" x14ac:dyDescent="0.2">
      <c r="A13" s="280"/>
      <c r="C13" s="8" t="s">
        <v>28</v>
      </c>
      <c r="D13" s="382" t="s">
        <v>196</v>
      </c>
      <c r="E13" s="383"/>
      <c r="F13" s="383"/>
      <c r="G13" s="383"/>
      <c r="H13" s="383"/>
      <c r="I13" s="383"/>
      <c r="J13" s="384"/>
      <c r="K13" s="19"/>
      <c r="L13" s="19"/>
      <c r="M13" s="19"/>
      <c r="N13" s="19"/>
      <c r="O13" s="19"/>
      <c r="P13" s="20"/>
      <c r="Q13" s="21"/>
      <c r="R13" s="18"/>
      <c r="S13" s="301"/>
    </row>
    <row r="14" spans="1:19" x14ac:dyDescent="0.2">
      <c r="A14" s="280"/>
      <c r="C14" s="8" t="s">
        <v>29</v>
      </c>
      <c r="D14" s="382"/>
      <c r="E14" s="383"/>
      <c r="F14" s="383"/>
      <c r="G14" s="383"/>
      <c r="H14" s="383"/>
      <c r="I14" s="383"/>
      <c r="J14" s="384"/>
      <c r="K14" s="19"/>
      <c r="L14" s="19"/>
      <c r="M14" s="19"/>
      <c r="N14" s="19"/>
      <c r="O14" s="19"/>
      <c r="P14" s="20"/>
      <c r="Q14" s="21"/>
      <c r="R14" s="18"/>
      <c r="S14" s="301"/>
    </row>
    <row r="15" spans="1:19" x14ac:dyDescent="0.2">
      <c r="A15" s="280"/>
      <c r="C15" s="8" t="s">
        <v>30</v>
      </c>
      <c r="D15" s="382"/>
      <c r="E15" s="383"/>
      <c r="F15" s="383"/>
      <c r="G15" s="383"/>
      <c r="H15" s="383"/>
      <c r="I15" s="383"/>
      <c r="J15" s="384"/>
      <c r="K15" s="19"/>
      <c r="L15" s="19"/>
      <c r="M15" s="19"/>
      <c r="N15" s="19"/>
      <c r="O15" s="19"/>
      <c r="P15" s="20"/>
      <c r="Q15" s="21"/>
      <c r="R15" s="18"/>
      <c r="S15" s="301"/>
    </row>
    <row r="16" spans="1:19" x14ac:dyDescent="0.2">
      <c r="A16" s="280"/>
      <c r="C16" s="22" t="s">
        <v>31</v>
      </c>
      <c r="D16" s="377"/>
      <c r="E16" s="378"/>
      <c r="F16" s="378"/>
      <c r="G16" s="378"/>
      <c r="H16" s="378"/>
      <c r="I16" s="378"/>
      <c r="J16" s="379"/>
      <c r="K16" s="23"/>
      <c r="L16" s="23"/>
      <c r="M16" s="23"/>
      <c r="N16" s="23"/>
      <c r="O16" s="23"/>
      <c r="P16" s="24"/>
      <c r="Q16" s="25"/>
      <c r="R16" s="18"/>
      <c r="S16" s="301"/>
    </row>
    <row r="17" spans="1:19" x14ac:dyDescent="0.2">
      <c r="A17" s="280"/>
      <c r="C17" s="8"/>
      <c r="D17" s="26"/>
      <c r="E17" s="26"/>
      <c r="F17" s="26"/>
      <c r="G17" s="26"/>
      <c r="H17" s="26"/>
      <c r="I17" s="26"/>
      <c r="J17" s="26"/>
      <c r="K17" s="26"/>
      <c r="L17" s="26"/>
      <c r="M17" s="26"/>
      <c r="N17" s="26"/>
      <c r="O17" s="26"/>
      <c r="P17" s="26"/>
      <c r="Q17" s="27"/>
      <c r="R17" s="26"/>
      <c r="S17" s="281"/>
    </row>
    <row r="18" spans="1:19" x14ac:dyDescent="0.2">
      <c r="A18" s="280"/>
      <c r="C18" s="8"/>
      <c r="D18" s="26"/>
      <c r="E18" s="26"/>
      <c r="F18" s="26"/>
      <c r="G18" s="26"/>
      <c r="H18" s="26"/>
      <c r="I18" s="26"/>
      <c r="J18" s="26"/>
      <c r="K18" s="26"/>
      <c r="L18" s="26"/>
      <c r="M18" s="26"/>
      <c r="N18" s="26"/>
      <c r="O18" s="26"/>
      <c r="P18" s="26"/>
      <c r="Q18" s="27"/>
      <c r="R18" s="26"/>
      <c r="S18" s="281"/>
    </row>
    <row r="19" spans="1:19" x14ac:dyDescent="0.2">
      <c r="A19" s="280"/>
      <c r="C19" s="28"/>
      <c r="D19" s="26"/>
      <c r="E19" s="26"/>
      <c r="F19" s="26"/>
      <c r="G19" s="26"/>
      <c r="H19" s="26"/>
      <c r="I19" s="26"/>
      <c r="J19" s="26"/>
      <c r="K19" s="26"/>
      <c r="L19" s="26"/>
      <c r="M19" s="26"/>
      <c r="N19" s="26"/>
      <c r="O19" s="26"/>
      <c r="P19" s="26"/>
      <c r="Q19" s="27"/>
      <c r="R19" s="26"/>
      <c r="S19" s="281"/>
    </row>
    <row r="20" spans="1:19" x14ac:dyDescent="0.2">
      <c r="A20" s="280"/>
      <c r="C20" s="28"/>
      <c r="D20" s="26"/>
      <c r="E20" s="26"/>
      <c r="F20" s="26"/>
      <c r="G20" s="26"/>
      <c r="H20" s="26"/>
      <c r="I20" s="26"/>
      <c r="J20" s="26"/>
      <c r="K20" s="26"/>
      <c r="L20" s="26"/>
      <c r="M20" s="26"/>
      <c r="N20" s="26"/>
      <c r="O20" s="26"/>
      <c r="P20" s="26"/>
      <c r="Q20" s="27"/>
      <c r="R20" s="26"/>
      <c r="S20" s="281"/>
    </row>
    <row r="21" spans="1:19" x14ac:dyDescent="0.2">
      <c r="A21" s="280"/>
      <c r="C21" s="28"/>
      <c r="D21" s="26"/>
      <c r="E21" s="26"/>
      <c r="F21" s="26"/>
      <c r="G21" s="26"/>
      <c r="H21" s="26"/>
      <c r="I21" s="26"/>
      <c r="J21" s="26"/>
      <c r="K21" s="26"/>
      <c r="L21" s="26"/>
      <c r="M21" s="26"/>
      <c r="N21" s="26"/>
      <c r="O21" s="26"/>
      <c r="P21" s="26"/>
      <c r="Q21" s="27"/>
      <c r="R21" s="26"/>
      <c r="S21" s="281"/>
    </row>
    <row r="22" spans="1:19" x14ac:dyDescent="0.2">
      <c r="A22" s="280"/>
      <c r="C22" s="28"/>
      <c r="D22" s="26"/>
      <c r="E22" s="26"/>
      <c r="F22" s="26"/>
      <c r="G22" s="26"/>
      <c r="H22" s="26"/>
      <c r="I22" s="26"/>
      <c r="J22" s="26"/>
      <c r="K22" s="26"/>
      <c r="L22" s="26"/>
      <c r="M22" s="26"/>
      <c r="N22" s="26"/>
      <c r="O22" s="26"/>
      <c r="P22" s="26"/>
      <c r="Q22" s="27"/>
      <c r="R22" s="26"/>
      <c r="S22" s="281"/>
    </row>
    <row r="23" spans="1:19" x14ac:dyDescent="0.2">
      <c r="A23" s="280"/>
      <c r="C23" s="28"/>
      <c r="D23" s="26"/>
      <c r="E23" s="26"/>
      <c r="F23" s="26"/>
      <c r="G23" s="26"/>
      <c r="H23" s="26"/>
      <c r="I23" s="26"/>
      <c r="J23" s="26"/>
      <c r="K23" s="26"/>
      <c r="L23" s="26"/>
      <c r="M23" s="26"/>
      <c r="N23" s="26"/>
      <c r="O23" s="26"/>
      <c r="P23" s="26"/>
      <c r="Q23" s="27"/>
      <c r="R23" s="26"/>
      <c r="S23" s="281"/>
    </row>
    <row r="24" spans="1:19" x14ac:dyDescent="0.2">
      <c r="A24" s="280"/>
      <c r="C24" s="28"/>
      <c r="D24" s="26"/>
      <c r="E24" s="26"/>
      <c r="F24" s="26"/>
      <c r="G24" s="26"/>
      <c r="H24" s="26"/>
      <c r="I24" s="26"/>
      <c r="J24" s="26"/>
      <c r="K24" s="26"/>
      <c r="L24" s="26"/>
      <c r="M24" s="26"/>
      <c r="N24" s="26"/>
      <c r="O24" s="26"/>
      <c r="P24" s="26"/>
      <c r="Q24" s="27"/>
      <c r="R24" s="26"/>
      <c r="S24" s="281"/>
    </row>
    <row r="25" spans="1:19" x14ac:dyDescent="0.2">
      <c r="A25" s="280"/>
      <c r="C25" s="28"/>
      <c r="D25" s="26"/>
      <c r="E25" s="26"/>
      <c r="F25" s="26"/>
      <c r="G25" s="26"/>
      <c r="H25" s="26"/>
      <c r="I25" s="26"/>
      <c r="J25" s="26"/>
      <c r="K25" s="26"/>
      <c r="L25" s="26"/>
      <c r="M25" s="26"/>
      <c r="N25" s="26"/>
      <c r="O25" s="26"/>
      <c r="P25" s="26"/>
      <c r="Q25" s="27"/>
      <c r="R25" s="26"/>
      <c r="S25" s="281"/>
    </row>
    <row r="26" spans="1:19" x14ac:dyDescent="0.2">
      <c r="A26" s="280"/>
      <c r="C26" s="28"/>
      <c r="D26" s="26"/>
      <c r="E26" s="26"/>
      <c r="F26" s="26"/>
      <c r="G26" s="26"/>
      <c r="H26" s="26"/>
      <c r="I26" s="26"/>
      <c r="J26" s="26"/>
      <c r="K26" s="26"/>
      <c r="L26" s="26"/>
      <c r="M26" s="26"/>
      <c r="N26" s="26"/>
      <c r="O26" s="26"/>
      <c r="P26" s="26"/>
      <c r="Q26" s="27"/>
      <c r="R26" s="26"/>
      <c r="S26" s="281"/>
    </row>
    <row r="27" spans="1:19" x14ac:dyDescent="0.2">
      <c r="A27" s="280"/>
      <c r="C27" s="28"/>
      <c r="D27" s="26"/>
      <c r="E27" s="26"/>
      <c r="F27" s="26"/>
      <c r="G27" s="26"/>
      <c r="H27" s="26"/>
      <c r="I27" s="26"/>
      <c r="J27" s="26"/>
      <c r="K27" s="26"/>
      <c r="L27" s="26"/>
      <c r="M27" s="26"/>
      <c r="N27" s="26"/>
      <c r="O27" s="26"/>
      <c r="P27" s="26"/>
      <c r="Q27" s="27"/>
      <c r="R27" s="26"/>
      <c r="S27" s="281"/>
    </row>
    <row r="28" spans="1:19" x14ac:dyDescent="0.2">
      <c r="A28" s="280"/>
      <c r="C28" s="28"/>
      <c r="D28" s="26"/>
      <c r="E28" s="26"/>
      <c r="F28" s="26"/>
      <c r="G28" s="26"/>
      <c r="H28" s="26"/>
      <c r="I28" s="26"/>
      <c r="J28" s="26"/>
      <c r="K28" s="26"/>
      <c r="L28" s="26"/>
      <c r="M28" s="26"/>
      <c r="N28" s="26"/>
      <c r="O28" s="26"/>
      <c r="P28" s="26"/>
      <c r="Q28" s="27"/>
      <c r="R28" s="26"/>
      <c r="S28" s="281"/>
    </row>
    <row r="29" spans="1:19" x14ac:dyDescent="0.2">
      <c r="A29" s="280"/>
      <c r="C29" s="28"/>
      <c r="D29" s="26"/>
      <c r="E29" s="26"/>
      <c r="F29" s="26"/>
      <c r="G29" s="26"/>
      <c r="H29" s="26"/>
      <c r="I29" s="26"/>
      <c r="J29" s="26"/>
      <c r="K29" s="26"/>
      <c r="L29" s="26"/>
      <c r="M29" s="26"/>
      <c r="N29" s="26"/>
      <c r="O29" s="26"/>
      <c r="P29" s="26"/>
      <c r="Q29" s="27"/>
      <c r="R29" s="26"/>
      <c r="S29" s="281"/>
    </row>
    <row r="30" spans="1:19" x14ac:dyDescent="0.2">
      <c r="A30" s="280"/>
      <c r="C30" s="28"/>
      <c r="D30" s="26"/>
      <c r="E30" s="26"/>
      <c r="F30" s="26"/>
      <c r="G30" s="26"/>
      <c r="H30" s="26"/>
      <c r="I30" s="26"/>
      <c r="J30" s="26"/>
      <c r="K30" s="26"/>
      <c r="L30" s="26"/>
      <c r="M30" s="26"/>
      <c r="N30" s="26"/>
      <c r="O30" s="26"/>
      <c r="P30" s="26"/>
      <c r="Q30" s="27"/>
      <c r="R30" s="26"/>
      <c r="S30" s="281"/>
    </row>
    <row r="31" spans="1:19" x14ac:dyDescent="0.2">
      <c r="A31" s="280"/>
      <c r="C31" s="28"/>
      <c r="D31" s="26"/>
      <c r="E31" s="26"/>
      <c r="F31" s="26"/>
      <c r="G31" s="26"/>
      <c r="H31" s="26"/>
      <c r="I31" s="26"/>
      <c r="J31" s="26"/>
      <c r="K31" s="26"/>
      <c r="L31" s="26"/>
      <c r="M31" s="26"/>
      <c r="N31" s="26"/>
      <c r="O31" s="26"/>
      <c r="P31" s="26"/>
      <c r="Q31" s="27"/>
      <c r="R31" s="26"/>
      <c r="S31" s="281"/>
    </row>
    <row r="32" spans="1:19" x14ac:dyDescent="0.2">
      <c r="A32" s="280"/>
      <c r="C32" s="28"/>
      <c r="D32" s="26"/>
      <c r="E32" s="26"/>
      <c r="F32" s="26"/>
      <c r="G32" s="26"/>
      <c r="H32" s="26"/>
      <c r="I32" s="26"/>
      <c r="J32" s="26"/>
      <c r="K32" s="26"/>
      <c r="L32" s="26"/>
      <c r="M32" s="26"/>
      <c r="N32" s="26"/>
      <c r="O32" s="26"/>
      <c r="P32" s="26"/>
      <c r="Q32" s="27"/>
      <c r="R32" s="26"/>
      <c r="S32" s="281"/>
    </row>
    <row r="33" spans="1:19" x14ac:dyDescent="0.2">
      <c r="A33" s="280"/>
      <c r="C33" s="28"/>
      <c r="D33" s="26"/>
      <c r="E33" s="26"/>
      <c r="F33" s="26"/>
      <c r="G33" s="26"/>
      <c r="H33" s="26"/>
      <c r="I33" s="26"/>
      <c r="J33" s="26"/>
      <c r="K33" s="26"/>
      <c r="L33" s="26"/>
      <c r="M33" s="26"/>
      <c r="N33" s="26"/>
      <c r="O33" s="26"/>
      <c r="P33" s="26"/>
      <c r="Q33" s="27"/>
      <c r="R33" s="26"/>
      <c r="S33" s="281"/>
    </row>
    <row r="34" spans="1:19" x14ac:dyDescent="0.2">
      <c r="A34" s="280"/>
      <c r="C34" s="28"/>
      <c r="D34" s="26"/>
      <c r="E34" s="26"/>
      <c r="F34" s="26"/>
      <c r="G34" s="26"/>
      <c r="H34" s="26"/>
      <c r="I34" s="26"/>
      <c r="J34" s="26"/>
      <c r="K34" s="26"/>
      <c r="L34" s="26"/>
      <c r="M34" s="26"/>
      <c r="N34" s="26"/>
      <c r="O34" s="26"/>
      <c r="P34" s="26"/>
      <c r="Q34" s="27"/>
      <c r="R34" s="26"/>
      <c r="S34" s="281"/>
    </row>
    <row r="35" spans="1:19" x14ac:dyDescent="0.2">
      <c r="A35" s="280"/>
      <c r="C35" s="28"/>
      <c r="D35" s="26"/>
      <c r="E35" s="26"/>
      <c r="F35" s="26"/>
      <c r="G35" s="26"/>
      <c r="H35" s="26"/>
      <c r="I35" s="26"/>
      <c r="J35" s="26"/>
      <c r="K35" s="26"/>
      <c r="L35" s="26"/>
      <c r="M35" s="26"/>
      <c r="N35" s="26"/>
      <c r="O35" s="26"/>
      <c r="P35" s="26"/>
      <c r="Q35" s="27"/>
      <c r="R35" s="26"/>
      <c r="S35" s="281"/>
    </row>
    <row r="36" spans="1:19" x14ac:dyDescent="0.2">
      <c r="A36" s="280"/>
      <c r="C36" s="28"/>
      <c r="D36" s="26"/>
      <c r="E36" s="26"/>
      <c r="F36" s="26"/>
      <c r="G36" s="26"/>
      <c r="H36" s="26"/>
      <c r="I36" s="26"/>
      <c r="J36" s="26"/>
      <c r="K36" s="26"/>
      <c r="L36" s="26"/>
      <c r="M36" s="26"/>
      <c r="N36" s="26"/>
      <c r="O36" s="26"/>
      <c r="P36" s="26"/>
      <c r="Q36" s="27"/>
      <c r="R36" s="26"/>
      <c r="S36" s="281"/>
    </row>
    <row r="37" spans="1:19" x14ac:dyDescent="0.2">
      <c r="A37" s="280"/>
      <c r="C37" s="28"/>
      <c r="D37" s="26"/>
      <c r="E37" s="26"/>
      <c r="F37" s="26"/>
      <c r="G37" s="26"/>
      <c r="H37" s="26"/>
      <c r="I37" s="26"/>
      <c r="J37" s="26"/>
      <c r="K37" s="26"/>
      <c r="L37" s="26"/>
      <c r="M37" s="26"/>
      <c r="N37" s="26"/>
      <c r="O37" s="26"/>
      <c r="P37" s="26"/>
      <c r="Q37" s="27"/>
      <c r="R37" s="26"/>
      <c r="S37" s="281"/>
    </row>
    <row r="38" spans="1:19" x14ac:dyDescent="0.2">
      <c r="A38" s="280"/>
      <c r="C38" s="28"/>
      <c r="D38" s="26"/>
      <c r="E38" s="26"/>
      <c r="F38" s="26"/>
      <c r="G38" s="26"/>
      <c r="H38" s="26"/>
      <c r="I38" s="26"/>
      <c r="J38" s="26"/>
      <c r="K38" s="26"/>
      <c r="L38" s="26"/>
      <c r="M38" s="26"/>
      <c r="N38" s="26"/>
      <c r="O38" s="26"/>
      <c r="P38" s="26"/>
      <c r="Q38" s="27"/>
      <c r="R38" s="26"/>
      <c r="S38" s="281"/>
    </row>
    <row r="39" spans="1:19" x14ac:dyDescent="0.2">
      <c r="A39" s="280"/>
      <c r="C39" s="28"/>
      <c r="D39" s="26"/>
      <c r="E39" s="26"/>
      <c r="F39" s="26"/>
      <c r="G39" s="26"/>
      <c r="H39" s="26"/>
      <c r="I39" s="26"/>
      <c r="J39" s="26"/>
      <c r="K39" s="26"/>
      <c r="L39" s="26"/>
      <c r="M39" s="26"/>
      <c r="N39" s="26"/>
      <c r="O39" s="26"/>
      <c r="P39" s="26"/>
      <c r="Q39" s="27"/>
      <c r="R39" s="26"/>
      <c r="S39" s="281"/>
    </row>
    <row r="40" spans="1:19" x14ac:dyDescent="0.2">
      <c r="A40" s="280"/>
      <c r="C40" s="28"/>
      <c r="D40" s="26"/>
      <c r="E40" s="26"/>
      <c r="F40" s="26"/>
      <c r="G40" s="26"/>
      <c r="H40" s="26"/>
      <c r="I40" s="26"/>
      <c r="J40" s="26"/>
      <c r="K40" s="26"/>
      <c r="L40" s="26"/>
      <c r="M40" s="26"/>
      <c r="N40" s="26"/>
      <c r="O40" s="26"/>
      <c r="P40" s="26"/>
      <c r="Q40" s="27"/>
      <c r="R40" s="26"/>
      <c r="S40" s="281"/>
    </row>
    <row r="41" spans="1:19" x14ac:dyDescent="0.2">
      <c r="A41" s="280"/>
      <c r="C41" s="28"/>
      <c r="D41" s="26"/>
      <c r="E41" s="26"/>
      <c r="F41" s="26"/>
      <c r="G41" s="26"/>
      <c r="H41" s="26"/>
      <c r="I41" s="26"/>
      <c r="J41" s="26"/>
      <c r="K41" s="26"/>
      <c r="L41" s="26"/>
      <c r="M41" s="26"/>
      <c r="N41" s="26"/>
      <c r="O41" s="26"/>
      <c r="P41" s="26"/>
      <c r="Q41" s="27"/>
      <c r="R41" s="26"/>
      <c r="S41" s="281"/>
    </row>
    <row r="42" spans="1:19" x14ac:dyDescent="0.2">
      <c r="A42" s="280"/>
      <c r="C42" s="28"/>
      <c r="D42" s="26"/>
      <c r="E42" s="26"/>
      <c r="F42" s="26"/>
      <c r="G42" s="26"/>
      <c r="H42" s="26"/>
      <c r="I42" s="26"/>
      <c r="J42" s="26"/>
      <c r="K42" s="26"/>
      <c r="L42" s="26"/>
      <c r="M42" s="26"/>
      <c r="N42" s="26"/>
      <c r="O42" s="26"/>
      <c r="P42" s="26"/>
      <c r="Q42" s="27"/>
      <c r="R42" s="26"/>
      <c r="S42" s="281"/>
    </row>
    <row r="43" spans="1:19" x14ac:dyDescent="0.2">
      <c r="A43" s="280"/>
      <c r="C43" s="28"/>
      <c r="D43" s="26"/>
      <c r="E43" s="26"/>
      <c r="F43" s="26"/>
      <c r="G43" s="26"/>
      <c r="H43" s="26"/>
      <c r="I43" s="26"/>
      <c r="J43" s="26"/>
      <c r="K43" s="26"/>
      <c r="L43" s="26"/>
      <c r="M43" s="26"/>
      <c r="N43" s="26"/>
      <c r="O43" s="26"/>
      <c r="P43" s="26"/>
      <c r="Q43" s="27"/>
      <c r="R43" s="26"/>
      <c r="S43" s="281"/>
    </row>
    <row r="44" spans="1:19" x14ac:dyDescent="0.2">
      <c r="A44" s="280"/>
      <c r="C44" s="28"/>
      <c r="D44" s="26"/>
      <c r="E44" s="26"/>
      <c r="F44" s="26"/>
      <c r="G44" s="26"/>
      <c r="H44" s="26"/>
      <c r="I44" s="26"/>
      <c r="J44" s="26"/>
      <c r="K44" s="26"/>
      <c r="L44" s="26"/>
      <c r="M44" s="26"/>
      <c r="N44" s="26"/>
      <c r="O44" s="26"/>
      <c r="P44" s="26"/>
      <c r="Q44" s="27"/>
      <c r="R44" s="26"/>
      <c r="S44" s="281"/>
    </row>
    <row r="45" spans="1:19" x14ac:dyDescent="0.2">
      <c r="A45" s="280"/>
      <c r="C45" s="28"/>
      <c r="D45" s="26"/>
      <c r="E45" s="26"/>
      <c r="F45" s="26"/>
      <c r="G45" s="26"/>
      <c r="H45" s="26"/>
      <c r="I45" s="26"/>
      <c r="J45" s="26"/>
      <c r="K45" s="26"/>
      <c r="L45" s="26"/>
      <c r="M45" s="26"/>
      <c r="N45" s="26"/>
      <c r="O45" s="26"/>
      <c r="P45" s="26"/>
      <c r="Q45" s="27"/>
      <c r="R45" s="26"/>
      <c r="S45" s="281"/>
    </row>
    <row r="46" spans="1:19" x14ac:dyDescent="0.2">
      <c r="A46" s="280"/>
      <c r="C46" s="28"/>
      <c r="D46" s="26"/>
      <c r="E46" s="26"/>
      <c r="F46" s="26"/>
      <c r="G46" s="26"/>
      <c r="H46" s="26"/>
      <c r="I46" s="26"/>
      <c r="J46" s="26"/>
      <c r="K46" s="26"/>
      <c r="L46" s="26"/>
      <c r="M46" s="26"/>
      <c r="N46" s="26"/>
      <c r="O46" s="26"/>
      <c r="P46" s="26"/>
      <c r="Q46" s="27"/>
      <c r="R46" s="26"/>
      <c r="S46" s="281"/>
    </row>
    <row r="47" spans="1:19" x14ac:dyDescent="0.2">
      <c r="A47" s="280"/>
      <c r="C47" s="28"/>
      <c r="D47" s="26"/>
      <c r="E47" s="26"/>
      <c r="F47" s="26"/>
      <c r="G47" s="26"/>
      <c r="H47" s="26"/>
      <c r="I47" s="26"/>
      <c r="J47" s="26"/>
      <c r="K47" s="26"/>
      <c r="L47" s="26"/>
      <c r="M47" s="26"/>
      <c r="N47" s="26"/>
      <c r="O47" s="26"/>
      <c r="P47" s="26"/>
      <c r="Q47" s="27"/>
      <c r="R47" s="26"/>
      <c r="S47" s="281"/>
    </row>
    <row r="48" spans="1:19" x14ac:dyDescent="0.2">
      <c r="A48" s="280"/>
      <c r="C48" s="28"/>
      <c r="D48" s="26"/>
      <c r="E48" s="26"/>
      <c r="F48" s="26"/>
      <c r="G48" s="26"/>
      <c r="H48" s="26"/>
      <c r="I48" s="26"/>
      <c r="J48" s="26"/>
      <c r="K48" s="26"/>
      <c r="L48" s="26"/>
      <c r="M48" s="26"/>
      <c r="N48" s="26"/>
      <c r="O48" s="26"/>
      <c r="P48" s="26"/>
      <c r="Q48" s="27"/>
      <c r="R48" s="26"/>
      <c r="S48" s="281"/>
    </row>
    <row r="49" spans="1:19" x14ac:dyDescent="0.2">
      <c r="A49" s="280"/>
      <c r="C49" s="28"/>
      <c r="D49" s="26"/>
      <c r="E49" s="26"/>
      <c r="F49" s="26"/>
      <c r="G49" s="26"/>
      <c r="H49" s="26"/>
      <c r="I49" s="26"/>
      <c r="J49" s="26"/>
      <c r="K49" s="26"/>
      <c r="L49" s="26"/>
      <c r="M49" s="26"/>
      <c r="N49" s="26"/>
      <c r="O49" s="26"/>
      <c r="P49" s="26"/>
      <c r="Q49" s="27"/>
      <c r="R49" s="26"/>
      <c r="S49" s="281"/>
    </row>
    <row r="50" spans="1:19" x14ac:dyDescent="0.2">
      <c r="A50" s="280"/>
      <c r="C50" s="302" t="s">
        <v>29</v>
      </c>
      <c r="D50" s="303" t="s">
        <v>30</v>
      </c>
      <c r="E50" s="303"/>
      <c r="F50" s="303"/>
      <c r="G50" s="303"/>
      <c r="H50" s="303"/>
      <c r="I50" s="303"/>
      <c r="J50" s="304"/>
      <c r="K50" s="304"/>
      <c r="L50" s="304"/>
      <c r="M50" s="304"/>
      <c r="N50" s="304"/>
      <c r="O50" s="304"/>
      <c r="P50" s="304"/>
      <c r="Q50" s="305"/>
      <c r="R50" s="26"/>
      <c r="S50" s="281"/>
    </row>
    <row r="51" spans="1:19" x14ac:dyDescent="0.2">
      <c r="A51" s="280"/>
      <c r="C51" s="306" t="s">
        <v>177</v>
      </c>
      <c r="D51" s="307" t="s">
        <v>178</v>
      </c>
      <c r="E51" s="308"/>
      <c r="F51" s="308"/>
      <c r="G51" s="308"/>
      <c r="H51" s="308"/>
      <c r="I51" s="308"/>
      <c r="J51" s="304"/>
      <c r="K51" s="304"/>
      <c r="L51" s="304"/>
      <c r="M51" s="304"/>
      <c r="N51" s="304"/>
      <c r="O51" s="304"/>
      <c r="P51" s="304"/>
      <c r="Q51" s="305"/>
      <c r="R51" s="26"/>
      <c r="S51" s="281"/>
    </row>
    <row r="52" spans="1:19" x14ac:dyDescent="0.2">
      <c r="A52" s="280"/>
      <c r="C52" s="306"/>
      <c r="D52" s="307"/>
      <c r="E52" s="308"/>
      <c r="F52" s="308"/>
      <c r="G52" s="308"/>
      <c r="H52" s="308"/>
      <c r="I52" s="308"/>
      <c r="J52" s="304"/>
      <c r="K52" s="304"/>
      <c r="L52" s="304"/>
      <c r="M52" s="304"/>
      <c r="N52" s="304"/>
      <c r="O52" s="304"/>
      <c r="P52" s="304"/>
      <c r="Q52" s="305"/>
      <c r="R52" s="26"/>
      <c r="S52" s="281"/>
    </row>
    <row r="53" spans="1:19" x14ac:dyDescent="0.2">
      <c r="A53" s="280"/>
      <c r="C53" s="28"/>
      <c r="D53" s="26"/>
      <c r="E53" s="26"/>
      <c r="F53" s="26"/>
      <c r="G53" s="26"/>
      <c r="H53" s="26"/>
      <c r="I53" s="26"/>
      <c r="J53" s="26"/>
      <c r="K53" s="26"/>
      <c r="L53" s="26"/>
      <c r="M53" s="26"/>
      <c r="N53" s="26"/>
      <c r="O53" s="26"/>
      <c r="P53" s="26"/>
      <c r="Q53" s="27"/>
      <c r="R53" s="26"/>
      <c r="S53" s="281"/>
    </row>
    <row r="54" spans="1:19" x14ac:dyDescent="0.2">
      <c r="A54" s="280"/>
      <c r="C54" s="309" t="s">
        <v>105</v>
      </c>
      <c r="D54" s="308"/>
      <c r="E54" s="308"/>
      <c r="F54" s="308"/>
      <c r="G54" s="26"/>
      <c r="H54" s="26"/>
      <c r="I54" s="26"/>
      <c r="J54" s="26"/>
      <c r="K54" s="26"/>
      <c r="L54" s="26"/>
      <c r="M54" s="26"/>
      <c r="N54" s="26"/>
      <c r="O54" s="26"/>
      <c r="P54" s="26"/>
      <c r="Q54" s="27"/>
      <c r="R54" s="26"/>
      <c r="S54" s="281"/>
    </row>
    <row r="55" spans="1:19" x14ac:dyDescent="0.2">
      <c r="A55" s="280"/>
      <c r="C55" s="309" t="s">
        <v>32</v>
      </c>
      <c r="D55" s="308"/>
      <c r="E55" s="308"/>
      <c r="F55" s="308"/>
      <c r="G55" s="26"/>
      <c r="H55" s="26"/>
      <c r="I55" s="26"/>
      <c r="J55" s="26"/>
      <c r="K55" s="26"/>
      <c r="L55" s="26"/>
      <c r="M55" s="26"/>
      <c r="N55" s="26"/>
      <c r="O55" s="26"/>
      <c r="P55" s="26"/>
      <c r="Q55" s="27"/>
      <c r="R55" s="26"/>
      <c r="S55" s="281"/>
    </row>
    <row r="56" spans="1:19" x14ac:dyDescent="0.2">
      <c r="A56" s="280"/>
      <c r="C56" s="309" t="s">
        <v>33</v>
      </c>
      <c r="D56" s="308"/>
      <c r="E56" s="308"/>
      <c r="F56" s="308"/>
      <c r="G56" s="26"/>
      <c r="H56" s="26"/>
      <c r="I56" s="26"/>
      <c r="J56" s="26"/>
      <c r="K56" s="26"/>
      <c r="L56" s="26"/>
      <c r="M56" s="26"/>
      <c r="N56" s="26"/>
      <c r="O56" s="26"/>
      <c r="P56" s="26"/>
      <c r="Q56" s="27"/>
      <c r="R56" s="26"/>
      <c r="S56" s="281"/>
    </row>
    <row r="57" spans="1:19" x14ac:dyDescent="0.2">
      <c r="A57" s="280"/>
      <c r="C57" s="309" t="s">
        <v>107</v>
      </c>
      <c r="D57" s="308"/>
      <c r="E57" s="308"/>
      <c r="F57" s="308"/>
      <c r="G57" s="26"/>
      <c r="H57" s="26"/>
      <c r="I57" s="26"/>
      <c r="J57" s="26"/>
      <c r="K57" s="26"/>
      <c r="L57" s="26"/>
      <c r="M57" s="26"/>
      <c r="N57" s="26"/>
      <c r="O57" s="26"/>
      <c r="P57" s="26"/>
      <c r="Q57" s="27"/>
      <c r="R57" s="26"/>
      <c r="S57" s="281"/>
    </row>
    <row r="58" spans="1:19" x14ac:dyDescent="0.2">
      <c r="A58" s="280"/>
      <c r="C58" s="309" t="s">
        <v>108</v>
      </c>
      <c r="D58" s="308"/>
      <c r="E58" s="308"/>
      <c r="F58" s="308"/>
      <c r="G58" s="26"/>
      <c r="H58" s="26"/>
      <c r="I58" s="26"/>
      <c r="J58" s="26"/>
      <c r="K58" s="26"/>
      <c r="L58" s="26"/>
      <c r="M58" s="26"/>
      <c r="N58" s="26"/>
      <c r="O58" s="26"/>
      <c r="P58" s="26"/>
      <c r="Q58" s="27"/>
      <c r="R58" s="26"/>
      <c r="S58" s="281"/>
    </row>
    <row r="59" spans="1:19" x14ac:dyDescent="0.2">
      <c r="A59" s="280"/>
      <c r="C59" s="310" t="s">
        <v>106</v>
      </c>
      <c r="D59" s="311"/>
      <c r="E59" s="311"/>
      <c r="F59" s="311"/>
      <c r="G59" s="29"/>
      <c r="H59" s="29"/>
      <c r="I59" s="29"/>
      <c r="J59" s="29"/>
      <c r="K59" s="29"/>
      <c r="L59" s="29"/>
      <c r="M59" s="29"/>
      <c r="N59" s="29"/>
      <c r="O59" s="29"/>
      <c r="P59" s="29"/>
      <c r="Q59" s="30"/>
      <c r="R59" s="26"/>
      <c r="S59" s="281"/>
    </row>
    <row r="60" spans="1:19" x14ac:dyDescent="0.2">
      <c r="A60" s="280"/>
      <c r="S60" s="281"/>
    </row>
    <row r="61" spans="1:19" x14ac:dyDescent="0.2">
      <c r="A61" s="280"/>
      <c r="S61" s="281"/>
    </row>
    <row r="62" spans="1:19" ht="32.25" customHeight="1" x14ac:dyDescent="0.2">
      <c r="A62" s="280"/>
      <c r="B62" s="281"/>
      <c r="C62" s="281"/>
      <c r="D62" s="281"/>
      <c r="E62" s="281"/>
      <c r="F62" s="281"/>
      <c r="G62" s="281"/>
      <c r="H62" s="281"/>
      <c r="I62" s="281"/>
      <c r="J62" s="281"/>
      <c r="K62" s="281"/>
      <c r="L62" s="281"/>
      <c r="M62" s="281"/>
      <c r="N62" s="281"/>
      <c r="O62" s="281"/>
      <c r="P62" s="281"/>
      <c r="Q62" s="281"/>
      <c r="R62" s="281"/>
      <c r="S62" s="312"/>
    </row>
  </sheetData>
  <mergeCells count="6">
    <mergeCell ref="D16:J16"/>
    <mergeCell ref="C4:G4"/>
    <mergeCell ref="D12:J12"/>
    <mergeCell ref="D13:J13"/>
    <mergeCell ref="D14:J14"/>
    <mergeCell ref="D15:J15"/>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55" zoomScale="80" zoomScaleNormal="80" zoomScaleSheetLayoutView="85" workbookViewId="0">
      <selection activeCell="J43" sqref="J43"/>
    </sheetView>
  </sheetViews>
  <sheetFormatPr defaultRowHeight="11.25" x14ac:dyDescent="0.2"/>
  <cols>
    <col min="1" max="1" width="3.7109375" style="41" customWidth="1"/>
    <col min="2" max="2" width="3" style="41" customWidth="1"/>
    <col min="3" max="3" width="41" style="41" customWidth="1"/>
    <col min="4" max="4" width="15.7109375" style="41" customWidth="1"/>
    <col min="5" max="5" width="15.7109375" style="44" customWidth="1"/>
    <col min="6" max="6" width="2.5703125" style="44" customWidth="1"/>
    <col min="7" max="7" width="4.42578125" style="41" customWidth="1"/>
    <col min="8" max="8" width="44.5703125" style="41" customWidth="1"/>
    <col min="9" max="9" width="15.7109375" style="41" customWidth="1"/>
    <col min="10" max="10" width="15.7109375" style="44" customWidth="1"/>
    <col min="11" max="11" width="2.5703125" style="44" customWidth="1"/>
    <col min="12" max="12" width="4.85546875" style="41" customWidth="1"/>
    <col min="13" max="13" width="54.85546875" style="41" customWidth="1"/>
    <col min="14" max="14" width="18.85546875" style="41" customWidth="1"/>
    <col min="15" max="15" width="19" style="41" customWidth="1"/>
    <col min="16" max="16" width="2.5703125" style="44" customWidth="1"/>
    <col min="17" max="17" width="3.42578125" style="41" customWidth="1"/>
    <col min="18" max="18" width="3.7109375" style="41" customWidth="1"/>
    <col min="19" max="16384" width="9.140625" style="41"/>
  </cols>
  <sheetData>
    <row r="1" spans="1:18" s="32" customFormat="1" ht="29.25" customHeight="1" x14ac:dyDescent="0.4">
      <c r="A1" s="204"/>
      <c r="B1" s="204"/>
      <c r="C1" s="205" t="s">
        <v>167</v>
      </c>
      <c r="D1" s="206"/>
      <c r="E1" s="206"/>
      <c r="F1" s="206"/>
      <c r="G1" s="206"/>
      <c r="H1" s="206"/>
      <c r="I1" s="206"/>
      <c r="J1" s="206" t="str">
        <f>IF(Contactgegevens!D10="","",Contactgegevens!D10)</f>
        <v>Cogas Infra en Beheer B.V.</v>
      </c>
      <c r="K1" s="206"/>
      <c r="L1" s="206"/>
      <c r="M1" s="205" t="str">
        <f>IF(Contactgegevens!D9="","",Contactgegevens!D9)</f>
        <v/>
      </c>
      <c r="N1" s="204"/>
      <c r="O1" s="207"/>
      <c r="P1" s="207"/>
      <c r="Q1" s="204"/>
      <c r="R1" s="204"/>
    </row>
    <row r="2" spans="1:18" s="32" customFormat="1" ht="13.5" customHeight="1" x14ac:dyDescent="0.3">
      <c r="A2" s="204"/>
      <c r="C2" s="33"/>
      <c r="D2" s="33"/>
      <c r="E2" s="33"/>
      <c r="F2" s="33"/>
      <c r="G2" s="34"/>
      <c r="H2" s="33"/>
      <c r="I2" s="33"/>
      <c r="J2" s="33"/>
      <c r="K2" s="33"/>
      <c r="L2" s="34"/>
      <c r="M2" s="33"/>
      <c r="N2" s="33"/>
      <c r="O2" s="33"/>
      <c r="P2" s="33"/>
      <c r="R2" s="204"/>
    </row>
    <row r="3" spans="1:18" s="32" customFormat="1" ht="20.25" x14ac:dyDescent="0.3">
      <c r="A3" s="204"/>
      <c r="C3" s="210" t="s">
        <v>116</v>
      </c>
      <c r="D3" s="211"/>
      <c r="E3" s="211"/>
      <c r="F3" s="211"/>
      <c r="G3" s="211"/>
      <c r="H3" s="211"/>
      <c r="I3" s="211"/>
      <c r="J3" s="211"/>
      <c r="K3" s="211"/>
      <c r="L3" s="34"/>
      <c r="M3" s="210" t="s">
        <v>154</v>
      </c>
      <c r="N3" s="210"/>
      <c r="O3" s="210"/>
      <c r="P3" s="210"/>
      <c r="R3" s="204"/>
    </row>
    <row r="4" spans="1:18" s="40" customFormat="1" ht="12.75" customHeight="1" x14ac:dyDescent="0.2">
      <c r="A4" s="209"/>
      <c r="C4" s="134"/>
      <c r="D4" s="134"/>
      <c r="E4" s="135"/>
      <c r="F4" s="135"/>
      <c r="G4" s="134"/>
      <c r="H4" s="134"/>
      <c r="I4" s="134"/>
      <c r="J4" s="135"/>
      <c r="K4" s="135"/>
      <c r="L4" s="135"/>
      <c r="M4" s="134"/>
      <c r="N4" s="134"/>
      <c r="O4" s="134"/>
      <c r="P4" s="135"/>
      <c r="R4" s="209"/>
    </row>
    <row r="5" spans="1:18" s="40" customFormat="1" ht="12.75" customHeight="1" x14ac:dyDescent="0.2">
      <c r="A5" s="209"/>
      <c r="C5" s="183" t="s">
        <v>112</v>
      </c>
      <c r="D5" s="184"/>
      <c r="E5" s="184"/>
      <c r="F5" s="185"/>
      <c r="G5" s="137"/>
      <c r="H5" s="183" t="s">
        <v>117</v>
      </c>
      <c r="I5" s="184"/>
      <c r="J5" s="184"/>
      <c r="K5" s="185"/>
      <c r="L5" s="137"/>
      <c r="M5" s="226" t="s">
        <v>19</v>
      </c>
      <c r="N5" s="188" t="s">
        <v>125</v>
      </c>
      <c r="O5" s="188" t="s">
        <v>113</v>
      </c>
      <c r="P5" s="189"/>
      <c r="R5" s="209"/>
    </row>
    <row r="6" spans="1:18" s="137" customFormat="1" ht="12.75" x14ac:dyDescent="0.2">
      <c r="A6" s="208"/>
      <c r="C6" s="186"/>
      <c r="D6" s="186"/>
      <c r="E6" s="186"/>
      <c r="F6" s="186"/>
      <c r="H6" s="186"/>
      <c r="I6" s="186"/>
      <c r="J6" s="186"/>
      <c r="K6" s="186"/>
      <c r="M6" s="190" t="s">
        <v>127</v>
      </c>
      <c r="N6" s="191">
        <v>0</v>
      </c>
      <c r="O6" s="232"/>
      <c r="P6" s="192"/>
      <c r="R6" s="208"/>
    </row>
    <row r="7" spans="1:18" s="137" customFormat="1" ht="12.75" x14ac:dyDescent="0.2">
      <c r="A7" s="208"/>
      <c r="C7" s="187" t="s">
        <v>11</v>
      </c>
      <c r="D7" s="188" t="s">
        <v>125</v>
      </c>
      <c r="E7" s="188" t="s">
        <v>113</v>
      </c>
      <c r="F7" s="189"/>
      <c r="H7" s="186"/>
      <c r="I7" s="186"/>
      <c r="J7" s="186"/>
      <c r="K7" s="186"/>
      <c r="M7" s="193" t="s">
        <v>13</v>
      </c>
      <c r="N7" s="194">
        <v>0</v>
      </c>
      <c r="O7" s="233"/>
      <c r="P7" s="195"/>
      <c r="R7" s="208"/>
    </row>
    <row r="8" spans="1:18" s="137" customFormat="1" ht="12.75" x14ac:dyDescent="0.2">
      <c r="A8" s="208"/>
      <c r="C8" s="190" t="s">
        <v>0</v>
      </c>
      <c r="D8" s="191">
        <v>0</v>
      </c>
      <c r="E8" s="232"/>
      <c r="F8" s="192"/>
      <c r="H8" s="186"/>
      <c r="I8" s="186"/>
      <c r="J8" s="186"/>
      <c r="K8" s="186"/>
      <c r="M8" s="193" t="s">
        <v>128</v>
      </c>
      <c r="N8" s="194">
        <v>0</v>
      </c>
      <c r="O8" s="233"/>
      <c r="P8" s="195"/>
      <c r="R8" s="208"/>
    </row>
    <row r="9" spans="1:18" s="137" customFormat="1" ht="12.75" x14ac:dyDescent="0.2">
      <c r="A9" s="208"/>
      <c r="C9" s="193" t="s">
        <v>1</v>
      </c>
      <c r="D9" s="194">
        <v>0</v>
      </c>
      <c r="E9" s="233"/>
      <c r="F9" s="195"/>
      <c r="H9" s="186"/>
      <c r="I9" s="186"/>
      <c r="J9" s="186"/>
      <c r="K9" s="186"/>
      <c r="M9" s="193" t="s">
        <v>118</v>
      </c>
      <c r="N9" s="194">
        <v>0</v>
      </c>
      <c r="O9" s="233"/>
      <c r="P9" s="195"/>
      <c r="R9" s="208"/>
    </row>
    <row r="10" spans="1:18" s="137" customFormat="1" ht="12.75" x14ac:dyDescent="0.2">
      <c r="A10" s="208"/>
      <c r="C10" s="196" t="s">
        <v>2</v>
      </c>
      <c r="D10" s="197">
        <v>0</v>
      </c>
      <c r="E10" s="234"/>
      <c r="F10" s="198"/>
      <c r="H10" s="186"/>
      <c r="I10" s="186"/>
      <c r="J10" s="186"/>
      <c r="K10" s="186"/>
      <c r="M10" s="193" t="s">
        <v>129</v>
      </c>
      <c r="N10" s="194">
        <v>0</v>
      </c>
      <c r="O10" s="233">
        <v>1132.9195</v>
      </c>
      <c r="P10" s="195"/>
      <c r="R10" s="208"/>
    </row>
    <row r="11" spans="1:18" s="137" customFormat="1" ht="12.75" x14ac:dyDescent="0.2">
      <c r="A11" s="208"/>
      <c r="C11" s="186"/>
      <c r="D11" s="186"/>
      <c r="E11" s="186"/>
      <c r="F11" s="186"/>
      <c r="H11" s="186"/>
      <c r="I11" s="186"/>
      <c r="J11" s="186"/>
      <c r="K11" s="186"/>
      <c r="M11" s="193" t="s">
        <v>130</v>
      </c>
      <c r="N11" s="194">
        <v>29.461538461538463</v>
      </c>
      <c r="O11" s="233">
        <v>427.6979</v>
      </c>
      <c r="P11" s="195"/>
      <c r="R11" s="208"/>
    </row>
    <row r="12" spans="1:18" s="137" customFormat="1" ht="12.75" x14ac:dyDescent="0.2">
      <c r="A12" s="208"/>
      <c r="C12" s="199" t="s">
        <v>155</v>
      </c>
      <c r="D12" s="188" t="s">
        <v>125</v>
      </c>
      <c r="E12" s="188" t="s">
        <v>113</v>
      </c>
      <c r="F12" s="200"/>
      <c r="H12" s="186"/>
      <c r="I12" s="330"/>
      <c r="J12" s="186"/>
      <c r="K12" s="186"/>
      <c r="M12" s="193" t="s">
        <v>131</v>
      </c>
      <c r="N12" s="194">
        <v>217.69230769230771</v>
      </c>
      <c r="O12" s="233">
        <v>373.53840000000002</v>
      </c>
      <c r="P12" s="195"/>
      <c r="R12" s="208"/>
    </row>
    <row r="13" spans="1:18" s="137" customFormat="1" ht="12.75" x14ac:dyDescent="0.2">
      <c r="A13" s="208"/>
      <c r="C13" s="190" t="s">
        <v>0</v>
      </c>
      <c r="D13" s="191">
        <v>0</v>
      </c>
      <c r="E13" s="232"/>
      <c r="F13" s="192"/>
      <c r="H13" s="199" t="s">
        <v>83</v>
      </c>
      <c r="I13" s="331" t="s">
        <v>125</v>
      </c>
      <c r="J13" s="188" t="s">
        <v>113</v>
      </c>
      <c r="K13" s="200"/>
      <c r="M13" s="193" t="s">
        <v>132</v>
      </c>
      <c r="N13" s="194">
        <v>309</v>
      </c>
      <c r="O13" s="233">
        <v>110.28749999999999</v>
      </c>
      <c r="P13" s="195"/>
      <c r="R13" s="208"/>
    </row>
    <row r="14" spans="1:18" s="137" customFormat="1" ht="12.75" x14ac:dyDescent="0.2">
      <c r="A14" s="208"/>
      <c r="C14" s="193" t="s">
        <v>1</v>
      </c>
      <c r="D14" s="194">
        <v>0</v>
      </c>
      <c r="E14" s="233"/>
      <c r="F14" s="195"/>
      <c r="H14" s="190" t="s">
        <v>0</v>
      </c>
      <c r="I14" s="191">
        <v>29.461538461538463</v>
      </c>
      <c r="J14" s="358">
        <v>441</v>
      </c>
      <c r="K14" s="192"/>
      <c r="M14" s="193" t="s">
        <v>182</v>
      </c>
      <c r="N14" s="194">
        <v>265</v>
      </c>
      <c r="O14" s="233">
        <v>37.665700000000001</v>
      </c>
      <c r="P14" s="195"/>
      <c r="R14" s="208"/>
    </row>
    <row r="15" spans="1:18" s="137" customFormat="1" ht="12.75" x14ac:dyDescent="0.2">
      <c r="A15" s="208"/>
      <c r="C15" s="196" t="s">
        <v>22</v>
      </c>
      <c r="D15" s="197">
        <v>0</v>
      </c>
      <c r="E15" s="234"/>
      <c r="F15" s="198"/>
      <c r="H15" s="193" t="s">
        <v>119</v>
      </c>
      <c r="I15" s="194">
        <v>34721.25</v>
      </c>
      <c r="J15" s="359">
        <v>12.771699999999999</v>
      </c>
      <c r="K15" s="195"/>
      <c r="M15" s="193" t="s">
        <v>183</v>
      </c>
      <c r="N15" s="194">
        <v>269.25641025640999</v>
      </c>
      <c r="O15" s="233">
        <v>32.454799999999999</v>
      </c>
      <c r="P15" s="195"/>
      <c r="R15" s="208"/>
    </row>
    <row r="16" spans="1:18" s="137" customFormat="1" ht="12.75" x14ac:dyDescent="0.2">
      <c r="A16" s="208"/>
      <c r="C16" s="186"/>
      <c r="D16" s="186"/>
      <c r="E16" s="186"/>
      <c r="F16" s="186"/>
      <c r="H16" s="193" t="s">
        <v>2</v>
      </c>
      <c r="I16" s="194">
        <v>320935.33333333331</v>
      </c>
      <c r="J16" s="359">
        <v>1.2575000000000001</v>
      </c>
      <c r="K16" s="195"/>
      <c r="M16" s="193" t="s">
        <v>184</v>
      </c>
      <c r="N16" s="194">
        <v>316</v>
      </c>
      <c r="O16" s="233">
        <v>26.488199999999999</v>
      </c>
      <c r="P16" s="195"/>
      <c r="R16" s="208"/>
    </row>
    <row r="17" spans="1:30" s="137" customFormat="1" ht="12.75" x14ac:dyDescent="0.2">
      <c r="A17" s="208"/>
      <c r="C17" s="199" t="s">
        <v>13</v>
      </c>
      <c r="D17" s="188" t="s">
        <v>125</v>
      </c>
      <c r="E17" s="188" t="s">
        <v>113</v>
      </c>
      <c r="F17" s="200"/>
      <c r="H17" s="196" t="s">
        <v>3</v>
      </c>
      <c r="I17" s="197">
        <v>110373377.66666667</v>
      </c>
      <c r="J17" s="360">
        <v>7.7000000000000002E-3</v>
      </c>
      <c r="K17" s="198"/>
      <c r="M17" s="193" t="s">
        <v>185</v>
      </c>
      <c r="N17" s="194">
        <v>833</v>
      </c>
      <c r="O17" s="233">
        <v>26.143799999999999</v>
      </c>
      <c r="P17" s="195"/>
      <c r="R17" s="208"/>
    </row>
    <row r="18" spans="1:30" s="137" customFormat="1" ht="12.75" x14ac:dyDescent="0.2">
      <c r="A18" s="208"/>
      <c r="C18" s="190" t="s">
        <v>0</v>
      </c>
      <c r="D18" s="191">
        <v>0</v>
      </c>
      <c r="E18" s="232"/>
      <c r="F18" s="192"/>
      <c r="H18" s="186"/>
      <c r="I18" s="330"/>
      <c r="J18" s="186"/>
      <c r="K18" s="186"/>
      <c r="M18" s="193" t="s">
        <v>133</v>
      </c>
      <c r="N18" s="194">
        <v>50433.743589743586</v>
      </c>
      <c r="O18" s="233">
        <v>15.7273</v>
      </c>
      <c r="P18" s="195"/>
      <c r="R18" s="208"/>
    </row>
    <row r="19" spans="1:30" s="137" customFormat="1" ht="12.75" x14ac:dyDescent="0.2">
      <c r="A19" s="208"/>
      <c r="C19" s="193" t="s">
        <v>1</v>
      </c>
      <c r="D19" s="194">
        <v>0</v>
      </c>
      <c r="E19" s="233"/>
      <c r="F19" s="195"/>
      <c r="H19" s="199" t="s">
        <v>17</v>
      </c>
      <c r="I19" s="331" t="s">
        <v>125</v>
      </c>
      <c r="J19" s="188" t="s">
        <v>113</v>
      </c>
      <c r="K19" s="200"/>
      <c r="M19" s="193" t="s">
        <v>134</v>
      </c>
      <c r="N19" s="194">
        <v>23252.333333333332</v>
      </c>
      <c r="O19" s="233">
        <v>5.4573999999999998</v>
      </c>
      <c r="P19" s="195"/>
      <c r="R19" s="208"/>
    </row>
    <row r="20" spans="1:30" s="137" customFormat="1" ht="12.75" x14ac:dyDescent="0.2">
      <c r="A20" s="208"/>
      <c r="C20" s="196" t="s">
        <v>2</v>
      </c>
      <c r="D20" s="197">
        <v>0</v>
      </c>
      <c r="E20" s="234"/>
      <c r="F20" s="198"/>
      <c r="H20" s="190" t="s">
        <v>0</v>
      </c>
      <c r="I20" s="191">
        <v>217.69230769230771</v>
      </c>
      <c r="J20" s="358">
        <v>441</v>
      </c>
      <c r="K20" s="192"/>
      <c r="M20" s="193"/>
      <c r="N20" s="194"/>
      <c r="O20" s="233"/>
      <c r="P20" s="195"/>
      <c r="R20" s="208"/>
    </row>
    <row r="21" spans="1:30" s="137" customFormat="1" ht="12.75" x14ac:dyDescent="0.2">
      <c r="A21" s="208"/>
      <c r="C21" s="186"/>
      <c r="D21" s="186"/>
      <c r="E21" s="186"/>
      <c r="F21" s="186"/>
      <c r="H21" s="193" t="s">
        <v>119</v>
      </c>
      <c r="I21" s="194">
        <v>42159.027777777781</v>
      </c>
      <c r="J21" s="359">
        <v>14.736499999999999</v>
      </c>
      <c r="K21" s="195"/>
      <c r="M21" s="193"/>
      <c r="N21" s="194"/>
      <c r="O21" s="233"/>
      <c r="P21" s="195"/>
      <c r="R21" s="208"/>
    </row>
    <row r="22" spans="1:30" s="137" customFormat="1" ht="12.75" x14ac:dyDescent="0.2">
      <c r="A22" s="208"/>
      <c r="C22" s="199" t="s">
        <v>156</v>
      </c>
      <c r="D22" s="188" t="s">
        <v>125</v>
      </c>
      <c r="E22" s="188" t="s">
        <v>113</v>
      </c>
      <c r="F22" s="200"/>
      <c r="H22" s="193" t="s">
        <v>2</v>
      </c>
      <c r="I22" s="194">
        <v>372992</v>
      </c>
      <c r="J22" s="359">
        <v>1.2575000000000001</v>
      </c>
      <c r="K22" s="195"/>
      <c r="M22" s="193"/>
      <c r="N22" s="194"/>
      <c r="O22" s="233"/>
      <c r="P22" s="195"/>
      <c r="R22" s="208"/>
    </row>
    <row r="23" spans="1:30" s="137" customFormat="1" ht="12.75" x14ac:dyDescent="0.2">
      <c r="A23" s="208"/>
      <c r="C23" s="190" t="s">
        <v>0</v>
      </c>
      <c r="D23" s="191">
        <v>0</v>
      </c>
      <c r="E23" s="232"/>
      <c r="F23" s="192"/>
      <c r="H23" s="196" t="s">
        <v>3</v>
      </c>
      <c r="I23" s="197">
        <v>103948925</v>
      </c>
      <c r="J23" s="360">
        <v>7.7000000000000002E-3</v>
      </c>
      <c r="K23" s="198"/>
      <c r="M23" s="193"/>
      <c r="N23" s="194"/>
      <c r="O23" s="233"/>
      <c r="P23" s="195"/>
      <c r="R23" s="208"/>
    </row>
    <row r="24" spans="1:30" s="137" customFormat="1" ht="12.75" x14ac:dyDescent="0.2">
      <c r="A24" s="208"/>
      <c r="C24" s="193" t="s">
        <v>1</v>
      </c>
      <c r="D24" s="194">
        <v>0</v>
      </c>
      <c r="E24" s="233"/>
      <c r="F24" s="195"/>
      <c r="H24" s="186"/>
      <c r="I24" s="330"/>
      <c r="J24" s="186"/>
      <c r="K24" s="186"/>
      <c r="M24" s="193"/>
      <c r="N24" s="194"/>
      <c r="O24" s="233"/>
      <c r="P24" s="195"/>
      <c r="R24" s="208"/>
    </row>
    <row r="25" spans="1:30" s="137" customFormat="1" ht="12.75" x14ac:dyDescent="0.2">
      <c r="A25" s="208"/>
      <c r="C25" s="196" t="s">
        <v>22</v>
      </c>
      <c r="D25" s="197">
        <v>0</v>
      </c>
      <c r="E25" s="234"/>
      <c r="F25" s="198"/>
      <c r="H25" s="183" t="s">
        <v>120</v>
      </c>
      <c r="I25" s="332"/>
      <c r="J25" s="184"/>
      <c r="K25" s="185"/>
      <c r="M25" s="193"/>
      <c r="N25" s="194"/>
      <c r="O25" s="233"/>
      <c r="P25" s="195"/>
      <c r="R25" s="208"/>
    </row>
    <row r="26" spans="1:30" s="137" customFormat="1" ht="12.75" x14ac:dyDescent="0.2">
      <c r="A26" s="208"/>
      <c r="C26" s="186"/>
      <c r="D26" s="186"/>
      <c r="E26" s="186"/>
      <c r="F26" s="186"/>
      <c r="H26" s="186"/>
      <c r="I26" s="330"/>
      <c r="J26" s="186"/>
      <c r="K26" s="186"/>
      <c r="M26" s="193"/>
      <c r="N26" s="194"/>
      <c r="O26" s="233"/>
      <c r="P26" s="195"/>
      <c r="R26" s="208"/>
    </row>
    <row r="27" spans="1:30" s="137" customFormat="1" ht="12.75" x14ac:dyDescent="0.2">
      <c r="A27" s="208"/>
      <c r="C27" s="199" t="s">
        <v>15</v>
      </c>
      <c r="D27" s="188" t="s">
        <v>125</v>
      </c>
      <c r="E27" s="188" t="s">
        <v>113</v>
      </c>
      <c r="F27" s="200"/>
      <c r="H27" s="199" t="s">
        <v>18</v>
      </c>
      <c r="I27" s="331" t="s">
        <v>125</v>
      </c>
      <c r="J27" s="188" t="s">
        <v>113</v>
      </c>
      <c r="K27" s="200"/>
      <c r="M27" s="196"/>
      <c r="N27" s="197"/>
      <c r="O27" s="234"/>
      <c r="P27" s="198"/>
      <c r="R27" s="208"/>
    </row>
    <row r="28" spans="1:30" s="137" customFormat="1" ht="12.75" x14ac:dyDescent="0.2">
      <c r="A28" s="208"/>
      <c r="C28" s="190" t="s">
        <v>0</v>
      </c>
      <c r="D28" s="191">
        <v>0</v>
      </c>
      <c r="E28" s="232"/>
      <c r="F28" s="192"/>
      <c r="H28" s="190" t="s">
        <v>0</v>
      </c>
      <c r="I28" s="191">
        <v>309</v>
      </c>
      <c r="J28" s="358">
        <v>18</v>
      </c>
      <c r="K28" s="192"/>
      <c r="M28" s="227" t="s">
        <v>135</v>
      </c>
      <c r="N28" s="227"/>
      <c r="O28" s="186"/>
      <c r="P28" s="186"/>
      <c r="R28" s="208"/>
    </row>
    <row r="29" spans="1:30" s="137" customFormat="1" ht="12.75" x14ac:dyDescent="0.2">
      <c r="A29" s="208"/>
      <c r="C29" s="193" t="s">
        <v>1</v>
      </c>
      <c r="D29" s="194">
        <v>0</v>
      </c>
      <c r="E29" s="233"/>
      <c r="F29" s="195"/>
      <c r="H29" s="193" t="s">
        <v>119</v>
      </c>
      <c r="I29" s="194">
        <v>24223.388888888887</v>
      </c>
      <c r="J29" s="359">
        <v>7.1497999999999999</v>
      </c>
      <c r="K29" s="195"/>
      <c r="M29" s="226" t="s">
        <v>136</v>
      </c>
      <c r="N29" s="188" t="s">
        <v>125</v>
      </c>
      <c r="O29" s="188"/>
      <c r="P29" s="189"/>
      <c r="R29" s="208"/>
    </row>
    <row r="30" spans="1:30" s="137" customFormat="1" ht="12.75" x14ac:dyDescent="0.2">
      <c r="A30" s="208"/>
      <c r="C30" s="196" t="s">
        <v>2</v>
      </c>
      <c r="D30" s="197">
        <v>0</v>
      </c>
      <c r="E30" s="234"/>
      <c r="F30" s="198"/>
      <c r="H30" s="193" t="s">
        <v>4</v>
      </c>
      <c r="I30" s="194">
        <v>14508512</v>
      </c>
      <c r="J30" s="359">
        <v>1.6899999999999998E-2</v>
      </c>
      <c r="K30" s="195"/>
      <c r="M30" s="369" t="s">
        <v>191</v>
      </c>
      <c r="N30" s="191">
        <v>0</v>
      </c>
      <c r="O30" s="364">
        <v>2.0114999999999998</v>
      </c>
      <c r="P30" s="192"/>
      <c r="R30" s="208"/>
      <c r="Z30" s="129"/>
      <c r="AA30" s="129"/>
      <c r="AB30" s="129"/>
      <c r="AC30" s="129"/>
      <c r="AD30" s="129"/>
    </row>
    <row r="31" spans="1:30" s="137" customFormat="1" ht="12.75" x14ac:dyDescent="0.2">
      <c r="A31" s="208"/>
      <c r="C31" s="186"/>
      <c r="D31" s="186"/>
      <c r="E31" s="186"/>
      <c r="F31" s="186"/>
      <c r="H31" s="196" t="s">
        <v>3</v>
      </c>
      <c r="I31" s="197">
        <v>28424163</v>
      </c>
      <c r="J31" s="360">
        <v>3.4799999999999998E-2</v>
      </c>
      <c r="K31" s="198"/>
      <c r="M31" s="193"/>
      <c r="N31" s="194"/>
      <c r="O31" s="233"/>
      <c r="P31" s="195"/>
      <c r="R31" s="208"/>
      <c r="Z31" s="129"/>
      <c r="AA31" s="129"/>
      <c r="AB31" s="129"/>
      <c r="AC31" s="129"/>
      <c r="AD31" s="129"/>
    </row>
    <row r="32" spans="1:30" s="137" customFormat="1" ht="12.75" x14ac:dyDescent="0.2">
      <c r="A32" s="208"/>
      <c r="C32" s="199" t="s">
        <v>157</v>
      </c>
      <c r="D32" s="188" t="s">
        <v>125</v>
      </c>
      <c r="E32" s="188" t="s">
        <v>113</v>
      </c>
      <c r="F32" s="200"/>
      <c r="H32" s="186"/>
      <c r="I32" s="330"/>
      <c r="J32" s="186"/>
      <c r="K32" s="186"/>
      <c r="M32" s="193"/>
      <c r="N32" s="194"/>
      <c r="O32" s="233"/>
      <c r="P32" s="195"/>
      <c r="R32" s="208"/>
      <c r="Z32" s="129"/>
      <c r="AA32" s="129"/>
      <c r="AB32" s="129"/>
      <c r="AC32" s="129"/>
      <c r="AD32" s="129"/>
    </row>
    <row r="33" spans="1:30" s="137" customFormat="1" ht="12.75" x14ac:dyDescent="0.2">
      <c r="A33" s="208"/>
      <c r="C33" s="190" t="s">
        <v>0</v>
      </c>
      <c r="D33" s="191">
        <v>0</v>
      </c>
      <c r="E33" s="232"/>
      <c r="F33" s="192"/>
      <c r="H33" s="199" t="s">
        <v>58</v>
      </c>
      <c r="I33" s="331" t="s">
        <v>125</v>
      </c>
      <c r="J33" s="188" t="s">
        <v>113</v>
      </c>
      <c r="K33" s="200"/>
      <c r="M33" s="193"/>
      <c r="N33" s="194"/>
      <c r="O33" s="233"/>
      <c r="P33" s="195"/>
      <c r="R33" s="208"/>
      <c r="Z33" s="129"/>
      <c r="AA33" s="129"/>
      <c r="AB33" s="129"/>
      <c r="AC33" s="129"/>
      <c r="AD33" s="129"/>
    </row>
    <row r="34" spans="1:30" s="137" customFormat="1" ht="12.75" x14ac:dyDescent="0.2">
      <c r="A34" s="208"/>
      <c r="C34" s="193" t="s">
        <v>1</v>
      </c>
      <c r="D34" s="194">
        <v>0</v>
      </c>
      <c r="E34" s="233"/>
      <c r="F34" s="195"/>
      <c r="H34" s="190" t="s">
        <v>121</v>
      </c>
      <c r="I34" s="191">
        <v>23252.333333333332</v>
      </c>
      <c r="J34" s="362">
        <v>0.59998525740000008</v>
      </c>
      <c r="K34" s="192"/>
      <c r="M34" s="196"/>
      <c r="N34" s="197"/>
      <c r="O34" s="234"/>
      <c r="P34" s="198"/>
      <c r="R34" s="208"/>
      <c r="Z34" s="129"/>
      <c r="AA34" s="129"/>
      <c r="AB34" s="129"/>
      <c r="AC34" s="129"/>
      <c r="AD34" s="129"/>
    </row>
    <row r="35" spans="1:30" s="137" customFormat="1" ht="12.75" x14ac:dyDescent="0.2">
      <c r="A35" s="208"/>
      <c r="C35" s="196" t="s">
        <v>22</v>
      </c>
      <c r="D35" s="197">
        <v>0</v>
      </c>
      <c r="E35" s="234"/>
      <c r="F35" s="198"/>
      <c r="H35" s="196" t="s">
        <v>122</v>
      </c>
      <c r="I35" s="197">
        <v>52116.948717948719</v>
      </c>
      <c r="J35" s="363">
        <v>18</v>
      </c>
      <c r="K35" s="198"/>
      <c r="O35" s="141"/>
      <c r="P35" s="140"/>
      <c r="R35" s="208"/>
      <c r="Z35" s="129"/>
      <c r="AA35" s="129"/>
      <c r="AB35" s="129"/>
      <c r="AC35" s="129"/>
      <c r="AD35" s="129"/>
    </row>
    <row r="36" spans="1:30" s="137" customFormat="1" ht="12.75" x14ac:dyDescent="0.2">
      <c r="A36" s="208"/>
      <c r="C36" s="186"/>
      <c r="D36" s="186"/>
      <c r="E36" s="186"/>
      <c r="F36" s="186"/>
      <c r="H36" s="186"/>
      <c r="I36" s="330"/>
      <c r="J36" s="186"/>
      <c r="K36" s="186"/>
      <c r="M36" s="226" t="s">
        <v>20</v>
      </c>
      <c r="N36" s="188" t="s">
        <v>125</v>
      </c>
      <c r="O36" s="188" t="s">
        <v>113</v>
      </c>
      <c r="P36" s="189"/>
      <c r="R36" s="208"/>
      <c r="Z36" s="129"/>
      <c r="AA36" s="129"/>
      <c r="AB36" s="129"/>
      <c r="AC36" s="129"/>
      <c r="AD36" s="129"/>
    </row>
    <row r="37" spans="1:30" s="137" customFormat="1" ht="25.5" x14ac:dyDescent="0.2">
      <c r="A37" s="208"/>
      <c r="C37" s="186"/>
      <c r="D37" s="186"/>
      <c r="E37" s="186"/>
      <c r="F37" s="186"/>
      <c r="H37" s="212" t="s">
        <v>158</v>
      </c>
      <c r="I37" s="331" t="s">
        <v>125</v>
      </c>
      <c r="J37" s="188" t="s">
        <v>113</v>
      </c>
      <c r="K37" s="189"/>
      <c r="M37" s="190" t="s">
        <v>137</v>
      </c>
      <c r="N37" s="191">
        <v>47.333333333333336</v>
      </c>
      <c r="O37" s="232">
        <v>329.69</v>
      </c>
      <c r="P37" s="192"/>
      <c r="R37" s="208"/>
      <c r="Z37" s="129"/>
      <c r="AA37" s="129"/>
      <c r="AB37" s="129"/>
      <c r="AC37" s="129"/>
      <c r="AD37" s="129"/>
    </row>
    <row r="38" spans="1:30" s="137" customFormat="1" ht="12.75" x14ac:dyDescent="0.2">
      <c r="A38" s="208"/>
      <c r="C38" s="183" t="s">
        <v>114</v>
      </c>
      <c r="D38" s="184"/>
      <c r="E38" s="184"/>
      <c r="F38" s="185"/>
      <c r="H38" s="214" t="s">
        <v>64</v>
      </c>
      <c r="I38" s="333"/>
      <c r="J38" s="237">
        <v>34.076940452700001</v>
      </c>
      <c r="K38" s="215"/>
      <c r="L38" s="224"/>
      <c r="M38" s="193" t="s">
        <v>138</v>
      </c>
      <c r="N38" s="194">
        <v>185.50364971848299</v>
      </c>
      <c r="O38" s="233">
        <v>519.91</v>
      </c>
      <c r="P38" s="195"/>
      <c r="R38" s="208"/>
      <c r="Z38" s="129"/>
      <c r="AA38" s="129"/>
      <c r="AB38" s="129"/>
      <c r="AC38" s="129"/>
      <c r="AD38" s="129"/>
    </row>
    <row r="39" spans="1:30" s="137" customFormat="1" ht="12.75" x14ac:dyDescent="0.2">
      <c r="A39" s="208"/>
      <c r="C39" s="201"/>
      <c r="D39" s="188" t="s">
        <v>125</v>
      </c>
      <c r="E39" s="202" t="s">
        <v>113</v>
      </c>
      <c r="F39" s="203"/>
      <c r="H39" s="190" t="s">
        <v>63</v>
      </c>
      <c r="I39" s="191">
        <v>260.35897435897436</v>
      </c>
      <c r="J39" s="366">
        <f>$J$38*J48</f>
        <v>1703.847022635</v>
      </c>
      <c r="K39" s="192"/>
      <c r="L39" s="224"/>
      <c r="M39" s="193" t="s">
        <v>139</v>
      </c>
      <c r="N39" s="194">
        <v>11.2971471093028</v>
      </c>
      <c r="O39" s="233">
        <v>742.84</v>
      </c>
      <c r="P39" s="195"/>
      <c r="R39" s="208"/>
      <c r="Z39" s="129"/>
      <c r="AA39" s="129"/>
      <c r="AB39" s="129"/>
      <c r="AC39" s="129"/>
      <c r="AD39" s="129"/>
    </row>
    <row r="40" spans="1:30" s="137" customFormat="1" ht="12.75" x14ac:dyDescent="0.2">
      <c r="A40" s="208"/>
      <c r="C40" s="190" t="s">
        <v>68</v>
      </c>
      <c r="D40" s="191">
        <v>3789875</v>
      </c>
      <c r="E40" s="235">
        <v>1.21E-2</v>
      </c>
      <c r="F40" s="192"/>
      <c r="H40" s="193" t="s">
        <v>62</v>
      </c>
      <c r="I40" s="194">
        <v>265.58974358974359</v>
      </c>
      <c r="J40" s="367">
        <f t="shared" ref="J40:J44" si="0">$J$38*J49</f>
        <v>1363.077618108</v>
      </c>
      <c r="K40" s="195"/>
      <c r="L40" s="224"/>
      <c r="M40" s="193" t="s">
        <v>140</v>
      </c>
      <c r="N40" s="194">
        <v>3.4594430242001621</v>
      </c>
      <c r="O40" s="233">
        <v>742.84</v>
      </c>
      <c r="P40" s="195"/>
      <c r="R40" s="208"/>
      <c r="Z40" s="129"/>
      <c r="AA40" s="129"/>
      <c r="AB40" s="129"/>
      <c r="AC40" s="129"/>
      <c r="AD40" s="129"/>
    </row>
    <row r="41" spans="1:30" s="137" customFormat="1" ht="12.75" x14ac:dyDescent="0.2">
      <c r="A41" s="208"/>
      <c r="C41" s="217" t="s">
        <v>69</v>
      </c>
      <c r="D41" s="218">
        <v>785853.66666666663</v>
      </c>
      <c r="E41" s="236">
        <v>1.8100000000000002E-2</v>
      </c>
      <c r="F41" s="219"/>
      <c r="H41" s="193" t="s">
        <v>61</v>
      </c>
      <c r="I41" s="194">
        <v>292.02564102564105</v>
      </c>
      <c r="J41" s="367">
        <f t="shared" si="0"/>
        <v>1022.308213581</v>
      </c>
      <c r="K41" s="195"/>
      <c r="L41" s="224"/>
      <c r="M41" s="193" t="s">
        <v>141</v>
      </c>
      <c r="N41" s="194">
        <v>2.5983302323362434</v>
      </c>
      <c r="O41" s="233">
        <v>934.4</v>
      </c>
      <c r="P41" s="195"/>
      <c r="R41" s="208"/>
      <c r="Z41" s="129"/>
      <c r="AA41" s="129"/>
      <c r="AB41" s="129"/>
      <c r="AC41" s="129"/>
      <c r="AD41" s="129"/>
    </row>
    <row r="42" spans="1:30" s="137" customFormat="1" ht="12.75" x14ac:dyDescent="0.2">
      <c r="A42" s="208"/>
      <c r="C42" s="220"/>
      <c r="D42" s="221"/>
      <c r="E42" s="222"/>
      <c r="F42" s="223"/>
      <c r="H42" s="193" t="s">
        <v>60</v>
      </c>
      <c r="I42" s="194">
        <v>865.25641025641016</v>
      </c>
      <c r="J42" s="367">
        <f t="shared" si="0"/>
        <v>681.53880905400001</v>
      </c>
      <c r="K42" s="195"/>
      <c r="L42" s="224"/>
      <c r="M42" s="193" t="s">
        <v>142</v>
      </c>
      <c r="N42" s="194">
        <v>4.9884324857274622</v>
      </c>
      <c r="O42" s="233">
        <v>934.4</v>
      </c>
      <c r="P42" s="195"/>
      <c r="R42" s="208"/>
      <c r="Z42" s="129"/>
      <c r="AA42" s="129"/>
      <c r="AB42" s="129"/>
      <c r="AC42" s="129"/>
      <c r="AD42" s="129"/>
    </row>
    <row r="43" spans="1:30" s="137" customFormat="1" ht="14.25" x14ac:dyDescent="0.2">
      <c r="A43" s="208"/>
      <c r="C43" s="6"/>
      <c r="D43" s="138"/>
      <c r="E43" s="139"/>
      <c r="F43" s="136"/>
      <c r="G43" s="129"/>
      <c r="H43" s="193" t="s">
        <v>98</v>
      </c>
      <c r="I43" s="194">
        <v>50433.717948717946</v>
      </c>
      <c r="J43" s="367">
        <f t="shared" si="0"/>
        <v>136.3077618108</v>
      </c>
      <c r="K43" s="195"/>
      <c r="L43" s="224"/>
      <c r="M43" s="193" t="s">
        <v>143</v>
      </c>
      <c r="N43" s="194">
        <v>0</v>
      </c>
      <c r="O43" s="233">
        <v>3320.47</v>
      </c>
      <c r="P43" s="195"/>
      <c r="R43" s="208"/>
      <c r="Z43" s="6"/>
      <c r="AA43" s="6"/>
      <c r="AB43" s="6"/>
      <c r="AC43" s="6"/>
      <c r="AD43" s="129"/>
    </row>
    <row r="44" spans="1:30" s="137" customFormat="1" ht="12.75" x14ac:dyDescent="0.2">
      <c r="A44" s="208"/>
      <c r="C44" s="6"/>
      <c r="D44" s="138"/>
      <c r="E44" s="139"/>
      <c r="F44" s="136"/>
      <c r="G44" s="129"/>
      <c r="H44" s="196" t="s">
        <v>59</v>
      </c>
      <c r="I44" s="197">
        <v>23252.333333333332</v>
      </c>
      <c r="J44" s="368">
        <f t="shared" si="0"/>
        <v>1.7038470226350002</v>
      </c>
      <c r="K44" s="198"/>
      <c r="M44" s="193" t="s">
        <v>144</v>
      </c>
      <c r="N44" s="194">
        <v>1</v>
      </c>
      <c r="O44" s="233">
        <v>3320.52</v>
      </c>
      <c r="P44" s="195"/>
      <c r="R44" s="208"/>
      <c r="Z44" s="129"/>
      <c r="AA44" s="129"/>
      <c r="AB44" s="129"/>
      <c r="AC44" s="129"/>
      <c r="AD44" s="129"/>
    </row>
    <row r="45" spans="1:30" s="137" customFormat="1" ht="12.75" x14ac:dyDescent="0.2">
      <c r="A45" s="208"/>
      <c r="C45" s="129"/>
      <c r="D45" s="129"/>
      <c r="E45" s="129"/>
      <c r="F45" s="136"/>
      <c r="G45" s="129"/>
      <c r="H45" s="213" t="s">
        <v>123</v>
      </c>
      <c r="I45" s="186"/>
      <c r="J45" s="186"/>
      <c r="K45" s="186"/>
      <c r="M45" s="193" t="s">
        <v>145</v>
      </c>
      <c r="N45" s="194">
        <v>0.66666666666666663</v>
      </c>
      <c r="O45" s="233">
        <v>3436</v>
      </c>
      <c r="P45" s="195"/>
      <c r="R45" s="208"/>
      <c r="Z45" s="129"/>
      <c r="AA45" s="129"/>
      <c r="AB45" s="129"/>
      <c r="AC45" s="129"/>
      <c r="AD45" s="129"/>
    </row>
    <row r="46" spans="1:30" s="137" customFormat="1" ht="12.75" x14ac:dyDescent="0.2">
      <c r="A46" s="208"/>
      <c r="C46" s="129"/>
      <c r="D46" s="129"/>
      <c r="E46" s="139"/>
      <c r="F46" s="136"/>
      <c r="G46" s="129"/>
      <c r="J46"/>
      <c r="M46" s="193" t="s">
        <v>146</v>
      </c>
      <c r="N46" s="194">
        <v>0</v>
      </c>
      <c r="O46" s="233">
        <v>3536.26</v>
      </c>
      <c r="P46" s="195"/>
      <c r="R46" s="208"/>
      <c r="Z46" s="129"/>
      <c r="AA46" s="129"/>
      <c r="AB46" s="129"/>
      <c r="AC46" s="129"/>
      <c r="AD46" s="129"/>
    </row>
    <row r="47" spans="1:30" s="137" customFormat="1" ht="25.5" x14ac:dyDescent="0.2">
      <c r="A47" s="208"/>
      <c r="C47" s="130"/>
      <c r="D47" s="130"/>
      <c r="E47" s="130"/>
      <c r="F47" s="136"/>
      <c r="G47" s="129"/>
      <c r="H47" s="212" t="s">
        <v>124</v>
      </c>
      <c r="I47" s="188"/>
      <c r="J47" s="188" t="s">
        <v>126</v>
      </c>
      <c r="K47" s="189"/>
      <c r="M47" s="193" t="s">
        <v>147</v>
      </c>
      <c r="N47" s="194">
        <v>1.3529556481577767</v>
      </c>
      <c r="O47" s="233">
        <v>3515.25</v>
      </c>
      <c r="P47" s="195"/>
      <c r="R47" s="208"/>
      <c r="Z47" s="129"/>
      <c r="AA47" s="129"/>
      <c r="AB47" s="129"/>
      <c r="AC47" s="129"/>
      <c r="AD47" s="129"/>
    </row>
    <row r="48" spans="1:30" s="137" customFormat="1" ht="12.75" x14ac:dyDescent="0.2">
      <c r="A48" s="208"/>
      <c r="C48" s="129"/>
      <c r="D48" s="129"/>
      <c r="E48" s="139"/>
      <c r="F48" s="139"/>
      <c r="G48" s="129"/>
      <c r="H48" s="190" t="s">
        <v>63</v>
      </c>
      <c r="I48" s="191"/>
      <c r="J48" s="191">
        <v>50</v>
      </c>
      <c r="K48" s="238"/>
      <c r="M48" s="193" t="s">
        <v>148</v>
      </c>
      <c r="N48" s="194">
        <v>2.3822883272735127</v>
      </c>
      <c r="O48" s="233">
        <v>20771.86</v>
      </c>
      <c r="P48" s="195"/>
      <c r="R48" s="208"/>
      <c r="Z48" s="129"/>
      <c r="AA48" s="129"/>
      <c r="AB48" s="129"/>
      <c r="AC48" s="129"/>
      <c r="AD48" s="129"/>
    </row>
    <row r="49" spans="1:30" s="137" customFormat="1" ht="12.75" x14ac:dyDescent="0.2">
      <c r="A49" s="208"/>
      <c r="C49" s="6"/>
      <c r="D49" s="138"/>
      <c r="E49" s="136"/>
      <c r="F49" s="139"/>
      <c r="G49" s="129"/>
      <c r="H49" s="193" t="s">
        <v>62</v>
      </c>
      <c r="I49" s="194"/>
      <c r="J49" s="194">
        <v>40</v>
      </c>
      <c r="K49" s="239"/>
      <c r="M49" s="193" t="s">
        <v>149</v>
      </c>
      <c r="N49" s="194">
        <v>0</v>
      </c>
      <c r="O49" s="233">
        <v>25953.66</v>
      </c>
      <c r="P49" s="195"/>
      <c r="R49" s="208"/>
      <c r="Z49" s="129"/>
      <c r="AA49" s="129"/>
      <c r="AB49" s="129"/>
      <c r="AC49" s="129"/>
      <c r="AD49" s="129"/>
    </row>
    <row r="50" spans="1:30" s="137" customFormat="1" ht="12.75" x14ac:dyDescent="0.2">
      <c r="A50" s="208"/>
      <c r="B50" s="129"/>
      <c r="C50" s="6"/>
      <c r="D50" s="138"/>
      <c r="E50" s="139"/>
      <c r="F50" s="139"/>
      <c r="G50" s="129"/>
      <c r="H50" s="193" t="s">
        <v>61</v>
      </c>
      <c r="I50" s="194"/>
      <c r="J50" s="194">
        <v>30</v>
      </c>
      <c r="K50" s="239"/>
      <c r="M50" s="193" t="s">
        <v>150</v>
      </c>
      <c r="N50" s="194">
        <v>0</v>
      </c>
      <c r="O50" s="233">
        <v>52054.49</v>
      </c>
      <c r="P50" s="195"/>
      <c r="R50" s="208"/>
      <c r="Z50" s="129"/>
      <c r="AA50" s="129"/>
      <c r="AB50" s="129"/>
      <c r="AC50" s="129"/>
      <c r="AD50" s="129"/>
    </row>
    <row r="51" spans="1:30" s="137" customFormat="1" ht="12.75" x14ac:dyDescent="0.2">
      <c r="A51" s="208"/>
      <c r="B51" s="129"/>
      <c r="C51" s="6"/>
      <c r="D51" s="160"/>
      <c r="E51" s="139"/>
      <c r="F51" s="139"/>
      <c r="G51" s="129"/>
      <c r="H51" s="193" t="s">
        <v>60</v>
      </c>
      <c r="I51" s="194"/>
      <c r="J51" s="194">
        <v>20</v>
      </c>
      <c r="K51" s="239"/>
      <c r="M51" s="193" t="s">
        <v>151</v>
      </c>
      <c r="N51" s="194">
        <v>0</v>
      </c>
      <c r="O51" s="233">
        <v>52883.28</v>
      </c>
      <c r="P51" s="195"/>
      <c r="R51" s="208"/>
      <c r="Z51" s="129"/>
      <c r="AA51" s="129"/>
      <c r="AB51" s="129"/>
      <c r="AC51" s="129"/>
      <c r="AD51" s="129"/>
    </row>
    <row r="52" spans="1:30" s="137" customFormat="1" ht="14.25" x14ac:dyDescent="0.2">
      <c r="A52" s="208"/>
      <c r="C52" s="6"/>
      <c r="D52" s="138"/>
      <c r="E52" s="139"/>
      <c r="F52" s="139"/>
      <c r="G52" s="129"/>
      <c r="H52" s="193" t="s">
        <v>98</v>
      </c>
      <c r="I52" s="194"/>
      <c r="J52" s="194">
        <v>4</v>
      </c>
      <c r="K52" s="239"/>
      <c r="M52" s="193" t="s">
        <v>152</v>
      </c>
      <c r="N52" s="194">
        <v>0</v>
      </c>
      <c r="O52" s="233">
        <v>53295.17</v>
      </c>
      <c r="P52" s="195"/>
      <c r="R52" s="208"/>
      <c r="Z52" s="129"/>
      <c r="AA52" s="129"/>
      <c r="AB52" s="129"/>
      <c r="AC52" s="129"/>
      <c r="AD52" s="129"/>
    </row>
    <row r="53" spans="1:30" s="137" customFormat="1" ht="12.75" x14ac:dyDescent="0.2">
      <c r="A53" s="208"/>
      <c r="C53" s="129"/>
      <c r="D53" s="129"/>
      <c r="E53" s="139"/>
      <c r="F53" s="139"/>
      <c r="G53" s="129"/>
      <c r="H53" s="196" t="s">
        <v>59</v>
      </c>
      <c r="I53" s="197"/>
      <c r="J53" s="225">
        <v>0.05</v>
      </c>
      <c r="K53" s="240"/>
      <c r="M53" s="193" t="s">
        <v>153</v>
      </c>
      <c r="N53" s="194">
        <v>0</v>
      </c>
      <c r="O53" s="233">
        <v>155499.92000000001</v>
      </c>
      <c r="P53" s="195"/>
      <c r="R53" s="208"/>
    </row>
    <row r="54" spans="1:30" s="137" customFormat="1" ht="12.75" x14ac:dyDescent="0.2">
      <c r="A54" s="208"/>
      <c r="C54" s="129"/>
      <c r="D54" s="129"/>
      <c r="E54" s="139"/>
      <c r="F54" s="139"/>
      <c r="G54" s="129"/>
      <c r="H54" s="213" t="s">
        <v>123</v>
      </c>
      <c r="I54" s="213"/>
      <c r="J54" s="186"/>
      <c r="K54" s="186"/>
      <c r="M54" s="193"/>
      <c r="N54" s="194"/>
      <c r="O54" s="233"/>
      <c r="P54" s="195"/>
      <c r="R54" s="208"/>
    </row>
    <row r="55" spans="1:30" s="137" customFormat="1" ht="12.75" x14ac:dyDescent="0.2">
      <c r="A55" s="208"/>
      <c r="C55" s="129"/>
      <c r="D55" s="129"/>
      <c r="E55" s="139"/>
      <c r="F55" s="139"/>
      <c r="G55" s="129"/>
      <c r="M55" s="193"/>
      <c r="N55" s="194"/>
      <c r="O55" s="233"/>
      <c r="P55" s="195"/>
      <c r="R55" s="208"/>
    </row>
    <row r="56" spans="1:30" s="137" customFormat="1" ht="12.75" x14ac:dyDescent="0.2">
      <c r="A56" s="208"/>
      <c r="C56" s="245" t="s">
        <v>36</v>
      </c>
      <c r="D56" s="246"/>
      <c r="E56" s="246"/>
      <c r="F56" s="246"/>
      <c r="G56" s="246"/>
      <c r="H56" s="246"/>
      <c r="I56" s="246"/>
      <c r="J56" s="246"/>
      <c r="K56" s="247"/>
      <c r="M56" s="193"/>
      <c r="N56" s="194"/>
      <c r="O56" s="233"/>
      <c r="P56" s="195"/>
      <c r="R56" s="208"/>
    </row>
    <row r="57" spans="1:30" s="137" customFormat="1" ht="12.75" x14ac:dyDescent="0.2">
      <c r="A57" s="208"/>
      <c r="C57" s="259"/>
      <c r="D57" s="39"/>
      <c r="E57" s="39"/>
      <c r="F57" s="39"/>
      <c r="G57" s="39"/>
      <c r="H57" s="39"/>
      <c r="I57" s="39"/>
      <c r="J57" s="39"/>
      <c r="K57" s="260"/>
      <c r="M57" s="193"/>
      <c r="N57" s="194"/>
      <c r="O57" s="233"/>
      <c r="P57" s="195"/>
      <c r="R57" s="208"/>
    </row>
    <row r="58" spans="1:30" s="137" customFormat="1" ht="12.75" x14ac:dyDescent="0.2">
      <c r="A58" s="208"/>
      <c r="C58" s="349" t="s">
        <v>168</v>
      </c>
      <c r="D58" s="348"/>
      <c r="E58" s="348"/>
      <c r="F58" s="348"/>
      <c r="G58" s="348"/>
      <c r="H58" s="335"/>
      <c r="I58" s="348" t="s">
        <v>169</v>
      </c>
      <c r="J58" s="357">
        <v>16049564.236579685</v>
      </c>
      <c r="K58" s="249"/>
      <c r="M58" s="196"/>
      <c r="N58" s="197"/>
      <c r="O58" s="234"/>
      <c r="P58" s="198"/>
      <c r="R58" s="208"/>
    </row>
    <row r="59" spans="1:30" s="137" customFormat="1" ht="12.75" x14ac:dyDescent="0.2">
      <c r="A59" s="208"/>
      <c r="C59" s="350"/>
      <c r="D59" s="348"/>
      <c r="E59" s="348"/>
      <c r="F59" s="348"/>
      <c r="G59" s="348"/>
      <c r="H59" s="335"/>
      <c r="I59" s="348"/>
      <c r="J59" s="129"/>
      <c r="K59" s="143"/>
      <c r="M59" s="228"/>
      <c r="N59" s="228"/>
      <c r="O59" s="228"/>
      <c r="P59" s="186"/>
      <c r="R59" s="208"/>
    </row>
    <row r="60" spans="1:30" s="137" customFormat="1" ht="12.75" x14ac:dyDescent="0.2">
      <c r="A60" s="208"/>
      <c r="C60" s="349" t="s">
        <v>170</v>
      </c>
      <c r="D60" s="348"/>
      <c r="E60" s="348"/>
      <c r="F60" s="348"/>
      <c r="G60" s="348"/>
      <c r="H60" s="335"/>
      <c r="I60" s="348" t="s">
        <v>169</v>
      </c>
      <c r="J60" s="241">
        <f>SUMPRODUCT(E5:E41,D5:D41)+SUMPRODUCT(J8:J44,I8:I44)+SUMPRODUCT(N5:N77,O5:O77)</f>
        <v>16049564.232622063</v>
      </c>
      <c r="K60" s="143"/>
      <c r="M60" s="226" t="s">
        <v>21</v>
      </c>
      <c r="N60" s="188" t="s">
        <v>125</v>
      </c>
      <c r="O60" s="188" t="s">
        <v>113</v>
      </c>
      <c r="P60" s="189"/>
      <c r="R60" s="208"/>
    </row>
    <row r="61" spans="1:30" s="137" customFormat="1" ht="12.75" x14ac:dyDescent="0.2">
      <c r="A61" s="208"/>
      <c r="C61" s="261"/>
      <c r="D61" s="131"/>
      <c r="E61" s="131"/>
      <c r="F61" s="131"/>
      <c r="G61" s="131"/>
      <c r="H61" s="131"/>
      <c r="I61" s="129"/>
      <c r="J61" s="129"/>
      <c r="K61" s="143"/>
      <c r="M61" s="190" t="s">
        <v>137</v>
      </c>
      <c r="N61" s="191">
        <v>331</v>
      </c>
      <c r="O61" s="232">
        <v>15.48</v>
      </c>
      <c r="P61" s="192"/>
      <c r="R61" s="208"/>
    </row>
    <row r="62" spans="1:30" s="137" customFormat="1" ht="12.75" x14ac:dyDescent="0.2">
      <c r="A62" s="208"/>
      <c r="C62" s="262" t="s">
        <v>97</v>
      </c>
      <c r="D62" s="129"/>
      <c r="E62" s="129"/>
      <c r="F62" s="129"/>
      <c r="G62" s="129"/>
      <c r="H62" s="129"/>
      <c r="I62" s="242"/>
      <c r="J62" s="242" t="str">
        <f>IF(J60&gt;J58, "TARIEVENVOORSTEL VOLDOET NIET", "TARIEVENVOORSTEL VOLDOET")</f>
        <v>TARIEVENVOORSTEL VOLDOET</v>
      </c>
      <c r="K62" s="143"/>
      <c r="M62" s="193" t="s">
        <v>138</v>
      </c>
      <c r="N62" s="194">
        <v>182.76972442431108</v>
      </c>
      <c r="O62" s="233">
        <v>15.74</v>
      </c>
      <c r="P62" s="195"/>
      <c r="R62" s="208"/>
    </row>
    <row r="63" spans="1:30" s="137" customFormat="1" ht="12.75" x14ac:dyDescent="0.2">
      <c r="A63" s="208"/>
      <c r="C63" s="263"/>
      <c r="D63" s="253"/>
      <c r="E63" s="253"/>
      <c r="F63" s="253"/>
      <c r="G63" s="253"/>
      <c r="H63" s="253"/>
      <c r="I63" s="253"/>
      <c r="J63" s="253"/>
      <c r="K63" s="254"/>
      <c r="M63" s="193" t="s">
        <v>139</v>
      </c>
      <c r="N63" s="194">
        <v>202.33333333333334</v>
      </c>
      <c r="O63" s="233">
        <v>22.04</v>
      </c>
      <c r="P63" s="195"/>
      <c r="R63" s="208"/>
    </row>
    <row r="64" spans="1:30" s="137" customFormat="1" ht="12.75" x14ac:dyDescent="0.2">
      <c r="A64" s="208"/>
      <c r="C64" s="129"/>
      <c r="D64" s="129"/>
      <c r="E64" s="139"/>
      <c r="F64" s="139"/>
      <c r="G64" s="129"/>
      <c r="H64" s="6"/>
      <c r="I64" s="216"/>
      <c r="J64" s="136"/>
      <c r="K64" s="136"/>
      <c r="M64" s="193" t="s">
        <v>140</v>
      </c>
      <c r="N64" s="194">
        <v>73.333333333333329</v>
      </c>
      <c r="O64" s="233">
        <v>22.04</v>
      </c>
      <c r="P64" s="195"/>
      <c r="R64" s="208"/>
    </row>
    <row r="65" spans="1:18" s="137" customFormat="1" ht="12.75" x14ac:dyDescent="0.2">
      <c r="A65" s="208"/>
      <c r="C65" s="245" t="s">
        <v>115</v>
      </c>
      <c r="D65" s="246"/>
      <c r="E65" s="246"/>
      <c r="F65" s="246"/>
      <c r="G65" s="246"/>
      <c r="H65" s="246"/>
      <c r="I65" s="246"/>
      <c r="J65" s="246"/>
      <c r="K65" s="247"/>
      <c r="L65" s="129"/>
      <c r="M65" s="193" t="s">
        <v>141</v>
      </c>
      <c r="N65" s="194">
        <v>11.405310688772074</v>
      </c>
      <c r="O65" s="233">
        <v>22.04</v>
      </c>
      <c r="P65" s="195"/>
      <c r="R65" s="208"/>
    </row>
    <row r="66" spans="1:18" s="137" customFormat="1" ht="12.75" x14ac:dyDescent="0.2">
      <c r="A66" s="208"/>
      <c r="C66" s="255"/>
      <c r="D66" s="39"/>
      <c r="E66" s="39"/>
      <c r="F66" s="39"/>
      <c r="G66" s="39"/>
      <c r="H66" s="39"/>
      <c r="I66" s="39"/>
      <c r="J66" s="129"/>
      <c r="K66" s="143"/>
      <c r="L66" s="129"/>
      <c r="M66" s="193" t="s">
        <v>142</v>
      </c>
      <c r="N66" s="194">
        <v>93.409893516646449</v>
      </c>
      <c r="O66" s="233">
        <v>22.04</v>
      </c>
      <c r="P66" s="195"/>
      <c r="R66" s="208"/>
    </row>
    <row r="67" spans="1:18" s="137" customFormat="1" ht="12.75" x14ac:dyDescent="0.2">
      <c r="A67" s="208"/>
      <c r="C67" s="250" t="s">
        <v>34</v>
      </c>
      <c r="D67" s="38"/>
      <c r="E67" s="38"/>
      <c r="F67" s="38"/>
      <c r="G67" s="38"/>
      <c r="H67" s="38"/>
      <c r="J67" s="320">
        <v>262854494.79075608</v>
      </c>
      <c r="K67" s="264"/>
      <c r="L67" s="129"/>
      <c r="M67" s="193" t="s">
        <v>143</v>
      </c>
      <c r="N67" s="194">
        <v>93</v>
      </c>
      <c r="O67" s="233">
        <v>28.33</v>
      </c>
      <c r="P67" s="195"/>
      <c r="R67" s="208"/>
    </row>
    <row r="68" spans="1:18" s="137" customFormat="1" ht="12.75" x14ac:dyDescent="0.2">
      <c r="A68" s="208"/>
      <c r="C68" s="256"/>
      <c r="D68" s="38"/>
      <c r="E68" s="38"/>
      <c r="F68" s="38"/>
      <c r="G68" s="38"/>
      <c r="H68" s="38"/>
      <c r="J68" s="243"/>
      <c r="K68" s="265"/>
      <c r="L68" s="129"/>
      <c r="M68" s="193" t="s">
        <v>144</v>
      </c>
      <c r="N68" s="194">
        <v>0</v>
      </c>
      <c r="O68" s="233">
        <v>28.33</v>
      </c>
      <c r="P68" s="195"/>
      <c r="R68" s="208"/>
    </row>
    <row r="69" spans="1:18" s="137" customFormat="1" ht="12.75" x14ac:dyDescent="0.2">
      <c r="A69" s="208"/>
      <c r="C69" s="251" t="s">
        <v>35</v>
      </c>
      <c r="D69" s="38"/>
      <c r="E69" s="38"/>
      <c r="F69" s="38"/>
      <c r="G69" s="38"/>
      <c r="H69" s="38"/>
      <c r="J69" s="244">
        <f>SUM(D5:D41,I5:I44,N6:N77)</f>
        <v>262854494.79075608</v>
      </c>
      <c r="K69" s="248"/>
      <c r="L69" s="129"/>
      <c r="M69" s="193" t="s">
        <v>145</v>
      </c>
      <c r="N69" s="194">
        <v>84</v>
      </c>
      <c r="O69" s="233">
        <v>34.65</v>
      </c>
      <c r="P69" s="195"/>
      <c r="R69" s="208"/>
    </row>
    <row r="70" spans="1:18" s="137" customFormat="1" ht="12.75" x14ac:dyDescent="0.2">
      <c r="A70" s="208"/>
      <c r="C70" s="142"/>
      <c r="D70" s="129"/>
      <c r="E70" s="129"/>
      <c r="F70" s="129"/>
      <c r="G70" s="129"/>
      <c r="H70" s="129"/>
      <c r="J70" s="129"/>
      <c r="K70" s="143"/>
      <c r="L70" s="129"/>
      <c r="M70" s="193" t="s">
        <v>146</v>
      </c>
      <c r="N70" s="194">
        <v>58.333333333333336</v>
      </c>
      <c r="O70" s="233">
        <v>34.65</v>
      </c>
      <c r="P70" s="195"/>
      <c r="R70" s="208"/>
    </row>
    <row r="71" spans="1:18" s="137" customFormat="1" ht="12.75" x14ac:dyDescent="0.2">
      <c r="A71" s="208"/>
      <c r="C71" s="250" t="s">
        <v>23</v>
      </c>
      <c r="D71" s="38"/>
      <c r="E71" s="38"/>
      <c r="F71" s="38"/>
      <c r="G71" s="38"/>
      <c r="H71" s="38"/>
      <c r="J71" s="242" t="str">
        <f>IF(J69&gt;J67, "REKENVOLUME VOLDOET NIET", "REKENVOLUME VOLDOET")</f>
        <v>REKENVOLUME VOLDOET</v>
      </c>
      <c r="K71" s="266"/>
      <c r="L71" s="129"/>
      <c r="M71" s="193" t="s">
        <v>147</v>
      </c>
      <c r="N71" s="194">
        <v>138.53832442067738</v>
      </c>
      <c r="O71" s="233">
        <v>56.69</v>
      </c>
      <c r="P71" s="195"/>
      <c r="R71" s="208"/>
    </row>
    <row r="72" spans="1:18" s="137" customFormat="1" ht="12.75" x14ac:dyDescent="0.2">
      <c r="A72" s="208"/>
      <c r="C72" s="257"/>
      <c r="D72" s="258"/>
      <c r="E72" s="258"/>
      <c r="F72" s="258"/>
      <c r="G72" s="258"/>
      <c r="H72" s="258"/>
      <c r="I72" s="258"/>
      <c r="J72" s="253"/>
      <c r="K72" s="254"/>
      <c r="L72" s="129"/>
      <c r="M72" s="193" t="s">
        <v>148</v>
      </c>
      <c r="N72" s="194">
        <v>8.5467948717948712</v>
      </c>
      <c r="O72" s="233">
        <v>115.91</v>
      </c>
      <c r="P72" s="195"/>
      <c r="R72" s="208"/>
    </row>
    <row r="73" spans="1:18" s="137" customFormat="1" ht="12.75" x14ac:dyDescent="0.2">
      <c r="A73" s="208"/>
      <c r="E73" s="144"/>
      <c r="F73" s="144"/>
      <c r="K73" s="271"/>
      <c r="M73" s="193" t="s">
        <v>149</v>
      </c>
      <c r="N73" s="194">
        <v>0</v>
      </c>
      <c r="O73" s="233">
        <v>134.41</v>
      </c>
      <c r="P73" s="195"/>
      <c r="R73" s="208"/>
    </row>
    <row r="74" spans="1:18" s="137" customFormat="1" ht="12.75" x14ac:dyDescent="0.2">
      <c r="A74" s="208"/>
      <c r="C74" s="245" t="s">
        <v>88</v>
      </c>
      <c r="D74" s="246"/>
      <c r="E74" s="246"/>
      <c r="F74" s="246"/>
      <c r="G74" s="246"/>
      <c r="H74" s="246"/>
      <c r="I74" s="246"/>
      <c r="J74" s="246"/>
      <c r="K74" s="270"/>
      <c r="M74" s="193" t="s">
        <v>150</v>
      </c>
      <c r="N74" s="194">
        <v>0</v>
      </c>
      <c r="O74" s="233">
        <v>134.41</v>
      </c>
      <c r="P74" s="195"/>
      <c r="R74" s="208"/>
    </row>
    <row r="75" spans="1:18" s="137" customFormat="1" ht="12.75" x14ac:dyDescent="0.2">
      <c r="A75" s="208"/>
      <c r="C75" s="351"/>
      <c r="D75" s="348"/>
      <c r="E75" s="348"/>
      <c r="F75" s="348"/>
      <c r="G75" s="348"/>
      <c r="H75" s="348"/>
      <c r="I75" s="348"/>
      <c r="J75" s="129"/>
      <c r="K75" s="143"/>
      <c r="M75" s="193" t="s">
        <v>151</v>
      </c>
      <c r="N75" s="194">
        <v>0</v>
      </c>
      <c r="O75" s="233">
        <v>134.41</v>
      </c>
      <c r="P75" s="195"/>
      <c r="R75" s="208"/>
    </row>
    <row r="76" spans="1:18" s="32" customFormat="1" ht="12.75" x14ac:dyDescent="0.2">
      <c r="A76" s="204"/>
      <c r="C76" s="353" t="s">
        <v>179</v>
      </c>
      <c r="D76" s="104"/>
      <c r="E76" s="352"/>
      <c r="F76" s="352"/>
      <c r="G76" s="352"/>
      <c r="H76" s="352"/>
      <c r="I76" s="348" t="s">
        <v>161</v>
      </c>
      <c r="J76" s="356">
        <v>14543060.749450801</v>
      </c>
      <c r="K76" s="264"/>
      <c r="M76" s="193" t="s">
        <v>152</v>
      </c>
      <c r="N76" s="194">
        <v>0</v>
      </c>
      <c r="O76" s="233">
        <v>134.41</v>
      </c>
      <c r="P76" s="195"/>
      <c r="R76" s="204"/>
    </row>
    <row r="77" spans="1:18" s="32" customFormat="1" ht="13.5" customHeight="1" x14ac:dyDescent="0.2">
      <c r="A77" s="204"/>
      <c r="C77" s="353" t="s">
        <v>99</v>
      </c>
      <c r="D77" s="354"/>
      <c r="E77" s="352"/>
      <c r="F77" s="352"/>
      <c r="G77" s="352"/>
      <c r="H77" s="352"/>
      <c r="I77" s="348" t="s">
        <v>161</v>
      </c>
      <c r="J77" s="320">
        <v>1065218.1830769232</v>
      </c>
      <c r="K77" s="265"/>
      <c r="L77" s="34"/>
      <c r="M77" s="196" t="s">
        <v>153</v>
      </c>
      <c r="N77" s="197">
        <v>0</v>
      </c>
      <c r="O77" s="234">
        <v>134.41</v>
      </c>
      <c r="P77" s="198"/>
      <c r="R77" s="204"/>
    </row>
    <row r="78" spans="1:18" s="32" customFormat="1" ht="13.5" customHeight="1" x14ac:dyDescent="0.2">
      <c r="A78" s="204"/>
      <c r="C78" s="353" t="s">
        <v>162</v>
      </c>
      <c r="D78" s="104"/>
      <c r="E78" s="352"/>
      <c r="F78" s="352"/>
      <c r="G78" s="352"/>
      <c r="H78" s="352"/>
      <c r="I78" s="348" t="s">
        <v>161</v>
      </c>
      <c r="J78" s="321">
        <f>J76-J77</f>
        <v>13477842.566373877</v>
      </c>
      <c r="K78" s="248"/>
      <c r="L78" s="34"/>
      <c r="M78" s="229"/>
      <c r="N78" s="230"/>
      <c r="O78" s="231"/>
      <c r="P78" s="229"/>
      <c r="R78" s="204"/>
    </row>
    <row r="79" spans="1:18" s="32" customFormat="1" ht="13.5" customHeight="1" x14ac:dyDescent="0.2">
      <c r="A79" s="204"/>
      <c r="C79" s="351"/>
      <c r="D79" s="348"/>
      <c r="E79" s="348"/>
      <c r="F79" s="348"/>
      <c r="G79" s="348"/>
      <c r="H79" s="348"/>
      <c r="I79" s="348"/>
      <c r="J79" s="267"/>
      <c r="K79" s="143"/>
      <c r="L79" s="34"/>
      <c r="M79" s="229"/>
      <c r="N79" s="230"/>
      <c r="O79" s="231"/>
      <c r="P79" s="229"/>
      <c r="R79" s="204"/>
    </row>
    <row r="80" spans="1:18" s="129" customFormat="1" ht="13.5" customHeight="1" x14ac:dyDescent="0.2">
      <c r="A80" s="208"/>
      <c r="C80" s="353" t="s">
        <v>171</v>
      </c>
      <c r="D80" s="104"/>
      <c r="E80" s="352"/>
      <c r="F80" s="352"/>
      <c r="G80" s="352"/>
      <c r="H80" s="352"/>
      <c r="I80" s="348" t="s">
        <v>169</v>
      </c>
      <c r="J80" s="244">
        <f>J58</f>
        <v>16049564.236579685</v>
      </c>
      <c r="K80" s="266"/>
      <c r="Q80" s="35"/>
      <c r="R80" s="208"/>
    </row>
    <row r="81" spans="1:18" s="129" customFormat="1" ht="13.5" customHeight="1" x14ac:dyDescent="0.2">
      <c r="A81" s="208"/>
      <c r="C81" s="353" t="s">
        <v>99</v>
      </c>
      <c r="D81" s="354"/>
      <c r="E81" s="352"/>
      <c r="F81" s="352"/>
      <c r="G81" s="352"/>
      <c r="H81" s="352"/>
      <c r="I81" s="348" t="s">
        <v>169</v>
      </c>
      <c r="J81" s="320">
        <v>1065218.1830769232</v>
      </c>
      <c r="K81" s="143"/>
      <c r="R81" s="208"/>
    </row>
    <row r="82" spans="1:18" s="129" customFormat="1" ht="13.5" customHeight="1" x14ac:dyDescent="0.2">
      <c r="A82" s="208"/>
      <c r="C82" s="353" t="s">
        <v>172</v>
      </c>
      <c r="D82" s="104"/>
      <c r="E82" s="352"/>
      <c r="F82" s="352"/>
      <c r="G82" s="352"/>
      <c r="H82" s="352"/>
      <c r="I82" s="348" t="s">
        <v>169</v>
      </c>
      <c r="J82" s="244">
        <f xml:space="preserve"> J80 - J81</f>
        <v>14984346.053502761</v>
      </c>
      <c r="K82" s="143"/>
      <c r="R82" s="208"/>
    </row>
    <row r="83" spans="1:18" s="129" customFormat="1" ht="13.5" customHeight="1" x14ac:dyDescent="0.2">
      <c r="A83" s="208"/>
      <c r="C83" s="250"/>
      <c r="D83" s="104"/>
      <c r="E83" s="132"/>
      <c r="F83" s="133"/>
      <c r="G83" s="132"/>
      <c r="H83" s="133"/>
      <c r="J83" s="268"/>
      <c r="K83" s="143"/>
      <c r="R83" s="208"/>
    </row>
    <row r="84" spans="1:18" s="129" customFormat="1" ht="13.5" customHeight="1" x14ac:dyDescent="0.2">
      <c r="A84" s="208"/>
      <c r="C84" s="251" t="s">
        <v>89</v>
      </c>
      <c r="D84" s="104"/>
      <c r="E84" s="132"/>
      <c r="F84" s="132"/>
      <c r="G84" s="132"/>
      <c r="H84" s="132"/>
      <c r="I84" s="129" t="s">
        <v>80</v>
      </c>
      <c r="J84" s="269">
        <f>(( J81 / J77) - 1)*100%</f>
        <v>0</v>
      </c>
      <c r="K84" s="143"/>
      <c r="R84" s="208"/>
    </row>
    <row r="85" spans="1:18" s="129" customFormat="1" ht="13.5" customHeight="1" x14ac:dyDescent="0.2">
      <c r="A85" s="208"/>
      <c r="C85" s="251" t="s">
        <v>90</v>
      </c>
      <c r="D85" s="104"/>
      <c r="E85" s="132"/>
      <c r="F85" s="132"/>
      <c r="G85" s="132"/>
      <c r="H85" s="132"/>
      <c r="I85" s="129" t="s">
        <v>80</v>
      </c>
      <c r="J85" s="269">
        <f>(( J82 / J78) - 1)*100%</f>
        <v>0.1117763083898522</v>
      </c>
      <c r="K85" s="143"/>
      <c r="R85" s="208"/>
    </row>
    <row r="86" spans="1:18" s="129" customFormat="1" ht="13.5" customHeight="1" x14ac:dyDescent="0.2">
      <c r="A86" s="208"/>
      <c r="C86" s="252"/>
      <c r="D86" s="253"/>
      <c r="E86" s="253"/>
      <c r="F86" s="253"/>
      <c r="G86" s="253"/>
      <c r="H86" s="253"/>
      <c r="I86" s="253"/>
      <c r="J86" s="253"/>
      <c r="K86" s="254"/>
      <c r="R86" s="208"/>
    </row>
    <row r="87" spans="1:18" s="129" customFormat="1" ht="13.5" customHeight="1" x14ac:dyDescent="0.2">
      <c r="A87" s="208"/>
      <c r="C87" s="36"/>
      <c r="D87" s="36"/>
      <c r="E87" s="131"/>
      <c r="F87" s="128"/>
      <c r="G87" s="131"/>
      <c r="H87" s="127"/>
      <c r="R87" s="208"/>
    </row>
    <row r="88" spans="1:18" ht="30" x14ac:dyDescent="0.4">
      <c r="A88" s="204"/>
      <c r="B88" s="204"/>
      <c r="C88" s="206"/>
      <c r="D88" s="206"/>
      <c r="E88" s="205"/>
      <c r="F88" s="206"/>
      <c r="G88" s="206"/>
      <c r="H88" s="206"/>
      <c r="I88" s="206"/>
      <c r="J88" s="206"/>
      <c r="K88" s="206"/>
      <c r="L88" s="206"/>
      <c r="M88" s="206"/>
      <c r="N88" s="204"/>
      <c r="O88" s="207"/>
      <c r="P88" s="207"/>
      <c r="Q88" s="204"/>
      <c r="R88" s="204"/>
    </row>
    <row r="89" spans="1:18" x14ac:dyDescent="0.2">
      <c r="A89" s="32"/>
      <c r="J89" s="41"/>
      <c r="R89" s="32"/>
    </row>
    <row r="90" spans="1:18" x14ac:dyDescent="0.2">
      <c r="A90" s="32"/>
      <c r="R90" s="32"/>
    </row>
    <row r="91" spans="1:18" x14ac:dyDescent="0.2">
      <c r="R91" s="32"/>
    </row>
  </sheetData>
  <phoneticPr fontId="5" type="noConversion"/>
  <conditionalFormatting sqref="J83 J71">
    <cfRule type="cellIs" dxfId="3" priority="4" stopIfTrue="1" operator="equal">
      <formula>"NORMVOLUME VOLDOET NIET"</formula>
    </cfRule>
  </conditionalFormatting>
  <conditionalFormatting sqref="K71">
    <cfRule type="cellIs" dxfId="2" priority="3" stopIfTrue="1" operator="equal">
      <formula>"NORMVOLUME VOLDOET NIET"</formula>
    </cfRule>
  </conditionalFormatting>
  <conditionalFormatting sqref="K80">
    <cfRule type="cellIs" dxfId="1" priority="2" stopIfTrue="1" operator="equal">
      <formula>"NORMVOLUME VOLDOET NIET"</formula>
    </cfRule>
  </conditionalFormatting>
  <conditionalFormatting sqref="J84:J85">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H16" sqref="H16:K16"/>
    </sheetView>
  </sheetViews>
  <sheetFormatPr defaultRowHeight="12.75" x14ac:dyDescent="0.2"/>
  <cols>
    <col min="1" max="2" width="9.140625" style="5"/>
    <col min="3" max="3" width="7" style="5" customWidth="1"/>
    <col min="4" max="5" width="9.140625" style="5"/>
    <col min="6" max="6" width="13.85546875" style="5" customWidth="1"/>
    <col min="7" max="16384" width="9.140625" style="5"/>
  </cols>
  <sheetData>
    <row r="1" spans="1:13" ht="30" x14ac:dyDescent="0.35">
      <c r="A1" s="204"/>
      <c r="B1" s="205"/>
      <c r="C1" s="205"/>
      <c r="D1" s="205" t="s">
        <v>50</v>
      </c>
      <c r="E1" s="313"/>
      <c r="F1" s="313"/>
      <c r="G1" s="313"/>
      <c r="H1" s="313"/>
      <c r="I1" s="313"/>
      <c r="J1" s="313"/>
      <c r="K1" s="313"/>
      <c r="L1" s="313"/>
      <c r="M1" s="313"/>
    </row>
    <row r="2" spans="1:13" ht="20.25" x14ac:dyDescent="0.3">
      <c r="A2" s="204"/>
      <c r="B2" s="37"/>
      <c r="C2" s="47"/>
      <c r="D2" s="47"/>
      <c r="E2" s="47"/>
      <c r="F2" s="47"/>
      <c r="G2" s="47"/>
      <c r="H2" s="48"/>
      <c r="I2" s="48"/>
      <c r="M2" s="204"/>
    </row>
    <row r="3" spans="1:13" x14ac:dyDescent="0.2">
      <c r="A3" s="209"/>
      <c r="B3" s="49"/>
      <c r="C3" s="317" t="s">
        <v>51</v>
      </c>
      <c r="D3" s="317"/>
      <c r="E3" s="317"/>
      <c r="F3" s="317"/>
      <c r="G3" s="317"/>
      <c r="H3" s="317" t="s">
        <v>52</v>
      </c>
      <c r="I3" s="317"/>
      <c r="J3" s="317"/>
      <c r="K3" s="317"/>
      <c r="M3" s="209"/>
    </row>
    <row r="4" spans="1:13" x14ac:dyDescent="0.2">
      <c r="A4" s="209"/>
      <c r="B4" s="50"/>
      <c r="C4" s="318"/>
      <c r="D4" s="318"/>
      <c r="E4" s="318"/>
      <c r="F4" s="319"/>
      <c r="G4" s="319"/>
      <c r="H4" s="318"/>
      <c r="I4" s="48"/>
      <c r="J4" s="48"/>
      <c r="K4" s="48"/>
      <c r="M4" s="209"/>
    </row>
    <row r="5" spans="1:13" x14ac:dyDescent="0.2">
      <c r="A5" s="209"/>
      <c r="B5" s="37"/>
      <c r="C5" s="164" t="s">
        <v>11</v>
      </c>
      <c r="D5" s="165"/>
      <c r="E5" s="161"/>
      <c r="F5" s="163"/>
      <c r="G5" s="163"/>
      <c r="H5" s="64"/>
      <c r="I5" s="65"/>
      <c r="J5" s="65"/>
      <c r="K5" s="166"/>
      <c r="M5" s="209"/>
    </row>
    <row r="6" spans="1:13" x14ac:dyDescent="0.2">
      <c r="A6" s="209"/>
      <c r="B6" s="37"/>
      <c r="C6" s="167" t="s">
        <v>12</v>
      </c>
      <c r="D6" s="45"/>
      <c r="E6" s="55"/>
      <c r="F6" s="52"/>
      <c r="G6" s="52"/>
      <c r="H6" s="53"/>
      <c r="I6" s="54"/>
      <c r="J6" s="54"/>
      <c r="K6" s="168"/>
      <c r="M6" s="209"/>
    </row>
    <row r="7" spans="1:13" x14ac:dyDescent="0.2">
      <c r="A7" s="209"/>
      <c r="B7" s="37"/>
      <c r="C7" s="167" t="s">
        <v>13</v>
      </c>
      <c r="D7" s="45"/>
      <c r="E7" s="55"/>
      <c r="F7" s="52"/>
      <c r="G7" s="52"/>
      <c r="H7" s="53"/>
      <c r="I7" s="54"/>
      <c r="J7" s="54"/>
      <c r="K7" s="168"/>
      <c r="M7" s="209"/>
    </row>
    <row r="8" spans="1:13" x14ac:dyDescent="0.2">
      <c r="A8" s="209"/>
      <c r="B8" s="37"/>
      <c r="C8" s="167" t="s">
        <v>14</v>
      </c>
      <c r="D8" s="45"/>
      <c r="E8" s="55"/>
      <c r="F8" s="52"/>
      <c r="G8" s="52"/>
      <c r="H8" s="53"/>
      <c r="I8" s="54"/>
      <c r="J8" s="54"/>
      <c r="K8" s="168"/>
      <c r="M8" s="209"/>
    </row>
    <row r="9" spans="1:13" x14ac:dyDescent="0.2">
      <c r="A9" s="209"/>
      <c r="B9" s="37"/>
      <c r="C9" s="167" t="s">
        <v>15</v>
      </c>
      <c r="D9" s="45"/>
      <c r="E9" s="55"/>
      <c r="F9" s="52"/>
      <c r="G9" s="52"/>
      <c r="H9" s="53"/>
      <c r="I9" s="54"/>
      <c r="J9" s="54"/>
      <c r="K9" s="168"/>
      <c r="M9" s="209"/>
    </row>
    <row r="10" spans="1:13" x14ac:dyDescent="0.2">
      <c r="A10" s="209"/>
      <c r="B10" s="37"/>
      <c r="C10" s="169" t="s">
        <v>16</v>
      </c>
      <c r="D10" s="56"/>
      <c r="E10" s="57"/>
      <c r="F10" s="58"/>
      <c r="G10" s="58"/>
      <c r="H10" s="59"/>
      <c r="I10" s="60"/>
      <c r="J10" s="60"/>
      <c r="K10" s="170"/>
      <c r="M10" s="209"/>
    </row>
    <row r="11" spans="1:13" x14ac:dyDescent="0.2">
      <c r="A11" s="209"/>
      <c r="B11" s="37"/>
      <c r="C11" s="63"/>
      <c r="D11" s="161"/>
      <c r="E11" s="162"/>
      <c r="F11" s="163"/>
      <c r="G11" s="163"/>
      <c r="H11" s="63"/>
      <c r="I11" s="1"/>
      <c r="J11" s="1"/>
      <c r="K11" s="1"/>
      <c r="M11" s="209"/>
    </row>
    <row r="12" spans="1:13" x14ac:dyDescent="0.2">
      <c r="A12" s="209"/>
      <c r="B12" s="37"/>
      <c r="C12" s="164"/>
      <c r="D12" s="161"/>
      <c r="E12" s="162"/>
      <c r="F12" s="163"/>
      <c r="G12" s="163"/>
      <c r="H12" s="163"/>
      <c r="I12" s="163"/>
      <c r="J12" s="163"/>
      <c r="K12" s="171"/>
      <c r="M12" s="209"/>
    </row>
    <row r="13" spans="1:13" ht="12.75" customHeight="1" x14ac:dyDescent="0.2">
      <c r="A13" s="209"/>
      <c r="B13" s="48"/>
      <c r="C13" s="167" t="s">
        <v>83</v>
      </c>
      <c r="D13" s="48"/>
      <c r="E13" s="48"/>
      <c r="F13" s="48"/>
      <c r="G13" s="48"/>
      <c r="H13" s="53" t="s">
        <v>186</v>
      </c>
      <c r="I13" s="54"/>
      <c r="J13" s="54"/>
      <c r="K13" s="168"/>
      <c r="M13" s="209"/>
    </row>
    <row r="14" spans="1:13" ht="12.75" customHeight="1" x14ac:dyDescent="0.2">
      <c r="A14" s="209"/>
      <c r="B14" s="48"/>
      <c r="C14" s="169" t="s">
        <v>17</v>
      </c>
      <c r="D14" s="62"/>
      <c r="E14" s="62"/>
      <c r="F14" s="62"/>
      <c r="G14" s="62"/>
      <c r="H14" s="59" t="s">
        <v>187</v>
      </c>
      <c r="I14" s="60"/>
      <c r="J14" s="60"/>
      <c r="K14" s="170"/>
      <c r="M14" s="209"/>
    </row>
    <row r="15" spans="1:13" x14ac:dyDescent="0.2">
      <c r="A15" s="209"/>
      <c r="B15" s="48"/>
      <c r="C15" s="1"/>
      <c r="D15" s="1"/>
      <c r="E15" s="1"/>
      <c r="F15" s="1"/>
      <c r="G15" s="1"/>
      <c r="H15" s="1"/>
      <c r="I15" s="1"/>
      <c r="J15" s="1"/>
      <c r="K15" s="1"/>
      <c r="M15" s="209"/>
    </row>
    <row r="16" spans="1:13" x14ac:dyDescent="0.2">
      <c r="A16" s="209"/>
      <c r="B16" s="48"/>
      <c r="C16" s="172" t="s">
        <v>18</v>
      </c>
      <c r="D16" s="61"/>
      <c r="E16" s="61"/>
      <c r="F16" s="61"/>
      <c r="G16" s="61"/>
      <c r="H16" s="173" t="s">
        <v>188</v>
      </c>
      <c r="I16" s="174"/>
      <c r="J16" s="174"/>
      <c r="K16" s="175"/>
      <c r="M16" s="209"/>
    </row>
    <row r="17" spans="1:13" x14ac:dyDescent="0.2">
      <c r="A17" s="209"/>
      <c r="B17" s="48"/>
      <c r="C17" s="1"/>
      <c r="D17" s="1"/>
      <c r="E17" s="1"/>
      <c r="F17" s="1"/>
      <c r="G17" s="1"/>
      <c r="H17" s="1"/>
      <c r="I17" s="1"/>
      <c r="J17" s="1"/>
      <c r="K17" s="1"/>
      <c r="M17" s="209"/>
    </row>
    <row r="18" spans="1:13" x14ac:dyDescent="0.2">
      <c r="A18" s="209"/>
      <c r="B18" s="49"/>
      <c r="C18" s="245" t="s">
        <v>66</v>
      </c>
      <c r="D18" s="246"/>
      <c r="E18" s="246"/>
      <c r="F18" s="246"/>
      <c r="G18" s="246"/>
      <c r="H18" s="246"/>
      <c r="I18" s="246"/>
      <c r="J18" s="246"/>
      <c r="K18" s="247"/>
      <c r="M18" s="209"/>
    </row>
    <row r="19" spans="1:13" x14ac:dyDescent="0.2">
      <c r="A19" s="209"/>
      <c r="B19" s="48"/>
      <c r="C19" s="176" t="s">
        <v>63</v>
      </c>
      <c r="D19" s="48"/>
      <c r="E19" s="48"/>
      <c r="F19" s="48"/>
      <c r="G19" s="48"/>
      <c r="H19" s="51"/>
      <c r="I19" s="48"/>
      <c r="J19" s="48"/>
      <c r="K19" s="177"/>
      <c r="M19" s="209"/>
    </row>
    <row r="20" spans="1:13" x14ac:dyDescent="0.2">
      <c r="A20" s="209"/>
      <c r="B20" s="48"/>
      <c r="C20" s="176" t="s">
        <v>62</v>
      </c>
      <c r="D20" s="48"/>
      <c r="E20" s="48"/>
      <c r="F20" s="48"/>
      <c r="G20" s="48"/>
      <c r="H20" s="51"/>
      <c r="I20" s="48"/>
      <c r="J20" s="48"/>
      <c r="K20" s="177"/>
      <c r="M20" s="209"/>
    </row>
    <row r="21" spans="1:13" x14ac:dyDescent="0.2">
      <c r="A21" s="209"/>
      <c r="B21" s="48"/>
      <c r="C21" s="176" t="s">
        <v>61</v>
      </c>
      <c r="D21" s="48"/>
      <c r="E21" s="48"/>
      <c r="F21" s="48"/>
      <c r="G21" s="48"/>
      <c r="H21" s="51"/>
      <c r="I21" s="48"/>
      <c r="J21" s="48"/>
      <c r="K21" s="177"/>
      <c r="M21" s="209"/>
    </row>
    <row r="22" spans="1:13" x14ac:dyDescent="0.2">
      <c r="A22" s="209"/>
      <c r="B22" s="48"/>
      <c r="C22" s="176" t="s">
        <v>60</v>
      </c>
      <c r="D22" s="48"/>
      <c r="E22" s="48"/>
      <c r="F22" s="48"/>
      <c r="G22" s="48"/>
      <c r="H22" s="51"/>
      <c r="I22" s="48"/>
      <c r="J22" s="48"/>
      <c r="K22" s="177"/>
      <c r="M22" s="209"/>
    </row>
    <row r="23" spans="1:13" x14ac:dyDescent="0.2">
      <c r="A23" s="209"/>
      <c r="B23" s="48"/>
      <c r="C23" s="176" t="s">
        <v>78</v>
      </c>
      <c r="D23" s="48"/>
      <c r="E23" s="48"/>
      <c r="F23" s="48"/>
      <c r="G23" s="48"/>
      <c r="H23" s="51"/>
      <c r="I23" s="48"/>
      <c r="J23" s="48"/>
      <c r="K23" s="177"/>
      <c r="M23" s="209"/>
    </row>
    <row r="24" spans="1:13" x14ac:dyDescent="0.2">
      <c r="A24" s="209"/>
      <c r="C24" s="178" t="s">
        <v>59</v>
      </c>
      <c r="D24" s="62"/>
      <c r="E24" s="62"/>
      <c r="F24" s="62"/>
      <c r="G24" s="62"/>
      <c r="H24" s="66"/>
      <c r="I24" s="62"/>
      <c r="J24" s="62"/>
      <c r="K24" s="179"/>
      <c r="M24" s="204"/>
    </row>
    <row r="25" spans="1:13" x14ac:dyDescent="0.2">
      <c r="A25" s="209"/>
      <c r="C25" s="46" t="s">
        <v>79</v>
      </c>
      <c r="D25" s="48"/>
      <c r="E25" s="48"/>
      <c r="F25" s="48"/>
      <c r="G25" s="48"/>
      <c r="H25" s="48"/>
      <c r="M25" s="209"/>
    </row>
    <row r="26" spans="1:13" x14ac:dyDescent="0.2">
      <c r="A26" s="209"/>
      <c r="C26" s="46"/>
      <c r="D26" s="48"/>
      <c r="E26" s="48"/>
      <c r="F26" s="48"/>
      <c r="G26" s="48"/>
      <c r="H26" s="48"/>
      <c r="M26" s="209"/>
    </row>
    <row r="27" spans="1:13" x14ac:dyDescent="0.2">
      <c r="A27" s="204"/>
      <c r="M27" s="204"/>
    </row>
    <row r="28" spans="1:13" ht="30" x14ac:dyDescent="0.35">
      <c r="A28" s="204"/>
      <c r="B28" s="205"/>
      <c r="C28" s="205"/>
      <c r="D28" s="313"/>
      <c r="E28" s="313"/>
      <c r="F28" s="313"/>
      <c r="G28" s="313"/>
      <c r="H28" s="313"/>
      <c r="I28" s="313"/>
      <c r="J28" s="313"/>
      <c r="K28" s="313"/>
      <c r="L28" s="313"/>
      <c r="M28" s="204"/>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election activeCell="I18" sqref="I18"/>
    </sheetView>
  </sheetViews>
  <sheetFormatPr defaultRowHeight="12.75" x14ac:dyDescent="0.2"/>
  <cols>
    <col min="1" max="2" width="4.42578125" style="67" customWidth="1"/>
    <col min="3" max="3" width="38" style="67" customWidth="1"/>
    <col min="4" max="4" width="6.5703125" style="67" customWidth="1"/>
    <col min="5" max="5" width="16.42578125" style="67" bestFit="1" customWidth="1"/>
    <col min="6" max="10" width="10.7109375" style="67" customWidth="1"/>
    <col min="11" max="16384" width="9.140625" style="67"/>
  </cols>
  <sheetData>
    <row r="1" spans="1:11" ht="30" x14ac:dyDescent="0.2">
      <c r="A1" s="314"/>
      <c r="B1" s="315"/>
      <c r="C1" s="315" t="s">
        <v>70</v>
      </c>
      <c r="D1" s="315"/>
      <c r="E1" s="315"/>
      <c r="F1" s="315"/>
      <c r="G1" s="315"/>
      <c r="H1" s="315"/>
      <c r="I1" s="315"/>
      <c r="J1" s="315"/>
      <c r="K1" s="314"/>
    </row>
    <row r="2" spans="1:11" x14ac:dyDescent="0.2">
      <c r="A2" s="314"/>
      <c r="B2" s="4"/>
      <c r="C2" s="4"/>
      <c r="K2" s="314"/>
    </row>
    <row r="3" spans="1:11" x14ac:dyDescent="0.2">
      <c r="A3" s="314"/>
      <c r="B3" s="4"/>
      <c r="K3" s="314"/>
    </row>
    <row r="4" spans="1:11" x14ac:dyDescent="0.2">
      <c r="A4" s="314"/>
      <c r="B4" s="4"/>
      <c r="C4" s="68" t="s">
        <v>20</v>
      </c>
      <c r="D4" s="69"/>
      <c r="E4" s="42" t="s">
        <v>173</v>
      </c>
      <c r="F4" s="43" t="s">
        <v>71</v>
      </c>
      <c r="G4" s="43" t="s">
        <v>72</v>
      </c>
      <c r="H4" s="43" t="s">
        <v>73</v>
      </c>
      <c r="I4" s="43" t="s">
        <v>74</v>
      </c>
      <c r="J4" s="70"/>
      <c r="K4" s="314"/>
    </row>
    <row r="5" spans="1:11" x14ac:dyDescent="0.2">
      <c r="A5" s="314"/>
      <c r="B5" s="4"/>
      <c r="C5" s="71" t="str">
        <f>Tarievenvoorstel!M37</f>
        <v>0 t/m 1*6A  (OV)</v>
      </c>
      <c r="D5" s="72"/>
      <c r="E5" s="180">
        <f>Tarievenvoorstel!O37</f>
        <v>329.69</v>
      </c>
      <c r="F5" s="89">
        <v>152.86062666219689</v>
      </c>
      <c r="G5" s="89">
        <v>53.865945111185603</v>
      </c>
      <c r="H5" s="89">
        <v>122.96121776734832</v>
      </c>
      <c r="I5" s="90">
        <f t="shared" ref="I5:I21" si="0">(E5-F5-G5-H5)</f>
        <v>2.2104592691931657E-3</v>
      </c>
      <c r="J5" s="73"/>
      <c r="K5" s="314"/>
    </row>
    <row r="6" spans="1:11" x14ac:dyDescent="0.2">
      <c r="A6" s="314"/>
      <c r="B6" s="4"/>
      <c r="C6" s="71" t="str">
        <f>Tarievenvoorstel!M38</f>
        <v>&gt; 1*6A  en t/m 3*25A</v>
      </c>
      <c r="D6" s="74"/>
      <c r="E6" s="181">
        <f>Tarievenvoorstel!O38</f>
        <v>519.91</v>
      </c>
      <c r="F6" s="91">
        <v>113.05745452870566</v>
      </c>
      <c r="G6" s="91">
        <v>209.26449340287127</v>
      </c>
      <c r="H6" s="91">
        <v>197.5851047745922</v>
      </c>
      <c r="I6" s="92">
        <f t="shared" si="0"/>
        <v>2.9472938308572338E-3</v>
      </c>
      <c r="J6" s="73"/>
      <c r="K6" s="314"/>
    </row>
    <row r="7" spans="1:11" x14ac:dyDescent="0.2">
      <c r="A7" s="314"/>
      <c r="B7" s="4"/>
      <c r="C7" s="71" t="str">
        <f>Tarievenvoorstel!M39</f>
        <v>&gt;3*25A en t/m 3*35A</v>
      </c>
      <c r="D7" s="74"/>
      <c r="E7" s="181">
        <f>Tarievenvoorstel!O39</f>
        <v>742.84</v>
      </c>
      <c r="F7" s="91">
        <v>151.6383601412474</v>
      </c>
      <c r="G7" s="91">
        <v>290.41392282970958</v>
      </c>
      <c r="H7" s="91">
        <v>300.78845385653079</v>
      </c>
      <c r="I7" s="92">
        <f t="shared" si="0"/>
        <v>-7.3682748774217544E-4</v>
      </c>
      <c r="J7" s="73"/>
      <c r="K7" s="314"/>
    </row>
    <row r="8" spans="1:11" x14ac:dyDescent="0.2">
      <c r="A8" s="314"/>
      <c r="B8" s="4"/>
      <c r="C8" s="71" t="str">
        <f>Tarievenvoorstel!M40</f>
        <v>&gt;3*35A en t/m 3*50A</v>
      </c>
      <c r="D8" s="74"/>
      <c r="E8" s="181">
        <f>Tarievenvoorstel!O40</f>
        <v>742.84</v>
      </c>
      <c r="F8" s="91">
        <v>151.6383601412474</v>
      </c>
      <c r="G8" s="91">
        <v>290.41392282970958</v>
      </c>
      <c r="H8" s="91">
        <v>300.78845385653079</v>
      </c>
      <c r="I8" s="92">
        <f t="shared" si="0"/>
        <v>-7.3682748774217544E-4</v>
      </c>
      <c r="J8" s="73"/>
      <c r="K8" s="314"/>
    </row>
    <row r="9" spans="1:11" x14ac:dyDescent="0.2">
      <c r="A9" s="314"/>
      <c r="B9" s="4"/>
      <c r="C9" s="71" t="str">
        <f>Tarievenvoorstel!M41</f>
        <v>&gt;3*50A en t/m 3*63A</v>
      </c>
      <c r="D9" s="74"/>
      <c r="E9" s="181">
        <f>Tarievenvoorstel!O41</f>
        <v>934.4</v>
      </c>
      <c r="F9" s="91">
        <v>172.97901872033054</v>
      </c>
      <c r="G9" s="91">
        <v>343.43735171195613</v>
      </c>
      <c r="H9" s="91">
        <v>417.97994543189242</v>
      </c>
      <c r="I9" s="92">
        <f t="shared" si="0"/>
        <v>3.6841358208334896E-3</v>
      </c>
      <c r="J9" s="73"/>
      <c r="K9" s="314"/>
    </row>
    <row r="10" spans="1:11" x14ac:dyDescent="0.2">
      <c r="A10" s="314"/>
      <c r="B10" s="4"/>
      <c r="C10" s="71" t="str">
        <f>Tarievenvoorstel!M42</f>
        <v>&gt;3*63A en t/m 3*80A</v>
      </c>
      <c r="D10" s="74"/>
      <c r="E10" s="181">
        <f>Tarievenvoorstel!O42</f>
        <v>934.4</v>
      </c>
      <c r="F10" s="91">
        <v>172.97901872033054</v>
      </c>
      <c r="G10" s="91">
        <v>343.43735171195613</v>
      </c>
      <c r="H10" s="91">
        <v>417.97994543189242</v>
      </c>
      <c r="I10" s="92">
        <f t="shared" si="0"/>
        <v>3.6841358208334896E-3</v>
      </c>
      <c r="J10" s="73"/>
      <c r="K10" s="314"/>
    </row>
    <row r="11" spans="1:11" x14ac:dyDescent="0.2">
      <c r="A11" s="314"/>
      <c r="B11" s="4"/>
      <c r="C11" s="71" t="str">
        <f>Tarievenvoorstel!M43</f>
        <v>&gt;3*80A en t/m 3*100A af sec. zijde LS-transformator</v>
      </c>
      <c r="D11" s="74"/>
      <c r="E11" s="181">
        <f>Tarievenvoorstel!O43</f>
        <v>3320.47</v>
      </c>
      <c r="F11" s="91">
        <v>963.85696421795433</v>
      </c>
      <c r="G11" s="91">
        <v>1581.7401782289828</v>
      </c>
      <c r="H11" s="91">
        <v>774.87064707474849</v>
      </c>
      <c r="I11" s="92">
        <f t="shared" si="0"/>
        <v>2.2104783143959139E-3</v>
      </c>
      <c r="J11" s="73"/>
      <c r="K11" s="314"/>
    </row>
    <row r="12" spans="1:11" x14ac:dyDescent="0.2">
      <c r="A12" s="314"/>
      <c r="B12" s="4"/>
      <c r="C12" s="71" t="str">
        <f>Tarievenvoorstel!M44</f>
        <v>&gt;3*100A en t/m 3*125A af sec.zijde LS-transformator</v>
      </c>
      <c r="D12" s="74"/>
      <c r="E12" s="181">
        <f>Tarievenvoorstel!O44</f>
        <v>3320.52</v>
      </c>
      <c r="F12" s="91">
        <v>963.87147808141685</v>
      </c>
      <c r="G12" s="91">
        <v>1581.7639962453818</v>
      </c>
      <c r="H12" s="91">
        <v>774.88231516160181</v>
      </c>
      <c r="I12" s="92">
        <f t="shared" si="0"/>
        <v>2.2105115997419489E-3</v>
      </c>
      <c r="J12" s="73"/>
      <c r="K12" s="314"/>
    </row>
    <row r="13" spans="1:11" x14ac:dyDescent="0.2">
      <c r="A13" s="314"/>
      <c r="B13" s="4"/>
      <c r="C13" s="71" t="str">
        <f>Tarievenvoorstel!M45</f>
        <v>&gt;3*125A en t/m 3*160A af sec.zijde LS-transformator</v>
      </c>
      <c r="D13" s="74"/>
      <c r="E13" s="181">
        <f>Tarievenvoorstel!O45</f>
        <v>3436</v>
      </c>
      <c r="F13" s="91">
        <v>963.85781559602356</v>
      </c>
      <c r="G13" s="91">
        <v>1582.1792504782084</v>
      </c>
      <c r="H13" s="91">
        <v>889.96367075252419</v>
      </c>
      <c r="I13" s="92">
        <f t="shared" si="0"/>
        <v>-7.3682675611053128E-4</v>
      </c>
      <c r="J13" s="73"/>
      <c r="K13" s="314"/>
    </row>
    <row r="14" spans="1:11" x14ac:dyDescent="0.2">
      <c r="A14" s="314"/>
      <c r="B14" s="4"/>
      <c r="C14" s="71" t="str">
        <f>Tarievenvoorstel!M46</f>
        <v>&gt;3*160A en t/m 3*200A af sec.zijde LS-transformator</v>
      </c>
      <c r="D14" s="74"/>
      <c r="E14" s="181">
        <f>Tarievenvoorstel!O46</f>
        <v>3536.26</v>
      </c>
      <c r="F14" s="91">
        <v>963.85981939032786</v>
      </c>
      <c r="G14" s="91">
        <v>1583.8602977309192</v>
      </c>
      <c r="H14" s="91">
        <v>988.53988287875347</v>
      </c>
      <c r="I14" s="92">
        <f t="shared" si="0"/>
        <v>-5.6843418860808015E-13</v>
      </c>
      <c r="J14" s="73"/>
      <c r="K14" s="314"/>
    </row>
    <row r="15" spans="1:11" x14ac:dyDescent="0.2">
      <c r="A15" s="314"/>
      <c r="B15" s="4"/>
      <c r="C15" s="71" t="str">
        <f>Tarievenvoorstel!M47</f>
        <v>&gt;3*200A en t/m 3*225A af sec.zijde LS-transformator</v>
      </c>
      <c r="D15" s="74"/>
      <c r="E15" s="181">
        <f>Tarievenvoorstel!O47</f>
        <v>3515.25</v>
      </c>
      <c r="F15" s="91">
        <v>554.04987329116</v>
      </c>
      <c r="G15" s="91">
        <v>1583.8622544426698</v>
      </c>
      <c r="H15" s="91">
        <v>1377.3356617785773</v>
      </c>
      <c r="I15" s="92">
        <f t="shared" si="0"/>
        <v>2.2104875927198009E-3</v>
      </c>
      <c r="J15" s="73"/>
      <c r="K15" s="314"/>
    </row>
    <row r="16" spans="1:11" x14ac:dyDescent="0.2">
      <c r="A16" s="314"/>
      <c r="B16" s="4"/>
      <c r="C16" s="71" t="str">
        <f>Tarievenvoorstel!M48</f>
        <v>&gt;0,15 MVA en t/m 0,63 MVA MS met  LS meting</v>
      </c>
      <c r="D16" s="74"/>
      <c r="E16" s="181">
        <f>Tarievenvoorstel!O48</f>
        <v>20771.86</v>
      </c>
      <c r="F16" s="91">
        <v>684.86544210263469</v>
      </c>
      <c r="G16" s="91">
        <v>18856.412910011455</v>
      </c>
      <c r="H16" s="91">
        <v>1230.5823847139436</v>
      </c>
      <c r="I16" s="92">
        <f t="shared" si="0"/>
        <v>-7.3682803122210316E-4</v>
      </c>
      <c r="J16" s="73"/>
      <c r="K16" s="314"/>
    </row>
    <row r="17" spans="1:11" x14ac:dyDescent="0.2">
      <c r="A17" s="314"/>
      <c r="B17" s="4"/>
      <c r="C17" s="71" t="str">
        <f>Tarievenvoorstel!M49</f>
        <v>&gt;0,63 MVA en t/m 1,2 MVA MS met LS meting</v>
      </c>
      <c r="D17" s="74"/>
      <c r="E17" s="181">
        <f>Tarievenvoorstel!O49</f>
        <v>25953.66</v>
      </c>
      <c r="F17" s="91">
        <v>3021.606738871641</v>
      </c>
      <c r="G17" s="91">
        <v>19644.419355720267</v>
      </c>
      <c r="H17" s="91">
        <v>3287.6324317529879</v>
      </c>
      <c r="I17" s="92">
        <f t="shared" si="0"/>
        <v>1.4736551047462854E-3</v>
      </c>
      <c r="J17" s="73"/>
      <c r="K17" s="314"/>
    </row>
    <row r="18" spans="1:11" x14ac:dyDescent="0.2">
      <c r="A18" s="314"/>
      <c r="B18" s="4"/>
      <c r="C18" s="71" t="str">
        <f>Tarievenvoorstel!M50</f>
        <v>&gt;1,2 MVA en t/m 1,8 MVA MS met  MS meting</v>
      </c>
      <c r="D18" s="74"/>
      <c r="E18" s="181">
        <f>Tarievenvoorstel!O50</f>
        <v>52054.49</v>
      </c>
      <c r="F18" s="91">
        <v>3190.3313314269467</v>
      </c>
      <c r="G18" s="91">
        <v>45219.90315614362</v>
      </c>
      <c r="H18" s="91">
        <v>3644.2577229125582</v>
      </c>
      <c r="I18" s="92">
        <f t="shared" si="0"/>
        <v>-2.2104831277829362E-3</v>
      </c>
      <c r="J18" s="73"/>
      <c r="K18" s="314"/>
    </row>
    <row r="19" spans="1:11" x14ac:dyDescent="0.2">
      <c r="A19" s="314"/>
      <c r="B19" s="4"/>
      <c r="C19" s="71" t="str">
        <f>Tarievenvoorstel!M51</f>
        <v>&gt;1,8 MVA en t/m 2,4 MVA MS met  MS meting</v>
      </c>
      <c r="D19" s="74"/>
      <c r="E19" s="181">
        <f>Tarievenvoorstel!O51</f>
        <v>52883.28</v>
      </c>
      <c r="F19" s="91">
        <v>3271.342236802433</v>
      </c>
      <c r="G19" s="91">
        <v>45797.389131948097</v>
      </c>
      <c r="H19" s="91">
        <v>3814.5464207661089</v>
      </c>
      <c r="I19" s="92">
        <f t="shared" si="0"/>
        <v>2.2104833597040852E-3</v>
      </c>
      <c r="J19" s="73"/>
      <c r="K19" s="314"/>
    </row>
    <row r="20" spans="1:11" x14ac:dyDescent="0.2">
      <c r="A20" s="314"/>
      <c r="B20" s="4"/>
      <c r="C20" s="71" t="str">
        <f>Tarievenvoorstel!M52</f>
        <v>&gt;2,4 MVA en t/m 3,0 MVA MS met  MS meting</v>
      </c>
      <c r="D20" s="74"/>
      <c r="E20" s="181">
        <f>Tarievenvoorstel!O52</f>
        <v>53295.17</v>
      </c>
      <c r="F20" s="91">
        <v>3351.8580987489795</v>
      </c>
      <c r="G20" s="91">
        <v>46029.799493899191</v>
      </c>
      <c r="H20" s="91">
        <v>3913.509460040892</v>
      </c>
      <c r="I20" s="92">
        <f t="shared" si="0"/>
        <v>2.9473109389073215E-3</v>
      </c>
      <c r="J20" s="73"/>
      <c r="K20" s="314"/>
    </row>
    <row r="21" spans="1:11" x14ac:dyDescent="0.2">
      <c r="A21" s="314"/>
      <c r="B21" s="4"/>
      <c r="C21" s="71" t="str">
        <f>Tarievenvoorstel!M53</f>
        <v>&gt;3,0 MVA en t/m 6,0 MVA MS met  MS meting</v>
      </c>
      <c r="D21" s="75"/>
      <c r="E21" s="182">
        <f>Tarievenvoorstel!O53</f>
        <v>155499.92000000001</v>
      </c>
      <c r="F21" s="91">
        <v>61611.902124197382</v>
      </c>
      <c r="G21" s="91">
        <v>91084.17846093417</v>
      </c>
      <c r="H21" s="91">
        <v>2803.8394148684706</v>
      </c>
      <c r="I21" s="92">
        <f t="shared" si="0"/>
        <v>-1.0459189070388675E-11</v>
      </c>
      <c r="J21" s="73"/>
      <c r="K21" s="314"/>
    </row>
    <row r="22" spans="1:11" x14ac:dyDescent="0.2">
      <c r="A22" s="314"/>
      <c r="B22" s="4"/>
      <c r="C22" s="68"/>
      <c r="D22" s="76"/>
      <c r="E22" s="93"/>
      <c r="F22" s="94"/>
      <c r="G22" s="94"/>
      <c r="H22" s="94"/>
      <c r="I22" s="95"/>
      <c r="J22" s="73"/>
      <c r="K22" s="314"/>
    </row>
    <row r="23" spans="1:11" x14ac:dyDescent="0.2">
      <c r="A23" s="314"/>
      <c r="B23" s="4"/>
      <c r="C23" s="78"/>
      <c r="D23" s="79"/>
      <c r="E23" s="96"/>
      <c r="F23" s="97"/>
      <c r="G23" s="98"/>
      <c r="H23" s="98"/>
      <c r="I23" s="99"/>
      <c r="J23" s="80"/>
      <c r="K23" s="314"/>
    </row>
    <row r="24" spans="1:11" x14ac:dyDescent="0.2">
      <c r="A24" s="314"/>
      <c r="B24" s="4"/>
      <c r="C24" s="78"/>
      <c r="D24" s="79"/>
      <c r="E24" s="96"/>
      <c r="F24" s="97"/>
      <c r="G24" s="98"/>
      <c r="H24" s="98"/>
      <c r="I24" s="99"/>
      <c r="J24" s="80"/>
      <c r="K24" s="314"/>
    </row>
    <row r="25" spans="1:11" x14ac:dyDescent="0.2">
      <c r="A25" s="314"/>
      <c r="B25" s="4"/>
      <c r="C25" s="68" t="s">
        <v>21</v>
      </c>
      <c r="D25" s="69"/>
      <c r="E25" s="42" t="s">
        <v>173</v>
      </c>
      <c r="F25" s="100" t="s">
        <v>71</v>
      </c>
      <c r="G25" s="100" t="s">
        <v>72</v>
      </c>
      <c r="H25" s="100" t="s">
        <v>73</v>
      </c>
      <c r="I25" s="101" t="s">
        <v>74</v>
      </c>
      <c r="J25" s="81"/>
      <c r="K25" s="314"/>
    </row>
    <row r="26" spans="1:11" x14ac:dyDescent="0.2">
      <c r="A26" s="314"/>
      <c r="B26" s="4"/>
      <c r="C26" s="71" t="str">
        <f>Tarievenvoorstel!M61</f>
        <v>0 t/m 1*6A  (OV)</v>
      </c>
      <c r="D26" s="322"/>
      <c r="E26" s="326">
        <f>Tarievenvoorstel!O61</f>
        <v>15.48</v>
      </c>
      <c r="F26" s="89"/>
      <c r="G26" s="89"/>
      <c r="H26" s="102">
        <v>15.48</v>
      </c>
      <c r="I26" s="90">
        <f t="shared" ref="I26:I42" si="1">(E26-F26-G26-H26)</f>
        <v>0</v>
      </c>
      <c r="J26" s="73"/>
      <c r="K26" s="314"/>
    </row>
    <row r="27" spans="1:11" x14ac:dyDescent="0.2">
      <c r="A27" s="314"/>
      <c r="B27" s="4"/>
      <c r="C27" s="71" t="str">
        <f>Tarievenvoorstel!M62</f>
        <v>&gt; 1*6A  en t/m 3*25A</v>
      </c>
      <c r="D27" s="323"/>
      <c r="E27" s="327">
        <f>Tarievenvoorstel!O62</f>
        <v>15.74</v>
      </c>
      <c r="F27" s="91"/>
      <c r="G27" s="91"/>
      <c r="H27" s="103">
        <v>15.74</v>
      </c>
      <c r="I27" s="92">
        <f t="shared" si="1"/>
        <v>0</v>
      </c>
      <c r="J27" s="73"/>
      <c r="K27" s="314"/>
    </row>
    <row r="28" spans="1:11" x14ac:dyDescent="0.2">
      <c r="A28" s="314"/>
      <c r="B28" s="4"/>
      <c r="C28" s="71" t="str">
        <f>Tarievenvoorstel!M63</f>
        <v>&gt;3*25A en t/m 3*35A</v>
      </c>
      <c r="D28" s="323"/>
      <c r="E28" s="327">
        <f>Tarievenvoorstel!O63</f>
        <v>22.04</v>
      </c>
      <c r="F28" s="91"/>
      <c r="G28" s="91"/>
      <c r="H28" s="103">
        <v>22.04</v>
      </c>
      <c r="I28" s="92">
        <f t="shared" si="1"/>
        <v>0</v>
      </c>
      <c r="J28" s="73"/>
      <c r="K28" s="314"/>
    </row>
    <row r="29" spans="1:11" x14ac:dyDescent="0.2">
      <c r="A29" s="314"/>
      <c r="B29" s="4"/>
      <c r="C29" s="71" t="str">
        <f>Tarievenvoorstel!M64</f>
        <v>&gt;3*35A en t/m 3*50A</v>
      </c>
      <c r="D29" s="323"/>
      <c r="E29" s="327">
        <f>Tarievenvoorstel!O64</f>
        <v>22.04</v>
      </c>
      <c r="F29" s="91"/>
      <c r="G29" s="91"/>
      <c r="H29" s="103">
        <v>22.04</v>
      </c>
      <c r="I29" s="92">
        <f t="shared" si="1"/>
        <v>0</v>
      </c>
      <c r="J29" s="73"/>
      <c r="K29" s="314"/>
    </row>
    <row r="30" spans="1:11" x14ac:dyDescent="0.2">
      <c r="A30" s="314"/>
      <c r="B30" s="4"/>
      <c r="C30" s="71" t="str">
        <f>Tarievenvoorstel!M65</f>
        <v>&gt;3*50A en t/m 3*63A</v>
      </c>
      <c r="D30" s="323"/>
      <c r="E30" s="327">
        <f>Tarievenvoorstel!O65</f>
        <v>22.04</v>
      </c>
      <c r="F30" s="91"/>
      <c r="G30" s="91"/>
      <c r="H30" s="103">
        <v>22.04</v>
      </c>
      <c r="I30" s="92">
        <f t="shared" si="1"/>
        <v>0</v>
      </c>
      <c r="J30" s="73"/>
      <c r="K30" s="314"/>
    </row>
    <row r="31" spans="1:11" x14ac:dyDescent="0.2">
      <c r="A31" s="314"/>
      <c r="B31" s="4"/>
      <c r="C31" s="71" t="str">
        <f>Tarievenvoorstel!M66</f>
        <v>&gt;3*63A en t/m 3*80A</v>
      </c>
      <c r="D31" s="323"/>
      <c r="E31" s="327">
        <f>Tarievenvoorstel!O66</f>
        <v>22.04</v>
      </c>
      <c r="F31" s="91"/>
      <c r="G31" s="91"/>
      <c r="H31" s="103">
        <v>22.04</v>
      </c>
      <c r="I31" s="92">
        <f t="shared" si="1"/>
        <v>0</v>
      </c>
      <c r="J31" s="73"/>
      <c r="K31" s="314"/>
    </row>
    <row r="32" spans="1:11" x14ac:dyDescent="0.2">
      <c r="A32" s="314"/>
      <c r="B32" s="4"/>
      <c r="C32" s="71" t="str">
        <f>Tarievenvoorstel!M67</f>
        <v>&gt;3*80A en t/m 3*100A af sec. zijde LS-transformator</v>
      </c>
      <c r="D32" s="323"/>
      <c r="E32" s="327">
        <f>Tarievenvoorstel!O67</f>
        <v>28.33</v>
      </c>
      <c r="F32" s="91"/>
      <c r="G32" s="91"/>
      <c r="H32" s="103">
        <v>28.33</v>
      </c>
      <c r="I32" s="92">
        <f t="shared" si="1"/>
        <v>0</v>
      </c>
      <c r="J32" s="73"/>
      <c r="K32" s="314"/>
    </row>
    <row r="33" spans="1:11" x14ac:dyDescent="0.2">
      <c r="A33" s="314"/>
      <c r="B33" s="4"/>
      <c r="C33" s="71" t="str">
        <f>Tarievenvoorstel!M68</f>
        <v>&gt;3*100A en t/m 3*125A af sec.zijde LS-transformator</v>
      </c>
      <c r="D33" s="323"/>
      <c r="E33" s="327">
        <f>Tarievenvoorstel!O68</f>
        <v>28.33</v>
      </c>
      <c r="F33" s="91"/>
      <c r="G33" s="91"/>
      <c r="H33" s="103">
        <v>28.33</v>
      </c>
      <c r="I33" s="92">
        <f t="shared" si="1"/>
        <v>0</v>
      </c>
      <c r="J33" s="73"/>
      <c r="K33" s="314"/>
    </row>
    <row r="34" spans="1:11" x14ac:dyDescent="0.2">
      <c r="A34" s="314"/>
      <c r="B34" s="4"/>
      <c r="C34" s="71" t="str">
        <f>Tarievenvoorstel!M69</f>
        <v>&gt;3*125A en t/m 3*160A af sec.zijde LS-transformator</v>
      </c>
      <c r="D34" s="323"/>
      <c r="E34" s="327">
        <f>Tarievenvoorstel!O69</f>
        <v>34.65</v>
      </c>
      <c r="F34" s="91"/>
      <c r="G34" s="91"/>
      <c r="H34" s="103">
        <v>34.65</v>
      </c>
      <c r="I34" s="92">
        <f t="shared" si="1"/>
        <v>0</v>
      </c>
      <c r="J34" s="73"/>
      <c r="K34" s="314"/>
    </row>
    <row r="35" spans="1:11" x14ac:dyDescent="0.2">
      <c r="A35" s="314"/>
      <c r="B35" s="4"/>
      <c r="C35" s="71" t="str">
        <f>Tarievenvoorstel!M70</f>
        <v>&gt;3*160A en t/m 3*200A af sec.zijde LS-transformator</v>
      </c>
      <c r="D35" s="323"/>
      <c r="E35" s="327">
        <f>Tarievenvoorstel!O70</f>
        <v>34.65</v>
      </c>
      <c r="F35" s="91"/>
      <c r="G35" s="91"/>
      <c r="H35" s="103">
        <v>34.65</v>
      </c>
      <c r="I35" s="92">
        <f t="shared" si="1"/>
        <v>0</v>
      </c>
      <c r="J35" s="73"/>
      <c r="K35" s="314"/>
    </row>
    <row r="36" spans="1:11" x14ac:dyDescent="0.2">
      <c r="A36" s="314"/>
      <c r="B36" s="4"/>
      <c r="C36" s="71" t="str">
        <f>Tarievenvoorstel!M71</f>
        <v>&gt;3*200A en t/m 3*225A af sec.zijde LS-transformator</v>
      </c>
      <c r="D36" s="323"/>
      <c r="E36" s="327">
        <f>Tarievenvoorstel!O71</f>
        <v>56.69</v>
      </c>
      <c r="F36" s="91"/>
      <c r="G36" s="91"/>
      <c r="H36" s="103">
        <v>56.69</v>
      </c>
      <c r="I36" s="92">
        <f t="shared" si="1"/>
        <v>0</v>
      </c>
      <c r="J36" s="73"/>
      <c r="K36" s="314"/>
    </row>
    <row r="37" spans="1:11" x14ac:dyDescent="0.2">
      <c r="A37" s="314"/>
      <c r="B37" s="4"/>
      <c r="C37" s="71" t="str">
        <f>Tarievenvoorstel!M72</f>
        <v>&gt;0,15 MVA en t/m 0,63 MVA MS met  LS meting</v>
      </c>
      <c r="D37" s="323"/>
      <c r="E37" s="327">
        <f>Tarievenvoorstel!O72</f>
        <v>115.91</v>
      </c>
      <c r="F37" s="91"/>
      <c r="G37" s="91"/>
      <c r="H37" s="103">
        <v>115.91</v>
      </c>
      <c r="I37" s="92">
        <f t="shared" si="1"/>
        <v>0</v>
      </c>
      <c r="J37" s="73"/>
      <c r="K37" s="314"/>
    </row>
    <row r="38" spans="1:11" x14ac:dyDescent="0.2">
      <c r="A38" s="314"/>
      <c r="B38" s="4"/>
      <c r="C38" s="71" t="str">
        <f>Tarievenvoorstel!M73</f>
        <v>&gt;0,63 MVA en t/m 1,2 MVA MS met LS meting</v>
      </c>
      <c r="D38" s="323"/>
      <c r="E38" s="327">
        <f>Tarievenvoorstel!O73</f>
        <v>134.41</v>
      </c>
      <c r="F38" s="91"/>
      <c r="G38" s="91"/>
      <c r="H38" s="103">
        <v>134.41</v>
      </c>
      <c r="I38" s="92">
        <f t="shared" si="1"/>
        <v>0</v>
      </c>
      <c r="J38" s="73"/>
      <c r="K38" s="314"/>
    </row>
    <row r="39" spans="1:11" x14ac:dyDescent="0.2">
      <c r="A39" s="314"/>
      <c r="B39" s="4"/>
      <c r="C39" s="71" t="str">
        <f>Tarievenvoorstel!M74</f>
        <v>&gt;1,2 MVA en t/m 1,8 MVA MS met  MS meting</v>
      </c>
      <c r="D39" s="323"/>
      <c r="E39" s="327">
        <f>Tarievenvoorstel!O74</f>
        <v>134.41</v>
      </c>
      <c r="F39" s="91"/>
      <c r="G39" s="91"/>
      <c r="H39" s="103">
        <v>134.41</v>
      </c>
      <c r="I39" s="92">
        <f t="shared" si="1"/>
        <v>0</v>
      </c>
      <c r="J39" s="73"/>
      <c r="K39" s="314"/>
    </row>
    <row r="40" spans="1:11" x14ac:dyDescent="0.2">
      <c r="A40" s="314"/>
      <c r="B40" s="4"/>
      <c r="C40" s="71" t="str">
        <f>Tarievenvoorstel!M75</f>
        <v>&gt;1,8 MVA en t/m 2,4 MVA MS met  MS meting</v>
      </c>
      <c r="D40" s="323"/>
      <c r="E40" s="327">
        <f>Tarievenvoorstel!O75</f>
        <v>134.41</v>
      </c>
      <c r="F40" s="91"/>
      <c r="G40" s="91"/>
      <c r="H40" s="103">
        <v>134.41</v>
      </c>
      <c r="I40" s="92">
        <f t="shared" si="1"/>
        <v>0</v>
      </c>
      <c r="J40" s="73"/>
      <c r="K40" s="314"/>
    </row>
    <row r="41" spans="1:11" x14ac:dyDescent="0.2">
      <c r="A41" s="314"/>
      <c r="B41" s="4"/>
      <c r="C41" s="71" t="str">
        <f>Tarievenvoorstel!M76</f>
        <v>&gt;2,4 MVA en t/m 3,0 MVA MS met  MS meting</v>
      </c>
      <c r="D41" s="323"/>
      <c r="E41" s="327">
        <f>Tarievenvoorstel!O76</f>
        <v>134.41</v>
      </c>
      <c r="F41" s="91"/>
      <c r="G41" s="91"/>
      <c r="H41" s="103">
        <v>134.41</v>
      </c>
      <c r="I41" s="92">
        <f t="shared" si="1"/>
        <v>0</v>
      </c>
      <c r="J41" s="73"/>
      <c r="K41" s="314"/>
    </row>
    <row r="42" spans="1:11" x14ac:dyDescent="0.2">
      <c r="A42" s="314"/>
      <c r="B42" s="4"/>
      <c r="C42" s="71" t="str">
        <f>Tarievenvoorstel!M77</f>
        <v>&gt;3,0 MVA en t/m 6,0 MVA MS met  MS meting</v>
      </c>
      <c r="D42" s="324"/>
      <c r="E42" s="328">
        <f>Tarievenvoorstel!O77</f>
        <v>134.41</v>
      </c>
      <c r="F42" s="91"/>
      <c r="G42" s="91"/>
      <c r="H42" s="91">
        <v>134.41</v>
      </c>
      <c r="I42" s="92">
        <f t="shared" si="1"/>
        <v>0</v>
      </c>
      <c r="J42" s="73"/>
      <c r="K42" s="314"/>
    </row>
    <row r="43" spans="1:11" x14ac:dyDescent="0.2">
      <c r="A43" s="314"/>
      <c r="B43" s="4"/>
      <c r="C43" s="68"/>
      <c r="D43" s="76"/>
      <c r="E43" s="325"/>
      <c r="F43" s="77"/>
      <c r="G43" s="77"/>
      <c r="H43" s="77"/>
      <c r="I43" s="77"/>
      <c r="J43" s="82"/>
      <c r="K43" s="314"/>
    </row>
    <row r="44" spans="1:11" x14ac:dyDescent="0.2">
      <c r="A44" s="314"/>
      <c r="B44" s="4"/>
      <c r="K44" s="314"/>
    </row>
    <row r="45" spans="1:11" x14ac:dyDescent="0.2">
      <c r="A45" s="314"/>
      <c r="B45" s="4"/>
      <c r="K45" s="314"/>
    </row>
    <row r="46" spans="1:11" x14ac:dyDescent="0.2">
      <c r="A46" s="314"/>
      <c r="B46" s="314"/>
      <c r="C46" s="314"/>
      <c r="D46" s="314"/>
      <c r="E46" s="314"/>
      <c r="F46" s="314"/>
      <c r="G46" s="314"/>
      <c r="H46" s="314"/>
      <c r="I46" s="314"/>
      <c r="J46" s="314"/>
      <c r="K46" s="314"/>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37" zoomScale="70" zoomScaleNormal="40" zoomScaleSheetLayoutView="55" workbookViewId="0">
      <selection activeCell="D15" sqref="D15:D21"/>
    </sheetView>
  </sheetViews>
  <sheetFormatPr defaultRowHeight="12.75" x14ac:dyDescent="0.2"/>
  <cols>
    <col min="1" max="1" width="4.7109375" style="31"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72"/>
      <c r="B1" s="272"/>
      <c r="C1" s="273" t="s">
        <v>7</v>
      </c>
      <c r="D1" s="274"/>
      <c r="E1" s="207">
        <v>0</v>
      </c>
      <c r="F1" s="278"/>
      <c r="G1" s="278"/>
      <c r="H1" s="278"/>
    </row>
    <row r="2" spans="1:8" x14ac:dyDescent="0.2">
      <c r="A2" s="280"/>
      <c r="H2" s="281"/>
    </row>
    <row r="3" spans="1:8" x14ac:dyDescent="0.2">
      <c r="A3" s="280"/>
      <c r="C3" s="2" t="s">
        <v>57</v>
      </c>
      <c r="H3" s="278"/>
    </row>
    <row r="4" spans="1:8" x14ac:dyDescent="0.2">
      <c r="A4" s="280"/>
      <c r="H4" s="281"/>
    </row>
    <row r="5" spans="1:8" x14ac:dyDescent="0.2">
      <c r="A5" s="280"/>
      <c r="D5" s="385"/>
      <c r="H5" s="278"/>
    </row>
    <row r="6" spans="1:8" x14ac:dyDescent="0.2">
      <c r="A6" s="280"/>
      <c r="D6" s="385"/>
      <c r="H6" s="281"/>
    </row>
    <row r="7" spans="1:8" x14ac:dyDescent="0.2">
      <c r="A7" s="280"/>
      <c r="D7" s="385"/>
      <c r="H7" s="288"/>
    </row>
    <row r="8" spans="1:8" x14ac:dyDescent="0.2">
      <c r="A8" s="280"/>
      <c r="D8" s="385"/>
      <c r="H8" s="288"/>
    </row>
    <row r="9" spans="1:8" x14ac:dyDescent="0.2">
      <c r="A9" s="280"/>
      <c r="D9" s="385"/>
      <c r="H9" s="288"/>
    </row>
    <row r="10" spans="1:8" x14ac:dyDescent="0.2">
      <c r="A10" s="280"/>
      <c r="D10" s="385"/>
      <c r="H10" s="288"/>
    </row>
    <row r="11" spans="1:8" x14ac:dyDescent="0.2">
      <c r="A11" s="280"/>
      <c r="D11" s="385"/>
      <c r="H11" s="301"/>
    </row>
    <row r="12" spans="1:8" x14ac:dyDescent="0.2">
      <c r="A12" s="280"/>
      <c r="H12" s="301"/>
    </row>
    <row r="13" spans="1:8" x14ac:dyDescent="0.2">
      <c r="A13" s="280"/>
      <c r="C13" s="2" t="s">
        <v>8</v>
      </c>
      <c r="H13" s="301"/>
    </row>
    <row r="14" spans="1:8" x14ac:dyDescent="0.2">
      <c r="A14" s="280"/>
      <c r="H14" s="301"/>
    </row>
    <row r="15" spans="1:8" x14ac:dyDescent="0.2">
      <c r="A15" s="280"/>
      <c r="D15" s="385"/>
      <c r="H15" s="301"/>
    </row>
    <row r="16" spans="1:8" x14ac:dyDescent="0.2">
      <c r="A16" s="280"/>
      <c r="D16" s="385"/>
      <c r="H16" s="301"/>
    </row>
    <row r="17" spans="1:8" x14ac:dyDescent="0.2">
      <c r="A17" s="280"/>
      <c r="D17" s="385"/>
      <c r="H17" s="301"/>
    </row>
    <row r="18" spans="1:8" x14ac:dyDescent="0.2">
      <c r="A18" s="280"/>
      <c r="D18" s="385"/>
      <c r="H18" s="301"/>
    </row>
    <row r="19" spans="1:8" x14ac:dyDescent="0.2">
      <c r="A19" s="280"/>
      <c r="D19" s="385"/>
      <c r="H19" s="281"/>
    </row>
    <row r="20" spans="1:8" x14ac:dyDescent="0.2">
      <c r="A20" s="280"/>
      <c r="D20" s="385"/>
      <c r="H20" s="281"/>
    </row>
    <row r="21" spans="1:8" x14ac:dyDescent="0.2">
      <c r="A21" s="280"/>
      <c r="D21" s="385"/>
      <c r="H21" s="281"/>
    </row>
    <row r="22" spans="1:8" x14ac:dyDescent="0.2">
      <c r="A22" s="280"/>
      <c r="H22" s="281"/>
    </row>
    <row r="23" spans="1:8" x14ac:dyDescent="0.2">
      <c r="A23" s="280"/>
      <c r="C23" s="2" t="s">
        <v>9</v>
      </c>
      <c r="H23" s="281"/>
    </row>
    <row r="24" spans="1:8" x14ac:dyDescent="0.2">
      <c r="A24" s="280"/>
      <c r="H24" s="281"/>
    </row>
    <row r="25" spans="1:8" x14ac:dyDescent="0.2">
      <c r="A25" s="280"/>
      <c r="D25" s="385"/>
      <c r="H25" s="281"/>
    </row>
    <row r="26" spans="1:8" x14ac:dyDescent="0.2">
      <c r="A26" s="280"/>
      <c r="D26" s="385"/>
      <c r="H26" s="281"/>
    </row>
    <row r="27" spans="1:8" x14ac:dyDescent="0.2">
      <c r="A27" s="280"/>
      <c r="D27" s="385"/>
      <c r="H27" s="281"/>
    </row>
    <row r="28" spans="1:8" x14ac:dyDescent="0.2">
      <c r="A28" s="280"/>
      <c r="D28" s="385"/>
      <c r="H28" s="281"/>
    </row>
    <row r="29" spans="1:8" x14ac:dyDescent="0.2">
      <c r="A29" s="280"/>
      <c r="D29" s="385"/>
      <c r="H29" s="281"/>
    </row>
    <row r="30" spans="1:8" x14ac:dyDescent="0.2">
      <c r="A30" s="280"/>
      <c r="D30" s="385"/>
      <c r="H30" s="281"/>
    </row>
    <row r="31" spans="1:8" x14ac:dyDescent="0.2">
      <c r="A31" s="280"/>
      <c r="D31" s="385"/>
      <c r="H31" s="281"/>
    </row>
    <row r="32" spans="1:8" x14ac:dyDescent="0.2">
      <c r="A32" s="280"/>
      <c r="H32" s="281"/>
    </row>
    <row r="33" spans="1:8" x14ac:dyDescent="0.2">
      <c r="A33" s="280"/>
      <c r="C33" s="2" t="s">
        <v>67</v>
      </c>
      <c r="H33" s="281"/>
    </row>
    <row r="34" spans="1:8" x14ac:dyDescent="0.2">
      <c r="A34" s="280"/>
      <c r="H34" s="281"/>
    </row>
    <row r="35" spans="1:8" x14ac:dyDescent="0.2">
      <c r="A35" s="280"/>
      <c r="D35" s="385"/>
      <c r="H35" s="281"/>
    </row>
    <row r="36" spans="1:8" x14ac:dyDescent="0.2">
      <c r="A36" s="280"/>
      <c r="D36" s="385"/>
      <c r="H36" s="281"/>
    </row>
    <row r="37" spans="1:8" x14ac:dyDescent="0.2">
      <c r="A37" s="280"/>
      <c r="D37" s="385"/>
      <c r="H37" s="281"/>
    </row>
    <row r="38" spans="1:8" x14ac:dyDescent="0.2">
      <c r="A38" s="280"/>
      <c r="D38" s="385"/>
      <c r="H38" s="281"/>
    </row>
    <row r="39" spans="1:8" x14ac:dyDescent="0.2">
      <c r="A39" s="280"/>
      <c r="D39" s="385"/>
      <c r="H39" s="281"/>
    </row>
    <row r="40" spans="1:8" x14ac:dyDescent="0.2">
      <c r="A40" s="280"/>
      <c r="D40" s="385"/>
      <c r="H40" s="281"/>
    </row>
    <row r="41" spans="1:8" x14ac:dyDescent="0.2">
      <c r="A41" s="280"/>
      <c r="D41" s="385"/>
      <c r="H41" s="281"/>
    </row>
    <row r="42" spans="1:8" x14ac:dyDescent="0.2">
      <c r="A42" s="280"/>
      <c r="H42" s="281"/>
    </row>
    <row r="43" spans="1:8" x14ac:dyDescent="0.2">
      <c r="A43" s="280"/>
      <c r="C43" s="2" t="s">
        <v>75</v>
      </c>
      <c r="H43" s="281"/>
    </row>
    <row r="44" spans="1:8" x14ac:dyDescent="0.2">
      <c r="A44" s="280"/>
      <c r="H44" s="281"/>
    </row>
    <row r="45" spans="1:8" x14ac:dyDescent="0.2">
      <c r="A45" s="280"/>
      <c r="D45" s="385"/>
      <c r="H45" s="281"/>
    </row>
    <row r="46" spans="1:8" x14ac:dyDescent="0.2">
      <c r="A46" s="280"/>
      <c r="D46" s="385"/>
      <c r="H46" s="281"/>
    </row>
    <row r="47" spans="1:8" x14ac:dyDescent="0.2">
      <c r="A47" s="280"/>
      <c r="D47" s="385"/>
      <c r="H47" s="281"/>
    </row>
    <row r="48" spans="1:8" x14ac:dyDescent="0.2">
      <c r="A48" s="280"/>
      <c r="D48" s="385"/>
      <c r="H48" s="281"/>
    </row>
    <row r="49" spans="1:8" x14ac:dyDescent="0.2">
      <c r="A49" s="280"/>
      <c r="D49" s="385"/>
      <c r="H49" s="281"/>
    </row>
    <row r="50" spans="1:8" x14ac:dyDescent="0.2">
      <c r="A50" s="280"/>
      <c r="D50" s="385"/>
      <c r="H50" s="281"/>
    </row>
    <row r="51" spans="1:8" x14ac:dyDescent="0.2">
      <c r="A51" s="280"/>
      <c r="D51" s="385"/>
      <c r="H51" s="281"/>
    </row>
    <row r="52" spans="1:8" x14ac:dyDescent="0.2">
      <c r="A52" s="280"/>
      <c r="H52" s="281"/>
    </row>
    <row r="53" spans="1:8" x14ac:dyDescent="0.2">
      <c r="A53" s="280"/>
      <c r="C53" s="2" t="s">
        <v>76</v>
      </c>
      <c r="H53" s="281"/>
    </row>
    <row r="54" spans="1:8" x14ac:dyDescent="0.2">
      <c r="A54" s="280"/>
      <c r="H54" s="281"/>
    </row>
    <row r="55" spans="1:8" x14ac:dyDescent="0.2">
      <c r="A55" s="280"/>
      <c r="D55" s="385"/>
      <c r="H55" s="281"/>
    </row>
    <row r="56" spans="1:8" x14ac:dyDescent="0.2">
      <c r="A56" s="280"/>
      <c r="D56" s="385"/>
      <c r="H56" s="281"/>
    </row>
    <row r="57" spans="1:8" x14ac:dyDescent="0.2">
      <c r="A57" s="280"/>
      <c r="D57" s="385"/>
      <c r="H57" s="281"/>
    </row>
    <row r="58" spans="1:8" x14ac:dyDescent="0.2">
      <c r="A58" s="280"/>
      <c r="D58" s="385"/>
      <c r="H58" s="281"/>
    </row>
    <row r="59" spans="1:8" x14ac:dyDescent="0.2">
      <c r="A59" s="280"/>
      <c r="D59" s="385"/>
      <c r="H59" s="281"/>
    </row>
    <row r="60" spans="1:8" x14ac:dyDescent="0.2">
      <c r="A60" s="280"/>
      <c r="D60" s="385"/>
      <c r="H60" s="281"/>
    </row>
    <row r="61" spans="1:8" x14ac:dyDescent="0.2">
      <c r="A61" s="280"/>
      <c r="D61" s="385"/>
      <c r="H61" s="281"/>
    </row>
    <row r="62" spans="1:8" x14ac:dyDescent="0.2">
      <c r="A62" s="280"/>
      <c r="H62" s="281"/>
    </row>
    <row r="63" spans="1:8" x14ac:dyDescent="0.2">
      <c r="A63" s="280"/>
      <c r="C63" s="2" t="s">
        <v>10</v>
      </c>
      <c r="H63" s="281"/>
    </row>
    <row r="64" spans="1:8" x14ac:dyDescent="0.2">
      <c r="A64" s="280"/>
      <c r="H64" s="281"/>
    </row>
    <row r="65" spans="1:8" x14ac:dyDescent="0.2">
      <c r="A65" s="280"/>
      <c r="D65" s="385"/>
      <c r="H65" s="281"/>
    </row>
    <row r="66" spans="1:8" x14ac:dyDescent="0.2">
      <c r="A66" s="280"/>
      <c r="D66" s="385"/>
      <c r="H66" s="281"/>
    </row>
    <row r="67" spans="1:8" x14ac:dyDescent="0.2">
      <c r="A67" s="280"/>
      <c r="D67" s="385"/>
      <c r="H67" s="281"/>
    </row>
    <row r="68" spans="1:8" x14ac:dyDescent="0.2">
      <c r="A68" s="280"/>
      <c r="D68" s="385"/>
      <c r="H68" s="281"/>
    </row>
    <row r="69" spans="1:8" x14ac:dyDescent="0.2">
      <c r="A69" s="280"/>
      <c r="D69" s="385"/>
      <c r="H69" s="281"/>
    </row>
    <row r="70" spans="1:8" x14ac:dyDescent="0.2">
      <c r="A70" s="280"/>
      <c r="D70" s="385"/>
      <c r="H70" s="281"/>
    </row>
    <row r="71" spans="1:8" x14ac:dyDescent="0.2">
      <c r="A71" s="280"/>
      <c r="D71" s="385"/>
      <c r="H71" s="281"/>
    </row>
    <row r="72" spans="1:8" x14ac:dyDescent="0.2">
      <c r="A72" s="280"/>
      <c r="H72" s="281"/>
    </row>
    <row r="73" spans="1:8" x14ac:dyDescent="0.2">
      <c r="A73" s="280"/>
      <c r="H73" s="281"/>
    </row>
    <row r="74" spans="1:8" ht="32.25" customHeight="1" x14ac:dyDescent="0.2">
      <c r="A74" s="280"/>
      <c r="B74" s="281"/>
      <c r="C74" s="281"/>
      <c r="D74" s="281"/>
      <c r="E74" s="281"/>
      <c r="F74" s="281"/>
      <c r="G74" s="281"/>
      <c r="H74" s="281"/>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topLeftCell="A22" zoomScaleNormal="100" zoomScaleSheetLayoutView="100" workbookViewId="0">
      <selection activeCell="D14" sqref="D14"/>
    </sheetView>
  </sheetViews>
  <sheetFormatPr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72"/>
      <c r="B1" s="272"/>
      <c r="C1" s="205" t="s">
        <v>48</v>
      </c>
      <c r="D1" s="205"/>
      <c r="E1" s="273"/>
      <c r="F1" s="274"/>
      <c r="G1" s="207"/>
      <c r="H1" s="278"/>
      <c r="I1" s="278"/>
      <c r="J1" s="278"/>
    </row>
    <row r="2" spans="1:10" x14ac:dyDescent="0.2">
      <c r="A2" s="272"/>
      <c r="B2" s="83"/>
      <c r="J2" s="278"/>
    </row>
    <row r="3" spans="1:10" x14ac:dyDescent="0.2">
      <c r="A3" s="272"/>
      <c r="B3" s="83"/>
      <c r="C3" s="316" t="s">
        <v>46</v>
      </c>
      <c r="D3" s="317" t="s">
        <v>47</v>
      </c>
      <c r="E3" s="48"/>
      <c r="F3" s="317" t="s">
        <v>44</v>
      </c>
      <c r="G3" s="35"/>
      <c r="H3" s="317" t="s">
        <v>45</v>
      </c>
      <c r="J3" s="278"/>
    </row>
    <row r="4" spans="1:10" x14ac:dyDescent="0.2">
      <c r="A4" s="272"/>
      <c r="B4" s="83"/>
      <c r="G4" s="48"/>
      <c r="J4" s="278"/>
    </row>
    <row r="5" spans="1:10" ht="25.5" x14ac:dyDescent="0.2">
      <c r="A5" s="272"/>
      <c r="B5" s="83"/>
      <c r="C5" s="145">
        <v>1</v>
      </c>
      <c r="D5" s="355" t="s">
        <v>174</v>
      </c>
      <c r="F5" s="361" t="s">
        <v>180</v>
      </c>
      <c r="G5" s="86"/>
      <c r="H5" s="109"/>
      <c r="J5" s="278"/>
    </row>
    <row r="6" spans="1:10" ht="38.25" x14ac:dyDescent="0.2">
      <c r="A6" s="272"/>
      <c r="B6" s="83"/>
      <c r="C6" s="145">
        <v>2</v>
      </c>
      <c r="D6" s="148" t="s">
        <v>111</v>
      </c>
      <c r="F6" s="361" t="s">
        <v>180</v>
      </c>
      <c r="G6" s="86"/>
      <c r="H6" s="365" t="s">
        <v>192</v>
      </c>
      <c r="J6" s="278"/>
    </row>
    <row r="7" spans="1:10" x14ac:dyDescent="0.2">
      <c r="A7" s="272"/>
      <c r="B7" s="83"/>
      <c r="C7" s="145"/>
      <c r="D7" s="149" t="s">
        <v>84</v>
      </c>
      <c r="F7" s="361"/>
      <c r="G7" s="86"/>
      <c r="H7" s="109"/>
      <c r="J7" s="278"/>
    </row>
    <row r="8" spans="1:10" x14ac:dyDescent="0.2">
      <c r="A8" s="272"/>
      <c r="B8" s="83"/>
      <c r="C8" s="145">
        <v>3</v>
      </c>
      <c r="D8" s="148" t="s">
        <v>100</v>
      </c>
      <c r="F8" s="361" t="s">
        <v>180</v>
      </c>
      <c r="G8" s="86"/>
      <c r="H8" s="109"/>
      <c r="J8" s="278"/>
    </row>
    <row r="9" spans="1:10" ht="25.5" x14ac:dyDescent="0.2">
      <c r="A9" s="272"/>
      <c r="B9" s="83"/>
      <c r="C9" s="145">
        <v>4</v>
      </c>
      <c r="D9" s="329" t="s">
        <v>159</v>
      </c>
      <c r="F9" s="361" t="s">
        <v>180</v>
      </c>
      <c r="G9" s="86"/>
      <c r="H9" s="109"/>
      <c r="J9" s="278"/>
    </row>
    <row r="10" spans="1:10" x14ac:dyDescent="0.2">
      <c r="A10" s="272"/>
      <c r="B10" s="83"/>
      <c r="C10" s="145"/>
      <c r="D10" s="149"/>
      <c r="F10" s="31"/>
      <c r="G10" s="31"/>
      <c r="H10" s="147"/>
      <c r="J10" s="278"/>
    </row>
    <row r="11" spans="1:10" ht="25.5" x14ac:dyDescent="0.2">
      <c r="A11" s="272"/>
      <c r="B11" s="83"/>
      <c r="C11" s="145">
        <v>5</v>
      </c>
      <c r="D11" s="151" t="s">
        <v>104</v>
      </c>
      <c r="F11" s="361" t="s">
        <v>181</v>
      </c>
      <c r="G11" s="86"/>
      <c r="H11" s="109"/>
      <c r="J11" s="278"/>
    </row>
    <row r="12" spans="1:10" x14ac:dyDescent="0.2">
      <c r="A12" s="272"/>
      <c r="B12" s="83"/>
      <c r="C12" s="145"/>
      <c r="D12" s="149"/>
      <c r="F12" s="31"/>
      <c r="G12" s="31"/>
      <c r="H12" s="147"/>
      <c r="J12" s="278"/>
    </row>
    <row r="13" spans="1:10" ht="25.5" x14ac:dyDescent="0.2">
      <c r="A13" s="272"/>
      <c r="B13" s="83"/>
      <c r="C13" s="145">
        <v>6</v>
      </c>
      <c r="D13" s="149" t="s">
        <v>37</v>
      </c>
      <c r="F13" s="361" t="s">
        <v>180</v>
      </c>
      <c r="G13" s="86"/>
      <c r="H13" s="109"/>
      <c r="J13" s="278"/>
    </row>
    <row r="14" spans="1:10" x14ac:dyDescent="0.2">
      <c r="A14" s="272"/>
      <c r="B14" s="83"/>
      <c r="C14" s="145"/>
      <c r="D14" s="149" t="s">
        <v>38</v>
      </c>
      <c r="F14" s="48"/>
      <c r="G14" s="48"/>
      <c r="H14" s="110"/>
      <c r="J14" s="278"/>
    </row>
    <row r="15" spans="1:10" x14ac:dyDescent="0.2">
      <c r="A15" s="272"/>
      <c r="B15" s="83"/>
      <c r="C15" s="145"/>
      <c r="D15" s="149" t="s">
        <v>39</v>
      </c>
      <c r="F15" s="48"/>
      <c r="G15" s="48"/>
      <c r="H15" s="110"/>
      <c r="J15" s="278"/>
    </row>
    <row r="16" spans="1:10" x14ac:dyDescent="0.2">
      <c r="A16" s="272"/>
      <c r="B16" s="83"/>
      <c r="C16" s="145"/>
      <c r="D16" s="149" t="s">
        <v>40</v>
      </c>
      <c r="F16" s="48"/>
      <c r="G16" s="48"/>
      <c r="H16" s="110"/>
      <c r="J16" s="278"/>
    </row>
    <row r="17" spans="1:10" ht="25.5" x14ac:dyDescent="0.2">
      <c r="A17" s="272"/>
      <c r="B17" s="83"/>
      <c r="C17" s="145"/>
      <c r="D17" s="149" t="s">
        <v>41</v>
      </c>
      <c r="F17" s="48"/>
      <c r="G17" s="48"/>
      <c r="H17" s="110"/>
      <c r="J17" s="278"/>
    </row>
    <row r="18" spans="1:10" x14ac:dyDescent="0.2">
      <c r="A18" s="272"/>
      <c r="B18" s="83"/>
      <c r="C18" s="145"/>
      <c r="D18" s="329" t="s">
        <v>175</v>
      </c>
      <c r="F18" s="31"/>
      <c r="G18" s="31"/>
      <c r="H18" s="147"/>
      <c r="J18" s="278"/>
    </row>
    <row r="19" spans="1:10" ht="25.5" x14ac:dyDescent="0.2">
      <c r="A19" s="272"/>
      <c r="B19" s="83"/>
      <c r="C19" s="145"/>
      <c r="D19" s="149" t="s">
        <v>54</v>
      </c>
      <c r="F19" s="48"/>
      <c r="G19" s="48"/>
      <c r="H19" s="110"/>
      <c r="J19" s="278"/>
    </row>
    <row r="20" spans="1:10" ht="25.5" x14ac:dyDescent="0.2">
      <c r="A20" s="272"/>
      <c r="B20" s="83"/>
      <c r="C20" s="145">
        <v>7</v>
      </c>
      <c r="D20" s="146" t="s">
        <v>42</v>
      </c>
      <c r="F20" s="361" t="s">
        <v>180</v>
      </c>
      <c r="G20" s="86"/>
      <c r="H20" s="109"/>
      <c r="J20" s="278"/>
    </row>
    <row r="21" spans="1:10" ht="25.5" x14ac:dyDescent="0.2">
      <c r="A21" s="272"/>
      <c r="B21" s="83"/>
      <c r="C21" s="145">
        <v>8</v>
      </c>
      <c r="D21" s="329" t="s">
        <v>176</v>
      </c>
      <c r="F21" s="361" t="s">
        <v>180</v>
      </c>
      <c r="G21" s="86"/>
      <c r="H21" s="109"/>
      <c r="J21" s="278"/>
    </row>
    <row r="22" spans="1:10" x14ac:dyDescent="0.2">
      <c r="A22" s="272"/>
      <c r="B22" s="83"/>
      <c r="C22" s="145">
        <v>9</v>
      </c>
      <c r="D22" s="146" t="s">
        <v>56</v>
      </c>
      <c r="F22" s="361" t="s">
        <v>181</v>
      </c>
      <c r="G22" s="86"/>
      <c r="H22" s="365" t="s">
        <v>189</v>
      </c>
      <c r="J22" s="278"/>
    </row>
    <row r="23" spans="1:10" ht="25.5" x14ac:dyDescent="0.2">
      <c r="A23" s="272"/>
      <c r="B23" s="83"/>
      <c r="C23" s="145"/>
      <c r="D23" s="146" t="s">
        <v>43</v>
      </c>
      <c r="F23" s="87"/>
      <c r="G23" s="48"/>
      <c r="H23" s="111"/>
      <c r="J23" s="278"/>
    </row>
    <row r="24" spans="1:10" ht="25.5" x14ac:dyDescent="0.2">
      <c r="A24" s="272"/>
      <c r="B24" s="83"/>
      <c r="C24" s="145"/>
      <c r="D24" s="146" t="s">
        <v>55</v>
      </c>
      <c r="F24" s="48"/>
      <c r="G24" s="48"/>
      <c r="H24" s="110"/>
      <c r="J24" s="278"/>
    </row>
    <row r="25" spans="1:10" x14ac:dyDescent="0.2">
      <c r="A25" s="272"/>
      <c r="B25" s="83"/>
      <c r="C25" s="145"/>
      <c r="D25" s="150" t="s">
        <v>101</v>
      </c>
      <c r="F25" s="88"/>
      <c r="G25" s="48"/>
      <c r="H25" s="112"/>
      <c r="J25" s="278"/>
    </row>
    <row r="26" spans="1:10" ht="25.5" x14ac:dyDescent="0.2">
      <c r="A26" s="272"/>
      <c r="B26" s="83"/>
      <c r="C26" s="145">
        <v>10</v>
      </c>
      <c r="D26" s="146" t="s">
        <v>49</v>
      </c>
      <c r="F26" s="361" t="s">
        <v>180</v>
      </c>
      <c r="G26" s="86"/>
      <c r="H26" s="109"/>
      <c r="J26" s="278"/>
    </row>
    <row r="27" spans="1:10" x14ac:dyDescent="0.2">
      <c r="A27" s="272"/>
      <c r="B27" s="83"/>
      <c r="C27" s="145"/>
      <c r="D27" s="146" t="s">
        <v>85</v>
      </c>
      <c r="F27" s="48"/>
      <c r="G27" s="48"/>
      <c r="H27" s="110"/>
      <c r="J27" s="278"/>
    </row>
    <row r="28" spans="1:10" x14ac:dyDescent="0.2">
      <c r="A28" s="272"/>
      <c r="B28" s="83"/>
      <c r="C28" s="145"/>
      <c r="D28" s="146" t="s">
        <v>86</v>
      </c>
      <c r="F28" s="48"/>
      <c r="G28" s="48"/>
      <c r="H28" s="110"/>
      <c r="J28" s="278"/>
    </row>
    <row r="29" spans="1:10" ht="25.5" x14ac:dyDescent="0.2">
      <c r="A29" s="272"/>
      <c r="B29" s="83"/>
      <c r="C29" s="145"/>
      <c r="D29" s="146" t="s">
        <v>87</v>
      </c>
      <c r="F29" s="48"/>
      <c r="G29" s="48"/>
      <c r="H29" s="110"/>
      <c r="J29" s="278"/>
    </row>
    <row r="30" spans="1:10" ht="38.25" x14ac:dyDescent="0.2">
      <c r="A30" s="272"/>
      <c r="B30" s="83"/>
      <c r="C30" s="145">
        <v>11</v>
      </c>
      <c r="D30" s="146" t="s">
        <v>53</v>
      </c>
      <c r="F30" s="361" t="s">
        <v>180</v>
      </c>
      <c r="G30" s="86"/>
      <c r="H30" s="365"/>
      <c r="J30" s="278"/>
    </row>
    <row r="31" spans="1:10" ht="25.5" x14ac:dyDescent="0.2">
      <c r="A31" s="272"/>
      <c r="B31" s="83"/>
      <c r="C31" s="145">
        <v>12</v>
      </c>
      <c r="D31" s="146" t="s">
        <v>65</v>
      </c>
      <c r="F31" s="361" t="s">
        <v>180</v>
      </c>
      <c r="G31" s="86"/>
      <c r="H31" s="365" t="s">
        <v>190</v>
      </c>
      <c r="J31" s="278"/>
    </row>
    <row r="32" spans="1:10" ht="25.5" x14ac:dyDescent="0.2">
      <c r="A32" s="272"/>
      <c r="B32" s="83"/>
      <c r="C32" s="145">
        <v>13</v>
      </c>
      <c r="D32" s="329" t="s">
        <v>160</v>
      </c>
      <c r="F32" s="361" t="s">
        <v>180</v>
      </c>
      <c r="G32" s="86"/>
      <c r="H32" s="109"/>
      <c r="J32" s="278"/>
    </row>
    <row r="33" spans="1:12" ht="25.5" x14ac:dyDescent="0.2">
      <c r="A33" s="272"/>
      <c r="B33" s="83"/>
      <c r="C33" s="145">
        <v>14</v>
      </c>
      <c r="D33" s="146" t="s">
        <v>77</v>
      </c>
      <c r="F33" s="361" t="s">
        <v>180</v>
      </c>
      <c r="G33" s="86"/>
      <c r="H33" s="109"/>
      <c r="J33" s="278"/>
    </row>
    <row r="34" spans="1:12" ht="13.5" thickBot="1" x14ac:dyDescent="0.25">
      <c r="A34" s="272"/>
      <c r="B34" s="83"/>
      <c r="C34" s="148"/>
      <c r="D34" s="151"/>
      <c r="J34" s="278"/>
    </row>
    <row r="35" spans="1:12" s="153" customFormat="1" ht="12.75" customHeight="1" x14ac:dyDescent="0.2">
      <c r="A35" s="272"/>
      <c r="B35" s="83"/>
      <c r="C35" s="152" t="s">
        <v>102</v>
      </c>
      <c r="D35" s="386" t="s">
        <v>109</v>
      </c>
      <c r="E35" s="5"/>
      <c r="F35" s="5"/>
      <c r="G35" s="5"/>
      <c r="H35" s="5"/>
      <c r="I35" s="5"/>
      <c r="J35" s="278"/>
      <c r="K35" s="5"/>
      <c r="L35" s="5"/>
    </row>
    <row r="36" spans="1:12" s="153" customFormat="1" x14ac:dyDescent="0.2">
      <c r="A36" s="272"/>
      <c r="B36" s="83"/>
      <c r="C36" s="154"/>
      <c r="D36" s="387"/>
      <c r="E36" s="5"/>
      <c r="F36" s="5"/>
      <c r="G36" s="5"/>
      <c r="H36" s="5"/>
      <c r="I36" s="5"/>
      <c r="J36" s="278"/>
      <c r="K36" s="5"/>
      <c r="L36" s="5"/>
    </row>
    <row r="37" spans="1:12" s="153" customFormat="1" x14ac:dyDescent="0.2">
      <c r="A37" s="272"/>
      <c r="B37" s="83"/>
      <c r="C37" s="154"/>
      <c r="D37" s="387"/>
      <c r="E37" s="5"/>
      <c r="F37" s="5"/>
      <c r="G37" s="5"/>
      <c r="H37" s="5"/>
      <c r="I37" s="5"/>
      <c r="J37" s="278"/>
      <c r="K37" s="5"/>
      <c r="L37" s="5"/>
    </row>
    <row r="38" spans="1:12" s="153" customFormat="1" x14ac:dyDescent="0.2">
      <c r="A38" s="272"/>
      <c r="B38" s="83"/>
      <c r="C38" s="154"/>
      <c r="D38" s="387"/>
      <c r="E38" s="5"/>
      <c r="F38" s="5"/>
      <c r="G38" s="5"/>
      <c r="H38" s="5"/>
      <c r="I38" s="5"/>
      <c r="J38" s="278"/>
      <c r="K38" s="5"/>
      <c r="L38" s="5"/>
    </row>
    <row r="39" spans="1:12" s="153" customFormat="1" ht="13.5" thickBot="1" x14ac:dyDescent="0.25">
      <c r="A39" s="272"/>
      <c r="B39" s="83"/>
      <c r="C39" s="155"/>
      <c r="D39" s="388"/>
      <c r="E39" s="5"/>
      <c r="F39" s="5"/>
      <c r="G39" s="5"/>
      <c r="H39" s="5"/>
      <c r="I39" s="5"/>
      <c r="J39" s="278"/>
      <c r="K39" s="5"/>
      <c r="L39" s="5"/>
    </row>
    <row r="40" spans="1:12" s="153" customFormat="1" ht="13.5" thickBot="1" x14ac:dyDescent="0.25">
      <c r="A40" s="272"/>
      <c r="B40" s="83"/>
      <c r="C40" s="84"/>
      <c r="D40" s="156"/>
      <c r="E40" s="5"/>
      <c r="F40" s="5"/>
      <c r="G40" s="5"/>
      <c r="H40" s="5"/>
      <c r="I40" s="5"/>
      <c r="J40" s="278"/>
      <c r="K40" s="5"/>
      <c r="L40" s="5"/>
    </row>
    <row r="41" spans="1:12" s="153" customFormat="1" ht="26.25" thickBot="1" x14ac:dyDescent="0.25">
      <c r="A41" s="272"/>
      <c r="B41" s="83"/>
      <c r="C41" s="157" t="s">
        <v>103</v>
      </c>
      <c r="D41" s="158" t="s">
        <v>110</v>
      </c>
      <c r="E41" s="5"/>
      <c r="F41" s="5"/>
      <c r="G41" s="5"/>
      <c r="H41" s="5"/>
      <c r="I41" s="5"/>
      <c r="J41" s="278"/>
      <c r="K41" s="5"/>
      <c r="L41" s="5"/>
    </row>
    <row r="42" spans="1:12" x14ac:dyDescent="0.2">
      <c r="A42" s="272"/>
      <c r="B42" s="83"/>
      <c r="C42" s="84"/>
      <c r="D42" s="85"/>
      <c r="J42" s="278"/>
    </row>
    <row r="43" spans="1:12" x14ac:dyDescent="0.2">
      <c r="A43" s="278"/>
      <c r="B43" s="278"/>
      <c r="C43" s="278"/>
      <c r="D43" s="278"/>
      <c r="E43" s="278"/>
      <c r="F43" s="278"/>
      <c r="G43" s="278"/>
      <c r="H43" s="278"/>
      <c r="I43" s="278"/>
      <c r="J43" s="278"/>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Cogas tarieven 2016 regionaal netbeheer elektriciteit</dc:title>
  <dc:creator>Autoriteit Consument &amp; Markt (ACM)</dc:creator>
  <cp:keywords>energie;regulering;tarieven;elektriciteit</cp:keywords>
  <cp:lastPrinted>2013-09-20T13:28:43Z</cp:lastPrinted>
  <dcterms:created xsi:type="dcterms:W3CDTF">2003-05-22T11:36:43Z</dcterms:created>
  <dcterms:modified xsi:type="dcterms:W3CDTF">2015-09-21T13:09:10Z</dcterms:modified>
</cp:coreProperties>
</file>