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VARIABELEN" sheetId="1" r:id="rId1"/>
    <sheet name="SQUEEZETOETS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mbonke</author>
  </authors>
  <commentList>
    <comment ref="M10" authorId="0">
      <text>
        <r>
          <rPr>
            <b/>
            <sz val="8"/>
            <rFont val="Tahoma"/>
            <family val="0"/>
          </rPr>
          <t>OPMERKING:</t>
        </r>
        <r>
          <rPr>
            <sz val="8"/>
            <rFont val="Tahoma"/>
            <family val="0"/>
          </rPr>
          <t xml:space="preserve">
In werkelijkheid verschillen de percentages a en (1-a) per mobiele operator. De uitgevoerde prijssqueezetoets laat zien dat ook als van a=0% wordt uitgegaan, geen sprake is van prijssqueeze. </t>
        </r>
      </text>
    </comment>
    <comment ref="M9" authorId="0">
      <text>
        <r>
          <rPr>
            <b/>
            <sz val="8"/>
            <rFont val="Tahoma"/>
            <family val="0"/>
          </rPr>
          <t>OPMERKING:</t>
        </r>
        <r>
          <rPr>
            <sz val="8"/>
            <rFont val="Tahoma"/>
            <family val="0"/>
          </rPr>
          <t xml:space="preserve">
In werkelijkheid verschillen de percentages a en (1-a) per mobiele operator. De uitgevoerde prijssqueezetoets laat zien dat ook als van a=0% wordt uitgegaan, geen sprake is van prijssqueeze. </t>
        </r>
      </text>
    </comment>
  </commentList>
</comments>
</file>

<file path=xl/sharedStrings.xml><?xml version="1.0" encoding="utf-8"?>
<sst xmlns="http://schemas.openxmlformats.org/spreadsheetml/2006/main" count="98" uniqueCount="55">
  <si>
    <t>piek</t>
  </si>
  <si>
    <t>dal</t>
  </si>
  <si>
    <t>wnt</t>
  </si>
  <si>
    <t>BIBA</t>
  </si>
  <si>
    <t xml:space="preserve">dal </t>
  </si>
  <si>
    <t>weekend</t>
  </si>
  <si>
    <t>LO-CSU</t>
  </si>
  <si>
    <t>set-up</t>
  </si>
  <si>
    <t>LO-CO</t>
  </si>
  <si>
    <t>conveyance</t>
  </si>
  <si>
    <t>RO-CSU</t>
  </si>
  <si>
    <t>BUBA</t>
  </si>
  <si>
    <t>RO-CO</t>
  </si>
  <si>
    <t>NO-CSU</t>
  </si>
  <si>
    <t>NO-CO</t>
  </si>
  <si>
    <t>06760-miaco CSU</t>
  </si>
  <si>
    <t>06760-miaco CO</t>
  </si>
  <si>
    <t>dal week</t>
  </si>
  <si>
    <t>LT-CSU</t>
  </si>
  <si>
    <t>LT-CO</t>
  </si>
  <si>
    <t>RT-CSU</t>
  </si>
  <si>
    <t>RT-CO</t>
  </si>
  <si>
    <t>NT-CSU</t>
  </si>
  <si>
    <t>NT-CO</t>
  </si>
  <si>
    <t>retentie</t>
  </si>
  <si>
    <t>Verkeersbeslag</t>
  </si>
  <si>
    <t>x (lokaal biba)</t>
  </si>
  <si>
    <t>y (regionaal biba)</t>
  </si>
  <si>
    <t>z (nationaal biba)</t>
  </si>
  <si>
    <t>w (regionaal buba)</t>
  </si>
  <si>
    <t>(1-w) (nationaal buba)</t>
  </si>
  <si>
    <t>a (1 EVKC vast-mobiel)</t>
  </si>
  <si>
    <t>(1-a) (2 EVKC's vast-mobiel))</t>
  </si>
  <si>
    <t>Vast Mobiel gemiddeld</t>
  </si>
  <si>
    <t>Effectieve korting</t>
  </si>
  <si>
    <t>Biba%</t>
  </si>
  <si>
    <t>Buba%</t>
  </si>
  <si>
    <t>Internet%</t>
  </si>
  <si>
    <t>vast-mobiel %</t>
  </si>
  <si>
    <t>Retail opslag</t>
  </si>
  <si>
    <t>gemiddeld %</t>
  </si>
  <si>
    <t>poortkosten</t>
  </si>
  <si>
    <t>kosten</t>
  </si>
  <si>
    <t>incl. retail</t>
  </si>
  <si>
    <t>opbrengst</t>
  </si>
  <si>
    <t>marge</t>
  </si>
  <si>
    <t>VASTMOBIEL Gemiddeld</t>
  </si>
  <si>
    <t>VoDSL Eindgebruikerstarieven</t>
  </si>
  <si>
    <t>nvt</t>
  </si>
  <si>
    <t>Interconnectie Tarieven</t>
  </si>
  <si>
    <t>Squeeze toets SET UP</t>
  </si>
  <si>
    <t>Squeezetoets CONVEYANCE</t>
  </si>
  <si>
    <t>VARIABELEN</t>
  </si>
  <si>
    <t>SQUEEZETOETS</t>
  </si>
  <si>
    <t>OPENBARE VERSIE SQUEEZETOETS VODSL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</si>
</sst>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0.0000"/>
    <numFmt numFmtId="174" formatCode="0.00_ ;[Red]\-0.00\ "/>
  </numFmts>
  <fonts count="4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9" fontId="0" fillId="0" borderId="0" xfId="53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174" fontId="0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9" fontId="2" fillId="34" borderId="1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0" fontId="2" fillId="34" borderId="10" xfId="0" applyFont="1" applyFill="1" applyBorder="1" applyAlignment="1">
      <alignment/>
    </xf>
    <xf numFmtId="172" fontId="0" fillId="34" borderId="10" xfId="0" applyNumberFormat="1" applyFont="1" applyFill="1" applyBorder="1" applyAlignment="1">
      <alignment horizontal="left"/>
    </xf>
    <xf numFmtId="2" fontId="0" fillId="34" borderId="10" xfId="0" applyNumberFormat="1" applyFill="1" applyBorder="1" applyAlignment="1" applyProtection="1">
      <alignment horizontal="right"/>
      <protection locked="0"/>
    </xf>
    <xf numFmtId="9" fontId="0" fillId="34" borderId="10" xfId="0" applyNumberFormat="1" applyFill="1" applyBorder="1" applyAlignment="1">
      <alignment horizontal="right"/>
    </xf>
    <xf numFmtId="0" fontId="0" fillId="34" borderId="11" xfId="0" applyFont="1" applyFill="1" applyBorder="1" applyAlignment="1">
      <alignment/>
    </xf>
    <xf numFmtId="2" fontId="0" fillId="34" borderId="11" xfId="0" applyNumberForma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>
      <alignment horizontal="right"/>
    </xf>
    <xf numFmtId="2" fontId="0" fillId="34" borderId="10" xfId="0" applyNumberFormat="1" applyFont="1" applyFill="1" applyBorder="1" applyAlignment="1" applyProtection="1">
      <alignment horizontal="center"/>
      <protection locked="0"/>
    </xf>
    <xf numFmtId="9" fontId="0" fillId="34" borderId="10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34" borderId="10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textRotation="90"/>
    </xf>
    <xf numFmtId="0" fontId="4" fillId="33" borderId="10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indexed="5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pta.nl/-%20Cluster%20tarieven%20telecom\Tariefvoorstellen\E03209075%20VoDSL\beoordeling%20aangepaste%20verkeerstarieven%20op%20squeeze%20en%20kor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sten besparing"/>
      <sheetName val="prijssqueezetoets Vodsl"/>
      <sheetName val="prijssqueezetoets huidig "/>
      <sheetName val="resultaat"/>
    </sheetNames>
    <sheetDataSet>
      <sheetData sheetId="1">
        <row r="5">
          <cell r="B5">
            <v>0.51</v>
          </cell>
        </row>
        <row r="34">
          <cell r="G34">
            <v>18.30733791987012</v>
          </cell>
          <cell r="H34">
            <v>18.03489454548514</v>
          </cell>
          <cell r="I34">
            <v>17.374910034208764</v>
          </cell>
        </row>
        <row r="35">
          <cell r="G35">
            <v>2.1925636982894807</v>
          </cell>
          <cell r="H35">
            <v>1.7247013298958602</v>
          </cell>
          <cell r="I35">
            <v>1.0647168186194786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G1">
      <selection activeCell="G1" sqref="G1"/>
    </sheetView>
  </sheetViews>
  <sheetFormatPr defaultColWidth="9.140625" defaultRowHeight="12.75"/>
  <cols>
    <col min="1" max="1" width="6.8515625" style="0" customWidth="1"/>
    <col min="2" max="2" width="24.7109375" style="0" customWidth="1"/>
    <col min="4" max="4" width="10.57421875" style="0" customWidth="1"/>
    <col min="5" max="5" width="10.140625" style="0" customWidth="1"/>
    <col min="6" max="6" width="11.140625" style="0" customWidth="1"/>
    <col min="7" max="7" width="22.00390625" style="0" customWidth="1"/>
    <col min="9" max="10" width="10.140625" style="0" customWidth="1"/>
    <col min="12" max="12" width="24.7109375" style="0" customWidth="1"/>
    <col min="15" max="15" width="13.421875" style="0" customWidth="1"/>
    <col min="18" max="18" width="11.7109375" style="0" customWidth="1"/>
  </cols>
  <sheetData>
    <row r="1" spans="2:9" ht="18">
      <c r="B1" s="8"/>
      <c r="G1" s="35" t="s">
        <v>54</v>
      </c>
      <c r="H1" s="35"/>
      <c r="I1" s="35"/>
    </row>
    <row r="2" spans="4:10" ht="12.75">
      <c r="D2" s="1"/>
      <c r="J2" s="2"/>
    </row>
    <row r="3" spans="1:19" ht="12.75">
      <c r="A3" s="36" t="s">
        <v>52</v>
      </c>
      <c r="B3" s="37" t="s">
        <v>49</v>
      </c>
      <c r="C3" s="37"/>
      <c r="D3" s="37"/>
      <c r="E3" s="37"/>
      <c r="F3" s="13"/>
      <c r="G3" s="37" t="s">
        <v>47</v>
      </c>
      <c r="H3" s="37"/>
      <c r="I3" s="37"/>
      <c r="J3" s="37"/>
      <c r="L3" s="37" t="s">
        <v>25</v>
      </c>
      <c r="M3" s="37"/>
      <c r="O3" s="37" t="s">
        <v>34</v>
      </c>
      <c r="P3" s="37"/>
      <c r="R3" s="37" t="s">
        <v>39</v>
      </c>
      <c r="S3" s="37"/>
    </row>
    <row r="4" spans="1:19" ht="12.75">
      <c r="A4" s="36"/>
      <c r="B4" s="22"/>
      <c r="C4" s="23" t="s">
        <v>0</v>
      </c>
      <c r="D4" s="23" t="s">
        <v>4</v>
      </c>
      <c r="E4" s="23" t="s">
        <v>5</v>
      </c>
      <c r="F4" s="13"/>
      <c r="G4" s="25" t="s">
        <v>3</v>
      </c>
      <c r="H4" s="23" t="s">
        <v>0</v>
      </c>
      <c r="I4" s="23" t="s">
        <v>4</v>
      </c>
      <c r="J4" s="23" t="s">
        <v>5</v>
      </c>
      <c r="K4" s="9"/>
      <c r="L4" s="22" t="s">
        <v>26</v>
      </c>
      <c r="M4" s="32">
        <v>0</v>
      </c>
      <c r="O4" s="26" t="s">
        <v>35</v>
      </c>
      <c r="P4" s="32">
        <v>5.3</v>
      </c>
      <c r="R4" s="26" t="s">
        <v>40</v>
      </c>
      <c r="S4" s="32">
        <v>23</v>
      </c>
    </row>
    <row r="5" spans="1:19" ht="12.75">
      <c r="A5" s="36"/>
      <c r="B5" s="22" t="s">
        <v>6</v>
      </c>
      <c r="C5" s="24">
        <f>'[1]prijssqueezetoets Vodsl'!B5</f>
        <v>0.51</v>
      </c>
      <c r="D5" s="24">
        <v>0.51</v>
      </c>
      <c r="E5" s="24">
        <v>0.51</v>
      </c>
      <c r="F5" s="13"/>
      <c r="G5" s="26" t="s">
        <v>7</v>
      </c>
      <c r="H5" s="27">
        <v>3.24</v>
      </c>
      <c r="I5" s="27">
        <v>3.24</v>
      </c>
      <c r="J5" s="27">
        <v>3.24</v>
      </c>
      <c r="K5" s="7"/>
      <c r="L5" s="22" t="s">
        <v>27</v>
      </c>
      <c r="M5" s="32">
        <v>0.9</v>
      </c>
      <c r="O5" s="26" t="s">
        <v>36</v>
      </c>
      <c r="P5" s="32">
        <v>5.9</v>
      </c>
      <c r="R5" s="33" t="s">
        <v>41</v>
      </c>
      <c r="S5" s="32">
        <f>(95/287338)*100</f>
        <v>0.03306210804000863</v>
      </c>
    </row>
    <row r="6" spans="1:16" ht="12.75">
      <c r="A6" s="36"/>
      <c r="B6" s="22" t="s">
        <v>8</v>
      </c>
      <c r="C6" s="24">
        <v>0.53</v>
      </c>
      <c r="D6" s="24">
        <v>0.26</v>
      </c>
      <c r="E6" s="24">
        <v>0.2</v>
      </c>
      <c r="F6" s="13"/>
      <c r="G6" s="22" t="s">
        <v>9</v>
      </c>
      <c r="H6" s="27">
        <v>2.17</v>
      </c>
      <c r="I6" s="27">
        <v>1.12</v>
      </c>
      <c r="J6" s="27">
        <v>0.78</v>
      </c>
      <c r="K6" s="9"/>
      <c r="L6" s="22" t="s">
        <v>28</v>
      </c>
      <c r="M6" s="32">
        <v>0.1</v>
      </c>
      <c r="O6" s="26" t="s">
        <v>37</v>
      </c>
      <c r="P6" s="32">
        <v>0</v>
      </c>
    </row>
    <row r="7" spans="1:16" ht="12.75">
      <c r="A7" s="36"/>
      <c r="B7" s="22" t="s">
        <v>10</v>
      </c>
      <c r="C7" s="24">
        <v>0.78</v>
      </c>
      <c r="D7" s="24">
        <v>0.78</v>
      </c>
      <c r="E7" s="24">
        <v>0.78</v>
      </c>
      <c r="F7" s="13"/>
      <c r="G7" s="25" t="s">
        <v>11</v>
      </c>
      <c r="H7" s="23" t="s">
        <v>0</v>
      </c>
      <c r="I7" s="23" t="s">
        <v>4</v>
      </c>
      <c r="J7" s="23" t="s">
        <v>5</v>
      </c>
      <c r="K7" s="9"/>
      <c r="L7" s="22" t="s">
        <v>29</v>
      </c>
      <c r="M7" s="32">
        <v>0.19</v>
      </c>
      <c r="O7" s="26" t="s">
        <v>38</v>
      </c>
      <c r="P7" s="32">
        <v>1.8</v>
      </c>
    </row>
    <row r="8" spans="1:13" ht="12.75">
      <c r="A8" s="36"/>
      <c r="B8" s="22" t="s">
        <v>12</v>
      </c>
      <c r="C8" s="24">
        <v>0.8</v>
      </c>
      <c r="D8" s="24">
        <v>0.4</v>
      </c>
      <c r="E8" s="24">
        <v>0.3</v>
      </c>
      <c r="F8" s="13"/>
      <c r="G8" s="22" t="s">
        <v>7</v>
      </c>
      <c r="H8" s="27">
        <v>3.24</v>
      </c>
      <c r="I8" s="27">
        <v>3.24</v>
      </c>
      <c r="J8" s="28" t="s">
        <v>48</v>
      </c>
      <c r="K8" s="7"/>
      <c r="L8" s="22" t="s">
        <v>30</v>
      </c>
      <c r="M8" s="32">
        <v>0.81</v>
      </c>
    </row>
    <row r="9" spans="1:13" ht="12.75">
      <c r="A9" s="36"/>
      <c r="B9" s="22" t="s">
        <v>13</v>
      </c>
      <c r="C9" s="24">
        <v>0.72</v>
      </c>
      <c r="D9" s="24">
        <v>0.72</v>
      </c>
      <c r="E9" s="24">
        <v>0.72</v>
      </c>
      <c r="F9" s="13"/>
      <c r="G9" s="22" t="s">
        <v>9</v>
      </c>
      <c r="H9" s="27">
        <v>2.99</v>
      </c>
      <c r="I9" s="27">
        <v>1.42</v>
      </c>
      <c r="J9" s="28" t="s">
        <v>48</v>
      </c>
      <c r="K9" s="7"/>
      <c r="L9" s="22" t="s">
        <v>31</v>
      </c>
      <c r="M9" s="32">
        <v>0</v>
      </c>
    </row>
    <row r="10" spans="1:13" ht="12.75">
      <c r="A10" s="36"/>
      <c r="B10" s="22" t="s">
        <v>14</v>
      </c>
      <c r="C10" s="24">
        <v>1.26</v>
      </c>
      <c r="D10" s="24">
        <v>0.63</v>
      </c>
      <c r="E10" s="24">
        <v>0.47</v>
      </c>
      <c r="F10" s="13"/>
      <c r="G10" s="25" t="s">
        <v>33</v>
      </c>
      <c r="H10" s="23" t="s">
        <v>0</v>
      </c>
      <c r="I10" s="23" t="s">
        <v>17</v>
      </c>
      <c r="J10" s="23" t="s">
        <v>5</v>
      </c>
      <c r="K10" s="9"/>
      <c r="L10" s="22" t="s">
        <v>32</v>
      </c>
      <c r="M10" s="32">
        <v>1</v>
      </c>
    </row>
    <row r="11" spans="1:13" ht="12.75">
      <c r="A11" s="36"/>
      <c r="B11" s="22" t="s">
        <v>15</v>
      </c>
      <c r="C11" s="24">
        <v>0.78</v>
      </c>
      <c r="D11" s="24">
        <v>0.78</v>
      </c>
      <c r="E11" s="24">
        <v>0.78</v>
      </c>
      <c r="F11" s="13"/>
      <c r="G11" s="29" t="s">
        <v>7</v>
      </c>
      <c r="H11" s="30">
        <v>3.24</v>
      </c>
      <c r="I11" s="30">
        <v>3.24</v>
      </c>
      <c r="J11" s="30">
        <v>3.24</v>
      </c>
      <c r="K11" s="9"/>
      <c r="L11" s="3"/>
      <c r="M11" s="6"/>
    </row>
    <row r="12" spans="1:13" ht="12.75">
      <c r="A12" s="36"/>
      <c r="B12" s="22" t="s">
        <v>16</v>
      </c>
      <c r="C12" s="24">
        <v>0.8</v>
      </c>
      <c r="D12" s="24">
        <v>0.4</v>
      </c>
      <c r="E12" s="24">
        <v>0.3</v>
      </c>
      <c r="F12" s="13"/>
      <c r="G12" s="22" t="s">
        <v>9</v>
      </c>
      <c r="H12" s="31">
        <f>'[1]prijssqueezetoets Vodsl'!G34</f>
        <v>18.30733791987012</v>
      </c>
      <c r="I12" s="31">
        <f>'[1]prijssqueezetoets Vodsl'!H34</f>
        <v>18.03489454548514</v>
      </c>
      <c r="J12" s="31">
        <f>'[1]prijssqueezetoets Vodsl'!I34</f>
        <v>17.374910034208764</v>
      </c>
      <c r="K12" s="9"/>
      <c r="L12" s="4"/>
      <c r="M12" s="14"/>
    </row>
    <row r="13" spans="1:11" ht="12.75">
      <c r="A13" s="36"/>
      <c r="B13" s="22" t="s">
        <v>18</v>
      </c>
      <c r="C13" s="24">
        <v>0.53</v>
      </c>
      <c r="D13" s="24">
        <v>0.53</v>
      </c>
      <c r="E13" s="24">
        <v>0.53</v>
      </c>
      <c r="F13" s="13"/>
      <c r="G13" s="22" t="s">
        <v>24</v>
      </c>
      <c r="H13" s="31">
        <f>'[1]prijssqueezetoets Vodsl'!G35</f>
        <v>2.1925636982894807</v>
      </c>
      <c r="I13" s="31">
        <f>'[1]prijssqueezetoets Vodsl'!H35</f>
        <v>1.7247013298958602</v>
      </c>
      <c r="J13" s="31">
        <f>'[1]prijssqueezetoets Vodsl'!I35</f>
        <v>1.0647168186194786</v>
      </c>
      <c r="K13" s="9"/>
    </row>
    <row r="14" spans="1:11" ht="12.75">
      <c r="A14" s="36"/>
      <c r="B14" s="22" t="s">
        <v>19</v>
      </c>
      <c r="C14" s="24">
        <v>0.53</v>
      </c>
      <c r="D14" s="24">
        <v>0.27</v>
      </c>
      <c r="E14" s="24">
        <v>0.2</v>
      </c>
      <c r="F14" s="13"/>
      <c r="K14" s="9"/>
    </row>
    <row r="15" spans="1:11" ht="12.75">
      <c r="A15" s="36"/>
      <c r="B15" s="22" t="s">
        <v>20</v>
      </c>
      <c r="C15" s="24">
        <v>0.6</v>
      </c>
      <c r="D15" s="24">
        <v>0.6</v>
      </c>
      <c r="E15" s="24">
        <v>0.6</v>
      </c>
      <c r="F15" s="13"/>
      <c r="K15" s="9"/>
    </row>
    <row r="16" spans="1:11" ht="12.75">
      <c r="A16" s="36"/>
      <c r="B16" s="22" t="s">
        <v>21</v>
      </c>
      <c r="C16" s="24">
        <v>0.7</v>
      </c>
      <c r="D16" s="24">
        <v>0.35</v>
      </c>
      <c r="E16" s="24">
        <v>0.26</v>
      </c>
      <c r="F16" s="13"/>
      <c r="G16" s="9"/>
      <c r="H16" s="11"/>
      <c r="I16" s="11"/>
      <c r="J16" s="11"/>
      <c r="K16" s="9"/>
    </row>
    <row r="17" spans="1:11" ht="12.75">
      <c r="A17" s="36"/>
      <c r="B17" s="22" t="s">
        <v>22</v>
      </c>
      <c r="C17" s="24">
        <v>0.75</v>
      </c>
      <c r="D17" s="24">
        <v>0.75</v>
      </c>
      <c r="E17" s="24">
        <v>0.75</v>
      </c>
      <c r="F17" s="13"/>
      <c r="G17" s="10"/>
      <c r="H17" s="5"/>
      <c r="I17" s="5"/>
      <c r="J17" s="5"/>
      <c r="K17" s="9"/>
    </row>
    <row r="18" spans="1:11" ht="12.75">
      <c r="A18" s="36"/>
      <c r="B18" s="22" t="s">
        <v>23</v>
      </c>
      <c r="C18" s="24">
        <v>0.9</v>
      </c>
      <c r="D18" s="24">
        <v>0.45</v>
      </c>
      <c r="E18" s="24">
        <v>0.34</v>
      </c>
      <c r="F18" s="13"/>
      <c r="G18" s="9"/>
      <c r="H18" s="5"/>
      <c r="I18" s="5"/>
      <c r="J18" s="5"/>
      <c r="K18" s="9"/>
    </row>
    <row r="19" spans="1:11" ht="20.25">
      <c r="A19" s="34"/>
      <c r="B19" s="3"/>
      <c r="C19" s="6"/>
      <c r="D19" s="6"/>
      <c r="E19" s="6"/>
      <c r="G19" s="9"/>
      <c r="H19" s="12"/>
      <c r="I19" s="12"/>
      <c r="J19" s="12"/>
      <c r="K19" s="9"/>
    </row>
    <row r="33" spans="2:11" ht="12.75">
      <c r="B33" s="9"/>
      <c r="C33" s="15"/>
      <c r="D33" s="15"/>
      <c r="E33" s="15"/>
      <c r="F33" s="16"/>
      <c r="G33" s="9"/>
      <c r="H33" s="15"/>
      <c r="I33" s="15"/>
      <c r="J33" s="15"/>
      <c r="K33" s="16"/>
    </row>
    <row r="34" spans="2:11" ht="12.75"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sheetProtection/>
  <mergeCells count="6">
    <mergeCell ref="A3:A18"/>
    <mergeCell ref="R3:S3"/>
    <mergeCell ref="G3:J3"/>
    <mergeCell ref="B3:E3"/>
    <mergeCell ref="L3:M3"/>
    <mergeCell ref="O3:P3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PageLayoutView="0" workbookViewId="0" topLeftCell="A1">
      <selection activeCell="C1" sqref="A1:C1"/>
    </sheetView>
  </sheetViews>
  <sheetFormatPr defaultColWidth="9.140625" defaultRowHeight="12.75"/>
  <cols>
    <col min="2" max="2" width="24.00390625" style="0" customWidth="1"/>
    <col min="4" max="4" width="11.421875" style="0" customWidth="1"/>
    <col min="5" max="5" width="10.7109375" style="0" customWidth="1"/>
    <col min="9" max="10" width="11.00390625" style="0" customWidth="1"/>
  </cols>
  <sheetData>
    <row r="1" ht="12.75">
      <c r="A1" s="35" t="s">
        <v>54</v>
      </c>
    </row>
    <row r="3" spans="1:11" ht="15">
      <c r="A3" s="38" t="s">
        <v>53</v>
      </c>
      <c r="B3" s="39" t="s">
        <v>50</v>
      </c>
      <c r="C3" s="39"/>
      <c r="D3" s="39"/>
      <c r="E3" s="39"/>
      <c r="F3" s="39"/>
      <c r="G3" s="10"/>
      <c r="H3" s="39" t="s">
        <v>51</v>
      </c>
      <c r="I3" s="39"/>
      <c r="J3" s="39"/>
      <c r="K3" s="39"/>
    </row>
    <row r="4" spans="1:11" ht="12.75">
      <c r="A4" s="38"/>
      <c r="B4" s="20" t="s">
        <v>3</v>
      </c>
      <c r="C4" s="18" t="s">
        <v>42</v>
      </c>
      <c r="D4" s="18" t="s">
        <v>43</v>
      </c>
      <c r="E4" s="18" t="s">
        <v>44</v>
      </c>
      <c r="F4" s="18" t="s">
        <v>45</v>
      </c>
      <c r="G4" s="13"/>
      <c r="H4" s="18" t="s">
        <v>42</v>
      </c>
      <c r="I4" s="18" t="s">
        <v>43</v>
      </c>
      <c r="J4" s="18" t="s">
        <v>44</v>
      </c>
      <c r="K4" s="18" t="s">
        <v>45</v>
      </c>
    </row>
    <row r="5" spans="1:11" ht="12.75">
      <c r="A5" s="38"/>
      <c r="B5" s="21" t="s">
        <v>0</v>
      </c>
      <c r="C5" s="19">
        <f>+VARIABELEN!M4*(VARIABELEN!C5+VARIABELEN!C13)+VARIABELEN!M5*(VARIABELEN!C7+VARIABELEN!C15)+VARIABELEN!M6*(VARIABELEN!C7+VARIABELEN!C17)</f>
        <v>1.395</v>
      </c>
      <c r="D5" s="19">
        <f>+C5*(100+VARIABELEN!S$4)%</f>
        <v>1.71585</v>
      </c>
      <c r="E5" s="19">
        <f>+VARIABELEN!H5*(100-VARIABELEN!P4)%</f>
        <v>3.0682800000000006</v>
      </c>
      <c r="F5" s="19">
        <f>+E5-D5</f>
        <v>1.3524300000000005</v>
      </c>
      <c r="G5" s="13"/>
      <c r="H5" s="19">
        <f>+VARIABELEN!$M4*(VARIABELEN!$C6+VARIABELEN!$C14)+VARIABELEN!$M5*(VARIABELEN!$C8+VARIABELEN!$C16)+VARIABELEN!$M6*(VARIABELEN!$C8+VARIABELEN!$C18)</f>
        <v>1.52</v>
      </c>
      <c r="I5" s="19">
        <f>+H5*(100+VARIABELEN!$S$4)%</f>
        <v>1.8696</v>
      </c>
      <c r="J5" s="19">
        <f>+VARIABELEN!H6*(100-VARIABELEN!P4)%</f>
        <v>2.05499</v>
      </c>
      <c r="K5" s="19">
        <f>+J5-I5</f>
        <v>0.18539000000000017</v>
      </c>
    </row>
    <row r="6" spans="1:11" ht="12.75">
      <c r="A6" s="38"/>
      <c r="B6" s="21" t="s">
        <v>1</v>
      </c>
      <c r="C6" s="19">
        <f>+VARIABELEN!M4*(VARIABELEN!D5+VARIABELEN!D13)+VARIABELEN!M5*(VARIABELEN!D7+VARIABELEN!D15)+VARIABELEN!M6*(VARIABELEN!D7+VARIABELEN!D17)</f>
        <v>1.395</v>
      </c>
      <c r="D6" s="19">
        <f>+C6*(100+VARIABELEN!$S$4)%</f>
        <v>1.71585</v>
      </c>
      <c r="E6" s="19">
        <f>+VARIABELEN!I5*(100-VARIABELEN!P4)%</f>
        <v>3.0682800000000006</v>
      </c>
      <c r="F6" s="19">
        <f>+E6-D6</f>
        <v>1.3524300000000005</v>
      </c>
      <c r="G6" s="13"/>
      <c r="H6" s="19">
        <f>+VARIABELEN!$M4*(VARIABELEN!$D6+VARIABELEN!$D14)+VARIABELEN!$M5*(VARIABELEN!$D8+VARIABELEN!$D16)+VARIABELEN!$M6*(VARIABELEN!$D8+VARIABELEN!$D18)</f>
        <v>0.76</v>
      </c>
      <c r="I6" s="19">
        <f>+H6*(100+VARIABELEN!$S$4)%</f>
        <v>0.9348</v>
      </c>
      <c r="J6" s="19">
        <f>+VARIABELEN!I6*(100-VARIABELEN!P4)%</f>
        <v>1.0606400000000002</v>
      </c>
      <c r="K6" s="19">
        <f>+J6-I6</f>
        <v>0.12584000000000028</v>
      </c>
    </row>
    <row r="7" spans="1:11" ht="12.75">
      <c r="A7" s="38"/>
      <c r="B7" s="21" t="s">
        <v>2</v>
      </c>
      <c r="C7" s="19">
        <f>+VARIABELEN!M4*(VARIABELEN!E5+VARIABELEN!E13)+VARIABELEN!M5*(VARIABELEN!E7+VARIABELEN!E15)+VARIABELEN!M6*(VARIABELEN!E7+VARIABELEN!E17)</f>
        <v>1.395</v>
      </c>
      <c r="D7" s="19">
        <f>+C7*(100+VARIABELEN!S$4)%</f>
        <v>1.71585</v>
      </c>
      <c r="E7" s="19">
        <f>+VARIABELEN!J5*(100-VARIABELEN!P4)%</f>
        <v>3.0682800000000006</v>
      </c>
      <c r="F7" s="19">
        <f>+E7-D7</f>
        <v>1.3524300000000005</v>
      </c>
      <c r="G7" s="17"/>
      <c r="H7" s="19">
        <f>+VARIABELEN!$M4*(VARIABELEN!$E6+VARIABELEN!$E14)+VARIABELEN!$M5*(VARIABELEN!$E8+VARIABELEN!$E16)+VARIABELEN!$M6*(VARIABELEN!$E8+VARIABELEN!$E18)</f>
        <v>0.5680000000000001</v>
      </c>
      <c r="I7" s="19">
        <f>+H7*(100+VARIABELEN!$S$4)%</f>
        <v>0.69864</v>
      </c>
      <c r="J7" s="19">
        <f>+VARIABELEN!J6*(100-VARIABELEN!P4)%</f>
        <v>0.7386600000000001</v>
      </c>
      <c r="K7" s="19">
        <f>+J7-I7</f>
        <v>0.040020000000000056</v>
      </c>
    </row>
    <row r="8" spans="1:11" ht="12.75">
      <c r="A8" s="38"/>
      <c r="B8" s="20" t="s">
        <v>11</v>
      </c>
      <c r="C8" s="18" t="s">
        <v>42</v>
      </c>
      <c r="D8" s="18" t="s">
        <v>43</v>
      </c>
      <c r="E8" s="18" t="s">
        <v>44</v>
      </c>
      <c r="F8" s="18" t="s">
        <v>45</v>
      </c>
      <c r="G8" s="13"/>
      <c r="H8" s="18" t="s">
        <v>42</v>
      </c>
      <c r="I8" s="18" t="s">
        <v>43</v>
      </c>
      <c r="J8" s="18" t="s">
        <v>44</v>
      </c>
      <c r="K8" s="18" t="s">
        <v>45</v>
      </c>
    </row>
    <row r="9" spans="1:11" ht="12.75">
      <c r="A9" s="38"/>
      <c r="B9" s="21" t="s">
        <v>0</v>
      </c>
      <c r="C9" s="19">
        <f>VARIABELEN!M7*(VARIABELEN!C7+VARIABELEN!C15)+VARIABELEN!M8*(VARIABELEN!C7+VARIABELEN!C17)</f>
        <v>1.5015</v>
      </c>
      <c r="D9" s="19">
        <f>+C9*(100+VARIABELEN!S$4)%</f>
        <v>1.846845</v>
      </c>
      <c r="E9" s="19">
        <f>+VARIABELEN!H8*(100-VARIABELEN!P5)%</f>
        <v>3.04884</v>
      </c>
      <c r="F9" s="19">
        <f>+E9-D9</f>
        <v>1.2019950000000001</v>
      </c>
      <c r="G9" s="17"/>
      <c r="H9" s="19">
        <f>+VARIABELEN!M7*(VARIABELEN!C8+VARIABELEN!C16)+VARIABELEN!M8*(VARIABELEN!C8+VARIABELEN!C18)</f>
        <v>1.6620000000000004</v>
      </c>
      <c r="I9" s="19">
        <f>+H9*(100+VARIABELEN!$S$4)%</f>
        <v>2.0442600000000004</v>
      </c>
      <c r="J9" s="19">
        <f>+VARIABELEN!H9*(100-VARIABELEN!P5)%</f>
        <v>2.81359</v>
      </c>
      <c r="K9" s="19">
        <f>+J9-I9</f>
        <v>0.7693299999999996</v>
      </c>
    </row>
    <row r="10" spans="1:11" ht="12.75">
      <c r="A10" s="38"/>
      <c r="B10" s="21" t="s">
        <v>1</v>
      </c>
      <c r="C10" s="19">
        <f>VARIABELEN!M7*(VARIABELEN!D7+VARIABELEN!D15)+VARIABELEN!M8*(VARIABELEN!D7+VARIABELEN!D17)</f>
        <v>1.5015</v>
      </c>
      <c r="D10" s="19">
        <f>+C10*(100+VARIABELEN!S$4)%</f>
        <v>1.846845</v>
      </c>
      <c r="E10" s="19">
        <f>+VARIABELEN!I8*(100-VARIABELEN!P5)%</f>
        <v>3.04884</v>
      </c>
      <c r="F10" s="19">
        <f>+E10-D10</f>
        <v>1.2019950000000001</v>
      </c>
      <c r="G10" s="17"/>
      <c r="H10" s="19">
        <f>+VARIABELEN!M7*(VARIABELEN!D8+VARIABELEN!D16)+VARIABELEN!M8*(VARIABELEN!D8+VARIABELEN!D18)</f>
        <v>0.8310000000000002</v>
      </c>
      <c r="I10" s="19">
        <f>+H10*(100+VARIABELEN!$S$4)%</f>
        <v>1.0221300000000002</v>
      </c>
      <c r="J10" s="19">
        <f>+VARIABELEN!I9*(100-VARIABELEN!P5)%</f>
        <v>1.33622</v>
      </c>
      <c r="K10" s="19">
        <f>+J10-I10</f>
        <v>0.31408999999999976</v>
      </c>
    </row>
    <row r="11" spans="1:11" ht="12.75">
      <c r="A11" s="38"/>
      <c r="B11" s="21" t="s">
        <v>2</v>
      </c>
      <c r="C11" s="19">
        <f>+C10</f>
        <v>1.5015</v>
      </c>
      <c r="D11" s="19">
        <f>+C11*(100+VARIABELEN!S$4)%</f>
        <v>1.846845</v>
      </c>
      <c r="E11" s="19">
        <f>+VARIABELEN!I8*(100-VARIABELEN!P5)%</f>
        <v>3.04884</v>
      </c>
      <c r="F11" s="19">
        <f>+E11-D11</f>
        <v>1.2019950000000001</v>
      </c>
      <c r="G11" s="17"/>
      <c r="H11" s="19">
        <f>+H10</f>
        <v>0.8310000000000002</v>
      </c>
      <c r="I11" s="19">
        <f>+H11*(100+VARIABELEN!$S$4)%</f>
        <v>1.0221300000000002</v>
      </c>
      <c r="J11" s="19">
        <f>+J10</f>
        <v>1.33622</v>
      </c>
      <c r="K11" s="19">
        <f>+J11-I11</f>
        <v>0.31408999999999976</v>
      </c>
    </row>
    <row r="12" spans="1:11" ht="12.75">
      <c r="A12" s="38"/>
      <c r="B12" s="20" t="s">
        <v>46</v>
      </c>
      <c r="C12" s="18" t="s">
        <v>42</v>
      </c>
      <c r="D12" s="18" t="s">
        <v>43</v>
      </c>
      <c r="E12" s="18" t="s">
        <v>44</v>
      </c>
      <c r="F12" s="18" t="s">
        <v>45</v>
      </c>
      <c r="G12" s="13"/>
      <c r="H12" s="18" t="s">
        <v>42</v>
      </c>
      <c r="I12" s="18" t="s">
        <v>43</v>
      </c>
      <c r="J12" s="18" t="s">
        <v>44</v>
      </c>
      <c r="K12" s="18" t="s">
        <v>45</v>
      </c>
    </row>
    <row r="13" spans="1:11" ht="12.75">
      <c r="A13" s="38"/>
      <c r="B13" s="21" t="s">
        <v>0</v>
      </c>
      <c r="C13" s="19">
        <f>VARIABELEN!$M$9*VARIABELEN!C7+VARIABELEN!$M$10*VARIABELEN!C9</f>
        <v>0.72</v>
      </c>
      <c r="D13" s="19">
        <f>+C13*(100+VARIABELEN!$S$4)%</f>
        <v>0.8855999999999999</v>
      </c>
      <c r="E13" s="19">
        <f>VARIABELEN!$H$11*(100-VARIABELEN!$P$7)%</f>
        <v>3.18168</v>
      </c>
      <c r="F13" s="19">
        <f>+E13-D13</f>
        <v>2.29608</v>
      </c>
      <c r="G13" s="13"/>
      <c r="H13" s="19">
        <f>VARIABELEN!M$9*VARIABELEN!C$8+VARIABELEN!M$10*VARIABELEN!C$10+VARIABELEN!S$5</f>
        <v>1.2930621080400087</v>
      </c>
      <c r="I13" s="19">
        <f>+H13*(100+VARIABELEN!$S$4)%</f>
        <v>1.5904663928892107</v>
      </c>
      <c r="J13" s="19">
        <f>VARIABELEN!H13-VARIABELEN!H12*VARIABELEN!P$7%</f>
        <v>1.8630316157318185</v>
      </c>
      <c r="K13" s="19">
        <f>+J13-I13</f>
        <v>0.27256522284260787</v>
      </c>
    </row>
    <row r="14" spans="1:11" ht="12.75">
      <c r="A14" s="38"/>
      <c r="B14" s="21" t="s">
        <v>1</v>
      </c>
      <c r="C14" s="19">
        <f>VARIABELEN!$M$9*VARIABELEN!D7+VARIABELEN!$M$10*VARIABELEN!D9</f>
        <v>0.72</v>
      </c>
      <c r="D14" s="19">
        <f>+C14*(100+VARIABELEN!$S$4)%</f>
        <v>0.8855999999999999</v>
      </c>
      <c r="E14" s="19">
        <f>VARIABELEN!$H$11*(100-VARIABELEN!$P$7)%</f>
        <v>3.18168</v>
      </c>
      <c r="F14" s="19">
        <f>+E14-D14</f>
        <v>2.29608</v>
      </c>
      <c r="G14" s="13"/>
      <c r="H14" s="19">
        <f>VARIABELEN!M$9*VARIABELEN!D$8+VARIABELEN!M$10*VARIABELEN!D$10+VARIABELEN!S$5</f>
        <v>0.6630621080400086</v>
      </c>
      <c r="I14" s="19">
        <f>+H14*(100+VARIABELEN!$S$4)%</f>
        <v>0.8155663928892106</v>
      </c>
      <c r="J14" s="19">
        <f>VARIABELEN!I13-VARIABELEN!I12*VARIABELEN!P$7%</f>
        <v>1.4000732280771278</v>
      </c>
      <c r="K14" s="19">
        <f>+J14-I14</f>
        <v>0.5845068351879171</v>
      </c>
    </row>
    <row r="15" spans="1:11" ht="12.75">
      <c r="A15" s="38"/>
      <c r="B15" s="21" t="s">
        <v>2</v>
      </c>
      <c r="C15" s="19">
        <f>VARIABELEN!$M$9*VARIABELEN!E7+VARIABELEN!$M$10*VARIABELEN!E9</f>
        <v>0.72</v>
      </c>
      <c r="D15" s="19">
        <f>+C15*(100+VARIABELEN!$S$4)%</f>
        <v>0.8855999999999999</v>
      </c>
      <c r="E15" s="19">
        <f>VARIABELEN!$H$11*(100-VARIABELEN!$P$7)%</f>
        <v>3.18168</v>
      </c>
      <c r="F15" s="19">
        <f>+E15-D15</f>
        <v>2.29608</v>
      </c>
      <c r="G15" s="13"/>
      <c r="H15" s="19">
        <f>VARIABELEN!M$9*VARIABELEN!E$8+VARIABELEN!M$10*VARIABELEN!E$10+VARIABELEN!S$5</f>
        <v>0.5030621080400086</v>
      </c>
      <c r="I15" s="19">
        <f>+H15*(100+VARIABELEN!$S$4)%</f>
        <v>0.6187663928892105</v>
      </c>
      <c r="J15" s="19">
        <f>VARIABELEN!J13-VARIABELEN!J12*VARIABELEN!P$7%</f>
        <v>0.7519684380037208</v>
      </c>
      <c r="K15" s="19">
        <f>+J15-I15</f>
        <v>0.13320204511451028</v>
      </c>
    </row>
  </sheetData>
  <sheetProtection/>
  <mergeCells count="3">
    <mergeCell ref="A3:A15"/>
    <mergeCell ref="B3:F3"/>
    <mergeCell ref="H3:K3"/>
  </mergeCells>
  <conditionalFormatting sqref="F5:F7 F9:F11 K13:K15 K5:K7 K9:K11 F13:F15">
    <cfRule type="cellIs" priority="1" dxfId="0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mbonke</dc:creator>
  <cp:keywords/>
  <dc:description/>
  <cp:lastModifiedBy>SVerwijk</cp:lastModifiedBy>
  <dcterms:created xsi:type="dcterms:W3CDTF">2004-09-14T07:47:33Z</dcterms:created>
  <dcterms:modified xsi:type="dcterms:W3CDTF">2013-02-15T14:49:56Z</dcterms:modified>
  <cp:category/>
  <cp:version/>
  <cp:contentType/>
  <cp:contentStatus/>
</cp:coreProperties>
</file>