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4780" windowHeight="12150" tabRatio="775"/>
  </bookViews>
  <sheets>
    <sheet name="Voorblad" sheetId="1" r:id="rId1"/>
    <sheet name="Adresgegevens" sheetId="2" r:id="rId2"/>
    <sheet name="Activa in aanbouw 2016" sheetId="10" r:id="rId3"/>
    <sheet name="Activa in aanbouw 2017" sheetId="11" r:id="rId4"/>
    <sheet name="Berekeningen" sheetId="9" r:id="rId5"/>
    <sheet name="Toegestane Inkomsten 2017"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cpi2000" localSheetId="2">#REF!</definedName>
    <definedName name="__cpi2000" localSheetId="3">#REF!</definedName>
    <definedName name="__cpi2000">#REF!</definedName>
    <definedName name="__cpi2001" localSheetId="2">#REF!</definedName>
    <definedName name="__cpi2001" localSheetId="3">#REF!</definedName>
    <definedName name="__cpi2001">#REF!</definedName>
    <definedName name="__cpi2002" localSheetId="2">#REF!</definedName>
    <definedName name="__cpi2002" localSheetId="3">#REF!</definedName>
    <definedName name="__cpi2002">#REF!</definedName>
    <definedName name="__cpi2003" localSheetId="2">#REF!</definedName>
    <definedName name="__cpi2003" localSheetId="3">#REF!</definedName>
    <definedName name="__cpi2003">#REF!</definedName>
    <definedName name="_cpi2000" localSheetId="2">#REF!</definedName>
    <definedName name="_cpi2000" localSheetId="3">#REF!</definedName>
    <definedName name="_cpi2000">#REF!</definedName>
    <definedName name="_cpi2001" localSheetId="2">#REF!</definedName>
    <definedName name="_cpi2001" localSheetId="3">#REF!</definedName>
    <definedName name="_cpi2001">#REF!</definedName>
    <definedName name="_cpi2002" localSheetId="2">#REF!</definedName>
    <definedName name="_cpi2002" localSheetId="3">#REF!</definedName>
    <definedName name="_cpi2002">#REF!</definedName>
    <definedName name="_cpi2003" localSheetId="2">#REF!</definedName>
    <definedName name="_cpi2003" localSheetId="3">#REF!</definedName>
    <definedName name="_cpi2003">#REF!</definedName>
    <definedName name="afd">'[1]PwC - Afdelingen'!$A$2:$B$109</definedName>
    <definedName name="_xlnm.Print_Area" localSheetId="2">'Activa in aanbouw 2016'!$A$1:$H$58</definedName>
    <definedName name="_xlnm.Print_Area" localSheetId="3">'Activa in aanbouw 2017'!$A$1:$H$82</definedName>
    <definedName name="_xlnm.Print_Area" localSheetId="1">Adresgegevens!$A$1:$I$28</definedName>
    <definedName name="_xlnm.Print_Area" localSheetId="4">Berekeningen!$A$1:$F$23</definedName>
    <definedName name="_xlnm.Print_Area" localSheetId="5">'Toegestane Inkomsten 2017'!$A$1:$I$41</definedName>
    <definedName name="afdtennet">'[1]TenneT - Afdelingen'!$D$3:$E$70</definedName>
    <definedName name="afwijking" localSheetId="2">#REF!</definedName>
    <definedName name="afwijking" localSheetId="3">#REF!</definedName>
    <definedName name="afwijking">#REF!</definedName>
    <definedName name="AS2DocOpenMode" hidden="1">"AS2DocumentEdit"</definedName>
    <definedName name="Categorie">[2]Lijsten!$D$2:$D$12</definedName>
    <definedName name="CODE">[3]Adresgegevens!$D$7</definedName>
    <definedName name="cpi" localSheetId="2">#REF!</definedName>
    <definedName name="cpi" localSheetId="3">#REF!</definedName>
    <definedName name="cpi">#REF!</definedName>
    <definedName name="CPI_2005">[4]Database!$D$13</definedName>
    <definedName name="Eigenaar">[2]Lijsten!$G$2:$G$11</definedName>
    <definedName name="eur" localSheetId="2">#REF!</definedName>
    <definedName name="eur" localSheetId="3">#REF!</definedName>
    <definedName name="eur">#REF!</definedName>
    <definedName name="factor" localSheetId="2">#REF!</definedName>
    <definedName name="factor" localSheetId="3">#REF!</definedName>
    <definedName name="factor">#REF!</definedName>
    <definedName name="fik">[5]cockpit!$B$9</definedName>
    <definedName name="Financiering">[2]Lijsten!$P$2:$P$9</definedName>
    <definedName name="Jaar">[2]Lijsten!$A$2:$A$19</definedName>
    <definedName name="Kwartaal">[2]Lijsten!$B$2:$B$5</definedName>
    <definedName name="METHODE" localSheetId="2">#REF!</definedName>
    <definedName name="METHODE" localSheetId="3">#REF!</definedName>
    <definedName name="METHODE">#REF!</definedName>
    <definedName name="Naam">[6]Lijsten!$B$3:$B$10</definedName>
    <definedName name="NAAM_NE">'[7]Toegestane Omzet'!$M$1</definedName>
    <definedName name="NAAM_VOL">[3]Adresgegevens!$D$8</definedName>
    <definedName name="omzet_2000_aanpas_kolom" localSheetId="2">#REF!</definedName>
    <definedName name="omzet_2000_aanpas_kolom" localSheetId="3">#REF!</definedName>
    <definedName name="omzet_2000_aanpas_kolom">#REF!</definedName>
    <definedName name="omzet_2000_kolom" localSheetId="2">#REF!</definedName>
    <definedName name="omzet_2000_kolom" localSheetId="3">#REF!</definedName>
    <definedName name="omzet_2000_kolom">#REF!</definedName>
    <definedName name="omzet_2001_kolom" localSheetId="2">#REF!</definedName>
    <definedName name="omzet_2001_kolom" localSheetId="3">#REF!</definedName>
    <definedName name="omzet_2001_kolom">#REF!</definedName>
    <definedName name="PB">[3]Adresgegevens!$D$9</definedName>
    <definedName name="PC">[3]Adresgegevens!$D$10</definedName>
    <definedName name="PGcode">[2]Lijsten!$L$2:$L$26</definedName>
    <definedName name="PLAATS">[3]Adresgegevens!$D$11</definedName>
    <definedName name="PR_ME_2000" localSheetId="2">'[7]Toegestane Omzet'!#REF!</definedName>
    <definedName name="PR_ME_2000" localSheetId="3">'[7]Toegestane Omzet'!#REF!</definedName>
    <definedName name="PR_ME_2000">'[7]Toegestane Omzet'!#REF!</definedName>
    <definedName name="Projecteigenaar">[2]Lijsten!$H$2:$H$25</definedName>
    <definedName name="Projectleider">[2]Lijsten!$J$2:$J$15</definedName>
    <definedName name="Regio">[2]Lijsten!$F$2:$F$7</definedName>
    <definedName name="required_x" localSheetId="2">#REF!</definedName>
    <definedName name="required_x" localSheetId="3">#REF!</definedName>
    <definedName name="required_x">#REF!</definedName>
    <definedName name="s" localSheetId="2">[8]Data!#REF!</definedName>
    <definedName name="s" localSheetId="3">[8]Data!#REF!</definedName>
    <definedName name="s">[8]Data!#REF!</definedName>
    <definedName name="Spanning">[2]Lijsten!$C$2:$C$6</definedName>
    <definedName name="Status">[2]Lijsten!$E$2:$E$13</definedName>
    <definedName name="tarief_factor" localSheetId="2">#REF!</definedName>
    <definedName name="tarief_factor" localSheetId="3">#REF!</definedName>
    <definedName name="tarief_factor">#REF!</definedName>
    <definedName name="test" localSheetId="2">#REF!</definedName>
    <definedName name="test" localSheetId="3">#REF!</definedName>
    <definedName name="test">#REF!</definedName>
    <definedName name="TIPROJ">'[1]PwC - TI-projecten'!$B$1:$E$303</definedName>
    <definedName name="TTTI">'[1]TenneT - Projecten TI'!$B$2:$G$221</definedName>
    <definedName name="VerbruikstarRC" localSheetId="2">[9]Tarievenvoorstel!#REF!</definedName>
    <definedName name="VerbruikstarRC" localSheetId="3">[9]Tarievenvoorstel!#REF!</definedName>
    <definedName name="VerbruikstarRC">[9]Tarievenvoorstel!#REF!</definedName>
    <definedName name="wac" localSheetId="2">[8]Data!#REF!</definedName>
    <definedName name="wac" localSheetId="3">[8]Data!#REF!</definedName>
    <definedName name="wac">[8]Data!#REF!</definedName>
    <definedName name="wacc" localSheetId="2">[8]Data!#REF!</definedName>
    <definedName name="wacc" localSheetId="3">[8]Data!#REF!</definedName>
    <definedName name="wacc">[8]Data!#REF!</definedName>
    <definedName name="wacc_exc_tax">[8]constants!$E$3</definedName>
    <definedName name="wacc_inc_tax">[8]constants!$E$4</definedName>
    <definedName name="WvD">'[1]TenneT - WvD'!$A$2:$A$274</definedName>
  </definedNames>
  <calcPr calcId="145621"/>
</workbook>
</file>

<file path=xl/calcChain.xml><?xml version="1.0" encoding="utf-8"?>
<calcChain xmlns="http://schemas.openxmlformats.org/spreadsheetml/2006/main">
  <c r="E37" i="8" l="1"/>
  <c r="E36" i="8"/>
  <c r="I7" i="8" l="1"/>
  <c r="H7" i="8"/>
  <c r="G7" i="8"/>
  <c r="F7" i="8"/>
  <c r="E6" i="8"/>
  <c r="E15" i="9" l="1"/>
  <c r="D15" i="9"/>
  <c r="D53" i="11"/>
  <c r="D52" i="11"/>
  <c r="D51" i="11"/>
  <c r="D50" i="11"/>
  <c r="D49" i="11"/>
  <c r="D48" i="11"/>
  <c r="D47" i="11"/>
  <c r="D46" i="11"/>
  <c r="D45" i="11"/>
  <c r="D44" i="11"/>
  <c r="D43" i="11"/>
  <c r="D62" i="11"/>
  <c r="D73" i="11" s="1"/>
  <c r="D44" i="10"/>
  <c r="D45" i="10" s="1"/>
  <c r="D46" i="10" s="1"/>
  <c r="D47" i="10" s="1"/>
  <c r="D48" i="10" s="1"/>
  <c r="D49" i="10" s="1"/>
  <c r="D50" i="10" s="1"/>
  <c r="D51" i="10" s="1"/>
  <c r="D52" i="10" s="1"/>
  <c r="D53" i="10" s="1"/>
  <c r="D43" i="10"/>
  <c r="D63" i="11" l="1"/>
  <c r="D65" i="11"/>
  <c r="D67" i="11"/>
  <c r="D69" i="11"/>
  <c r="D71" i="11"/>
  <c r="D64" i="11"/>
  <c r="D66" i="11"/>
  <c r="D68" i="11"/>
  <c r="D70" i="11"/>
  <c r="D72" i="11"/>
  <c r="H25" i="10"/>
  <c r="H26" i="10"/>
  <c r="H27" i="10"/>
  <c r="H28" i="10"/>
  <c r="H29" i="10"/>
  <c r="H30" i="10"/>
  <c r="H31" i="10"/>
  <c r="H32" i="10"/>
  <c r="H33" i="10"/>
  <c r="H34" i="10"/>
  <c r="H35" i="10"/>
  <c r="H24" i="10"/>
  <c r="A63" i="11" l="1"/>
  <c r="A67" i="11"/>
  <c r="A68" i="11"/>
  <c r="A69" i="11"/>
  <c r="A70" i="11"/>
  <c r="A71" i="11"/>
  <c r="A72" i="11"/>
  <c r="A73" i="11"/>
  <c r="F63" i="11"/>
  <c r="F67" i="11"/>
  <c r="F68" i="11"/>
  <c r="F69" i="11"/>
  <c r="F70" i="11"/>
  <c r="F71" i="11"/>
  <c r="F72" i="11"/>
  <c r="F73" i="11"/>
  <c r="E63" i="11"/>
  <c r="E67" i="11"/>
  <c r="E68" i="11"/>
  <c r="E69" i="11"/>
  <c r="E70" i="11"/>
  <c r="E71" i="11"/>
  <c r="E72" i="11"/>
  <c r="E73" i="11"/>
  <c r="C63" i="11"/>
  <c r="C67" i="11"/>
  <c r="C68" i="11"/>
  <c r="C69" i="11"/>
  <c r="C70" i="11"/>
  <c r="C71" i="11"/>
  <c r="C72" i="11"/>
  <c r="C73" i="11"/>
  <c r="E41" i="8"/>
  <c r="D26" i="8" s="1"/>
  <c r="C12" i="11" l="1"/>
  <c r="D12" i="11"/>
  <c r="F12" i="11"/>
  <c r="H29" i="11" s="1"/>
  <c r="C7" i="11" l="1"/>
  <c r="C18" i="11"/>
  <c r="D18" i="11"/>
  <c r="D17" i="11"/>
  <c r="D16" i="11"/>
  <c r="D15" i="11"/>
  <c r="D14" i="11"/>
  <c r="D13" i="11"/>
  <c r="D11" i="11"/>
  <c r="D10" i="11"/>
  <c r="D9" i="11"/>
  <c r="D8" i="11"/>
  <c r="D7" i="11"/>
  <c r="G24" i="10"/>
  <c r="A8" i="11" l="1"/>
  <c r="A9" i="11"/>
  <c r="A64" i="11" s="1"/>
  <c r="A10" i="11"/>
  <c r="A65" i="11" s="1"/>
  <c r="A11" i="11"/>
  <c r="A66" i="11" s="1"/>
  <c r="A12" i="11"/>
  <c r="A13" i="11"/>
  <c r="A14" i="11"/>
  <c r="A15" i="11"/>
  <c r="A16" i="11"/>
  <c r="A17" i="11"/>
  <c r="A18" i="11"/>
  <c r="A7" i="11"/>
  <c r="A62" i="11" s="1"/>
  <c r="C8" i="11"/>
  <c r="F18" i="11" l="1"/>
  <c r="H35" i="11" s="1"/>
  <c r="F17" i="11"/>
  <c r="H34" i="11" s="1"/>
  <c r="C17" i="11"/>
  <c r="F10" i="11"/>
  <c r="H27" i="11" s="1"/>
  <c r="C13" i="11"/>
  <c r="C9" i="11"/>
  <c r="C10" i="11"/>
  <c r="C11" i="11"/>
  <c r="C14" i="11"/>
  <c r="C15" i="11"/>
  <c r="C16" i="11"/>
  <c r="F8" i="11" l="1"/>
  <c r="H25" i="11" s="1"/>
  <c r="F9" i="11"/>
  <c r="F11" i="11"/>
  <c r="H28" i="11" s="1"/>
  <c r="F13" i="11"/>
  <c r="G30" i="11" s="1"/>
  <c r="F14" i="11"/>
  <c r="F15" i="11"/>
  <c r="F16" i="11"/>
  <c r="D34" i="11"/>
  <c r="G35" i="11"/>
  <c r="F7" i="11"/>
  <c r="H24" i="11" s="1"/>
  <c r="G27" i="11"/>
  <c r="F65" i="11" s="1"/>
  <c r="G29" i="11"/>
  <c r="G34" i="11"/>
  <c r="C30" i="11"/>
  <c r="C25" i="11"/>
  <c r="F26" i="11"/>
  <c r="E64" i="11" s="1"/>
  <c r="F27" i="11"/>
  <c r="E65" i="11" s="1"/>
  <c r="C28" i="11"/>
  <c r="F31" i="11"/>
  <c r="F33" i="11"/>
  <c r="F35" i="11"/>
  <c r="F29" i="11"/>
  <c r="F32" i="11"/>
  <c r="F34" i="11"/>
  <c r="D26" i="11"/>
  <c r="C29" i="11"/>
  <c r="C32" i="11"/>
  <c r="C34" i="11"/>
  <c r="A53" i="11"/>
  <c r="A52" i="11"/>
  <c r="A51" i="11"/>
  <c r="A50" i="11"/>
  <c r="A49" i="11"/>
  <c r="A48" i="11"/>
  <c r="A47" i="11"/>
  <c r="A46" i="11"/>
  <c r="A45" i="11"/>
  <c r="A44" i="11"/>
  <c r="A43" i="11"/>
  <c r="A42" i="11"/>
  <c r="A35" i="11"/>
  <c r="A34" i="11"/>
  <c r="A33" i="11"/>
  <c r="A32" i="11"/>
  <c r="A31" i="11"/>
  <c r="A30" i="11"/>
  <c r="A29" i="11"/>
  <c r="A28" i="11"/>
  <c r="A27" i="11"/>
  <c r="A26" i="11"/>
  <c r="A25" i="11"/>
  <c r="A24" i="11"/>
  <c r="G32" i="11" l="1"/>
  <c r="F50" i="11" s="1"/>
  <c r="H32" i="11"/>
  <c r="D30" i="11"/>
  <c r="E30" i="11" s="1"/>
  <c r="C48" i="11" s="1"/>
  <c r="H30" i="11"/>
  <c r="G33" i="11"/>
  <c r="F51" i="11" s="1"/>
  <c r="G51" i="11" s="1"/>
  <c r="H51" i="11" s="1"/>
  <c r="H33" i="11"/>
  <c r="D31" i="11"/>
  <c r="H31" i="11"/>
  <c r="G26" i="11"/>
  <c r="F64" i="11" s="1"/>
  <c r="G64" i="11" s="1"/>
  <c r="H64" i="11" s="1"/>
  <c r="H26" i="11"/>
  <c r="G28" i="11"/>
  <c r="E47" i="11"/>
  <c r="E53" i="11"/>
  <c r="E45" i="11"/>
  <c r="E50" i="11"/>
  <c r="E51" i="11"/>
  <c r="E44" i="11"/>
  <c r="F48" i="11"/>
  <c r="G48" i="11" s="1"/>
  <c r="H48" i="11" s="1"/>
  <c r="G68" i="11"/>
  <c r="H68" i="11" s="1"/>
  <c r="G70" i="11"/>
  <c r="H70" i="11" s="1"/>
  <c r="E52" i="11"/>
  <c r="E49" i="11"/>
  <c r="F52" i="11"/>
  <c r="G52" i="11" s="1"/>
  <c r="H52" i="11" s="1"/>
  <c r="G72" i="11"/>
  <c r="H72" i="11" s="1"/>
  <c r="F47" i="11"/>
  <c r="G47" i="11" s="1"/>
  <c r="G67" i="11"/>
  <c r="H67" i="11" s="1"/>
  <c r="F45" i="11"/>
  <c r="G45" i="11" s="1"/>
  <c r="G65" i="11"/>
  <c r="H65" i="11" s="1"/>
  <c r="F53" i="11"/>
  <c r="G53" i="11" s="1"/>
  <c r="H53" i="11" s="1"/>
  <c r="G73" i="11"/>
  <c r="H73" i="11" s="1"/>
  <c r="G71" i="11"/>
  <c r="H71" i="11" s="1"/>
  <c r="D33" i="11"/>
  <c r="D35" i="11"/>
  <c r="F28" i="11"/>
  <c r="E66" i="11" s="1"/>
  <c r="C35" i="11"/>
  <c r="C33" i="11"/>
  <c r="D32" i="11"/>
  <c r="E32" i="11" s="1"/>
  <c r="C50" i="11" s="1"/>
  <c r="D28" i="11"/>
  <c r="E28" i="11" s="1"/>
  <c r="C46" i="11" s="1"/>
  <c r="D29" i="11"/>
  <c r="E29" i="11" s="1"/>
  <c r="C47" i="11" s="1"/>
  <c r="D27" i="11"/>
  <c r="C27" i="11"/>
  <c r="C26" i="11"/>
  <c r="E26" i="11" s="1"/>
  <c r="C44" i="11" s="1"/>
  <c r="C31" i="11"/>
  <c r="E31" i="11" s="1"/>
  <c r="C49" i="11" s="1"/>
  <c r="G31" i="11"/>
  <c r="G24" i="11"/>
  <c r="F62" i="11" s="1"/>
  <c r="D25" i="11"/>
  <c r="E25" i="11" s="1"/>
  <c r="C43" i="11" s="1"/>
  <c r="G25" i="11"/>
  <c r="F30" i="11"/>
  <c r="D24" i="11"/>
  <c r="F25" i="11"/>
  <c r="E34" i="11"/>
  <c r="C52" i="11" s="1"/>
  <c r="G50" i="11" l="1"/>
  <c r="H50" i="11" s="1"/>
  <c r="H47" i="11"/>
  <c r="H45" i="11"/>
  <c r="F44" i="11"/>
  <c r="G44" i="11" s="1"/>
  <c r="H44" i="11" s="1"/>
  <c r="F66" i="11"/>
  <c r="G66" i="11" s="1"/>
  <c r="H66" i="11" s="1"/>
  <c r="F46" i="11"/>
  <c r="F43" i="11"/>
  <c r="G63" i="11"/>
  <c r="H63" i="11" s="1"/>
  <c r="F42" i="11"/>
  <c r="E43" i="11"/>
  <c r="E48" i="11"/>
  <c r="F49" i="11"/>
  <c r="G49" i="11" s="1"/>
  <c r="H49" i="11" s="1"/>
  <c r="G69" i="11"/>
  <c r="H69" i="11" s="1"/>
  <c r="E46" i="11"/>
  <c r="E33" i="11"/>
  <c r="C51" i="11" s="1"/>
  <c r="E35" i="11"/>
  <c r="C53" i="11" s="1"/>
  <c r="H37" i="11"/>
  <c r="E27" i="11"/>
  <c r="C45" i="11" s="1"/>
  <c r="G46" i="11" l="1"/>
  <c r="H46" i="11" s="1"/>
  <c r="G43" i="11"/>
  <c r="H43" i="11" s="1"/>
  <c r="E8" i="9"/>
  <c r="F25" i="10"/>
  <c r="F26" i="10"/>
  <c r="F27" i="10"/>
  <c r="F28" i="10"/>
  <c r="F29" i="10"/>
  <c r="F30" i="10"/>
  <c r="F31" i="10"/>
  <c r="F32" i="10"/>
  <c r="F33" i="10"/>
  <c r="F34" i="10"/>
  <c r="F35" i="10"/>
  <c r="F24" i="10"/>
  <c r="G25" i="10"/>
  <c r="F43" i="10" s="1"/>
  <c r="G26" i="10"/>
  <c r="F44" i="10" s="1"/>
  <c r="G27" i="10"/>
  <c r="F45" i="10" s="1"/>
  <c r="G28" i="10"/>
  <c r="F46" i="10" s="1"/>
  <c r="G29" i="10"/>
  <c r="F47" i="10" s="1"/>
  <c r="G30" i="10"/>
  <c r="F48" i="10" s="1"/>
  <c r="G31" i="10"/>
  <c r="F49" i="10" s="1"/>
  <c r="G32" i="10"/>
  <c r="F50" i="10" s="1"/>
  <c r="G33" i="10"/>
  <c r="F51" i="10" s="1"/>
  <c r="G51" i="10" s="1"/>
  <c r="H51" i="10" s="1"/>
  <c r="G34" i="10"/>
  <c r="F52" i="10" s="1"/>
  <c r="G52" i="10" s="1"/>
  <c r="H52" i="10" s="1"/>
  <c r="G35" i="10"/>
  <c r="F53" i="10" s="1"/>
  <c r="G53" i="10" s="1"/>
  <c r="H53" i="10" s="1"/>
  <c r="D25" i="10" l="1"/>
  <c r="D26" i="10"/>
  <c r="D27" i="10"/>
  <c r="D28" i="10"/>
  <c r="D29" i="10"/>
  <c r="D30" i="10"/>
  <c r="D31" i="10"/>
  <c r="D32" i="10"/>
  <c r="D33" i="10"/>
  <c r="D34" i="10"/>
  <c r="D35" i="10"/>
  <c r="D24" i="10"/>
  <c r="C25" i="10"/>
  <c r="C26" i="10"/>
  <c r="C27" i="10"/>
  <c r="C28" i="10"/>
  <c r="C29" i="10"/>
  <c r="E29" i="10" s="1"/>
  <c r="C30" i="10"/>
  <c r="C31" i="10"/>
  <c r="C32" i="10"/>
  <c r="C33" i="10"/>
  <c r="E33" i="10" s="1"/>
  <c r="C34" i="10"/>
  <c r="C35" i="10"/>
  <c r="C24" i="10"/>
  <c r="E32" i="10" l="1"/>
  <c r="E28" i="10"/>
  <c r="E26" i="10"/>
  <c r="E31" i="10"/>
  <c r="E34" i="10"/>
  <c r="E35" i="10"/>
  <c r="E27" i="10"/>
  <c r="E25" i="10"/>
  <c r="E24" i="10"/>
  <c r="E30" i="10"/>
  <c r="F42" i="10"/>
  <c r="A25" i="10"/>
  <c r="A26" i="10"/>
  <c r="A27" i="10"/>
  <c r="A28" i="10"/>
  <c r="A29" i="10"/>
  <c r="A30" i="10"/>
  <c r="A31" i="10"/>
  <c r="A32" i="10"/>
  <c r="A33" i="10"/>
  <c r="A34" i="10"/>
  <c r="A35" i="10"/>
  <c r="A24" i="10"/>
  <c r="H37" i="10" l="1"/>
  <c r="A43" i="10"/>
  <c r="A44" i="10"/>
  <c r="A45" i="10"/>
  <c r="A46" i="10"/>
  <c r="A47" i="10"/>
  <c r="A48" i="10"/>
  <c r="A49" i="10"/>
  <c r="A50" i="10"/>
  <c r="A51" i="10"/>
  <c r="A52" i="10"/>
  <c r="A53" i="10"/>
  <c r="A42" i="10"/>
  <c r="C44" i="10"/>
  <c r="C45" i="10"/>
  <c r="C46" i="10"/>
  <c r="C47" i="10"/>
  <c r="C48" i="10"/>
  <c r="C49" i="10"/>
  <c r="C50" i="10"/>
  <c r="C51" i="10"/>
  <c r="C52" i="10"/>
  <c r="C53" i="10"/>
  <c r="E44" i="10"/>
  <c r="G44" i="10" s="1"/>
  <c r="H44" i="10" s="1"/>
  <c r="E45" i="10"/>
  <c r="G45" i="10" s="1"/>
  <c r="H45" i="10" s="1"/>
  <c r="E46" i="10"/>
  <c r="G46" i="10" s="1"/>
  <c r="H46" i="10" s="1"/>
  <c r="E47" i="10"/>
  <c r="G47" i="10" s="1"/>
  <c r="H47" i="10" s="1"/>
  <c r="E48" i="10"/>
  <c r="G48" i="10" s="1"/>
  <c r="H48" i="10" s="1"/>
  <c r="E49" i="10"/>
  <c r="G49" i="10" s="1"/>
  <c r="H49" i="10" s="1"/>
  <c r="E50" i="10"/>
  <c r="G50" i="10" s="1"/>
  <c r="E51" i="10"/>
  <c r="E52" i="10"/>
  <c r="E53" i="10"/>
  <c r="E42" i="10"/>
  <c r="G42" i="10" s="1"/>
  <c r="C42" i="10"/>
  <c r="H42" i="10" l="1"/>
  <c r="H50" i="10"/>
  <c r="C66" i="11"/>
  <c r="C65" i="11"/>
  <c r="C62" i="11"/>
  <c r="D8" i="9"/>
  <c r="D10" i="9" s="1"/>
  <c r="E43" i="10"/>
  <c r="G43" i="10" s="1"/>
  <c r="C43" i="10"/>
  <c r="H43" i="10" l="1"/>
  <c r="H55" i="10" s="1"/>
  <c r="H57" i="10"/>
  <c r="H79" i="11" s="1"/>
  <c r="C64" i="11"/>
  <c r="H77" i="11" l="1"/>
  <c r="D19" i="8"/>
  <c r="D18" i="9" l="1"/>
  <c r="D13" i="9"/>
  <c r="E6" i="9"/>
  <c r="E10" i="9" s="1"/>
  <c r="D22" i="9" l="1"/>
  <c r="D22" i="8" s="1"/>
  <c r="D25" i="8" s="1"/>
  <c r="E13" i="9"/>
  <c r="E8" i="8"/>
  <c r="F5" i="8" l="1"/>
  <c r="F8" i="8" s="1"/>
  <c r="G5" i="8" s="1"/>
  <c r="G8" i="8" s="1"/>
  <c r="H5" i="8" s="1"/>
  <c r="H8" i="8" s="1"/>
  <c r="I5" i="8" s="1"/>
  <c r="I8" i="8" s="1"/>
  <c r="E13" i="8"/>
  <c r="D27" i="8" l="1"/>
  <c r="E28" i="8" s="1"/>
  <c r="F24" i="11" l="1"/>
  <c r="E62" i="11" s="1"/>
  <c r="C24" i="11"/>
  <c r="E24" i="11" s="1"/>
  <c r="C42" i="11" s="1"/>
  <c r="E42" i="11" l="1"/>
  <c r="G42" i="11" s="1"/>
  <c r="H42" i="11" s="1"/>
  <c r="G62" i="11"/>
  <c r="H62" i="11" l="1"/>
  <c r="H75" i="11" s="1"/>
  <c r="H55" i="11"/>
  <c r="E19" i="8" s="1"/>
  <c r="H57" i="11"/>
  <c r="H81" i="11" l="1"/>
  <c r="E18" i="9" s="1"/>
  <c r="E22" i="9" s="1"/>
  <c r="E22" i="8" s="1"/>
  <c r="E31" i="8" s="1"/>
</calcChain>
</file>

<file path=xl/comments1.xml><?xml version="1.0" encoding="utf-8"?>
<comments xmlns="http://schemas.openxmlformats.org/spreadsheetml/2006/main">
  <authors>
    <author>Peek, Roy</author>
  </authors>
  <commentList>
    <comment ref="A7" authorId="0">
      <text>
        <r>
          <rPr>
            <sz val="8"/>
            <color indexed="81"/>
            <rFont val="Tahoma"/>
            <charset val="1"/>
          </rPr>
          <t>Geaggregeerd i.v.m. bedrijfsgevoelige informatie. De weergegeven ingebruiknamedatum (IBN) is de IBN van de laatste activa die gerealiseerd zal worden. De overige IBN's in het inkomstenvoorstel van TenneT zijn consistent met de informatie in het Kwaliteits- en
Capaciteitsdocument van de netbeheerder van het net op zee.</t>
        </r>
      </text>
    </comment>
  </commentList>
</comments>
</file>

<file path=xl/sharedStrings.xml><?xml version="1.0" encoding="utf-8"?>
<sst xmlns="http://schemas.openxmlformats.org/spreadsheetml/2006/main" count="177" uniqueCount="136">
  <si>
    <t>Legenda</t>
  </si>
  <si>
    <t>GROEN = Informatiecel die TenneT dient in te vullen</t>
  </si>
  <si>
    <t xml:space="preserve">WIT = Informatiecel die ingevuld is door ACM </t>
  </si>
  <si>
    <t xml:space="preserve">ORANJE = Verwijzing die ingevuld is door ACM </t>
  </si>
  <si>
    <t>GEEL = Informatiecel die het resultaat is van een berekening</t>
  </si>
  <si>
    <t>BLAUW = Informatiecel die het eindresultaat geeft van een berekening</t>
  </si>
  <si>
    <t xml:space="preserve">TEKST IN ROOD = Onder voorbehoud </t>
  </si>
  <si>
    <t>Tabel 1 - Adresgegevens</t>
  </si>
  <si>
    <t>Deadline:</t>
  </si>
  <si>
    <t>Datum van versturen TenneT:</t>
  </si>
  <si>
    <t>Naam bedrijf</t>
  </si>
  <si>
    <t>TenneT TSO B.V.</t>
  </si>
  <si>
    <t>Adres</t>
  </si>
  <si>
    <t>Utrechtseweg 310</t>
  </si>
  <si>
    <t>Postcode</t>
  </si>
  <si>
    <t xml:space="preserve">6800 AS </t>
  </si>
  <si>
    <t>Plaats</t>
  </si>
  <si>
    <t>Arnhem</t>
  </si>
  <si>
    <t>Contactpersoon</t>
  </si>
  <si>
    <t>Telefoonnummer</t>
  </si>
  <si>
    <t>Telefaxnummer</t>
  </si>
  <si>
    <t>E-mailadres</t>
  </si>
  <si>
    <t xml:space="preserve">Bij vragen: </t>
  </si>
  <si>
    <t>Contact ACM:</t>
  </si>
  <si>
    <t>E-mailadres:</t>
  </si>
  <si>
    <t>Telefoonnummer:</t>
  </si>
  <si>
    <t>DE-Tarievenbesluiten@acm.nl</t>
  </si>
  <si>
    <t>Björn de Groot</t>
  </si>
  <si>
    <t>Postbus 16326</t>
  </si>
  <si>
    <t>2500 BH Den Haag</t>
  </si>
  <si>
    <t>Autoriteit Consument &amp; Markt</t>
  </si>
  <si>
    <t>Roy Peek</t>
  </si>
  <si>
    <t>Gegevensuitvraag van ACM in het kader van informatieverzoek inkomstenvoorstel netbeheerder van het net op zee</t>
  </si>
  <si>
    <t>Alle bedragen zijn in Euro's</t>
  </si>
  <si>
    <t>Belastingrente van 1/7/2016 tot 1/7/2017</t>
  </si>
  <si>
    <t>Begininkomsten in basisjaar</t>
  </si>
  <si>
    <t>Totale Inkomsten</t>
  </si>
  <si>
    <t>Verrekenen in tariefjaar 2017</t>
  </si>
  <si>
    <t>EUR</t>
  </si>
  <si>
    <t>Vermogenskosten</t>
  </si>
  <si>
    <t>%</t>
  </si>
  <si>
    <t>Afschrijvingen op GAW</t>
  </si>
  <si>
    <r>
      <t>WACC</t>
    </r>
    <r>
      <rPr>
        <vertAlign val="subscript"/>
        <sz val="10"/>
        <rFont val="Arial"/>
        <family val="2"/>
      </rPr>
      <t>nieuw</t>
    </r>
    <r>
      <rPr>
        <vertAlign val="superscript"/>
        <sz val="10"/>
        <rFont val="Arial"/>
        <family val="2"/>
      </rPr>
      <t>reeel</t>
    </r>
  </si>
  <si>
    <t xml:space="preserve">Toevoeging totale kosten RCR-investeringen </t>
  </si>
  <si>
    <t>Algemene operationele kosten: % van de totale efficiënte investeringen</t>
  </si>
  <si>
    <t>Schadevergoedingen inclusief rentevergoeding</t>
  </si>
  <si>
    <t>Totale inkomsten</t>
  </si>
  <si>
    <t>Efficiënte inkoopkosten voor energie en vermogen</t>
  </si>
  <si>
    <t>Toegestane inkomsten 2017</t>
  </si>
  <si>
    <r>
      <t>WACC</t>
    </r>
    <r>
      <rPr>
        <vertAlign val="subscript"/>
        <sz val="10"/>
        <rFont val="Arial"/>
        <family val="2"/>
      </rPr>
      <t>nieuw</t>
    </r>
    <r>
      <rPr>
        <vertAlign val="superscript"/>
        <sz val="10"/>
        <rFont val="Arial"/>
        <family val="2"/>
      </rPr>
      <t>nominaal</t>
    </r>
  </si>
  <si>
    <t>Investeringen exclusief vermogenkosten, voor zover efficiënt</t>
  </si>
  <si>
    <t>Cumulatieve investeringsuitgaven inclusief vermogenskosten, voor zover efficiënt</t>
  </si>
  <si>
    <t>Einddatum</t>
  </si>
  <si>
    <t>Waarde op einddatum                   (als einddatum eerder is dan 31-12-16)</t>
  </si>
  <si>
    <t>2.1 Waarde activa in aanbouw</t>
  </si>
  <si>
    <t>Investeringen in 2016</t>
  </si>
  <si>
    <t>Totale investeringen exclusief vermogenskosten in 2016</t>
  </si>
  <si>
    <t>Vermogenskosten over gemiddelde waarde activa in aanbouw</t>
  </si>
  <si>
    <t>2.2 Gemiddelde waarde activa in aanbouw en investeringen</t>
  </si>
  <si>
    <t>2.3 Berekening vermogenskosten en investeringen inclusief vermogenskosten</t>
  </si>
  <si>
    <t>Belastingrente eerste kwartaal</t>
  </si>
  <si>
    <t>Belastingrente tweede kwartaal</t>
  </si>
  <si>
    <t>Belastingrente derde kwartaal</t>
  </si>
  <si>
    <t>Belastingrente vierde kwartaal</t>
  </si>
  <si>
    <t>Tabel 2 - Gemiddelde waarde activa in aanbouw, vermogenskosten en investeringen 2016</t>
  </si>
  <si>
    <t>Looptijd                              (in aantal dagen in 2016)</t>
  </si>
  <si>
    <t>Waarde activa in aanbouw                  per 1 april 2016</t>
  </si>
  <si>
    <t>Gemiddelde waarde activa in aanbouw voor de vermogenskosten</t>
  </si>
  <si>
    <t>Waarde op einddatum van de berekening</t>
  </si>
  <si>
    <t>Waarde op begindatum van de berekening</t>
  </si>
  <si>
    <t>(Cumulatieve) investeringen inclusief vermogenskosten 2016</t>
  </si>
  <si>
    <t>Totale vermogenskosten over gemiddelde waarde activa in aanbouw 2016</t>
  </si>
  <si>
    <t>Einddatum (dd-mm-jj)</t>
  </si>
  <si>
    <t>Startdatum (dd-mm-jj)</t>
  </si>
  <si>
    <t xml:space="preserve">Startdatum </t>
  </si>
  <si>
    <t>Gemiddelde waarde activa in aanbouw</t>
  </si>
  <si>
    <t>Waarde activa in aanbouw                    per 31 december 2016</t>
  </si>
  <si>
    <t>Waarde op startdatum                  (als startdatum later is dan  01-04-16, en indien niet nul)</t>
  </si>
  <si>
    <t>Gestandaardiseerde activawaarde ultimo (t-1)</t>
  </si>
  <si>
    <t>Gestandaardiseerde activawaarde ultimo</t>
  </si>
  <si>
    <r>
      <t xml:space="preserve">Belastingrentepercentage van </t>
    </r>
    <r>
      <rPr>
        <b/>
        <sz val="10"/>
        <rFont val="Arial"/>
        <family val="2"/>
      </rPr>
      <t>1 juli</t>
    </r>
    <r>
      <rPr>
        <sz val="10"/>
        <rFont val="Arial"/>
        <family val="2"/>
      </rPr>
      <t xml:space="preserve"> nacalculatiejaar tot tariefjaar 2017</t>
    </r>
  </si>
  <si>
    <t>Totaal van nacalculaties inclusief belastingrente tot tariefjaar 2017</t>
  </si>
  <si>
    <t xml:space="preserve">Totaal van nacalculaties </t>
  </si>
  <si>
    <t>Waarde activa in aanbouw                  per 1 januari 2017</t>
  </si>
  <si>
    <t>Waarde op startdatum                  (als startdatum later is dan  01-01-17, en indien niet nul)</t>
  </si>
  <si>
    <t>Waarde activa in aanbouw                    per 31 december 2017</t>
  </si>
  <si>
    <t>Waarde op einddatum                   (als einddatum eerder is dan 31-12-17)</t>
  </si>
  <si>
    <t>Investeringen in 2017</t>
  </si>
  <si>
    <t>Totale investeringen exclusief vermogenskosten in 2017</t>
  </si>
  <si>
    <t>Looptijd                              (in aantal dagen in 2017)</t>
  </si>
  <si>
    <t>Totale vermogenskosten over gemiddelde waarde activa in aanbouw 2017</t>
  </si>
  <si>
    <t>Begindatum voor vermogenskosten</t>
  </si>
  <si>
    <t>Einddatum voor vermogenskosten</t>
  </si>
  <si>
    <t>Aantal dagen in 2016</t>
  </si>
  <si>
    <t>Aantal dagen in 2017</t>
  </si>
  <si>
    <t xml:space="preserve">Begindatum </t>
  </si>
  <si>
    <t xml:space="preserve"> </t>
  </si>
  <si>
    <t>Vermogenskosten 2016 van activa afgerond in 2017</t>
  </si>
  <si>
    <t>Totaal vermogenskosten over vermogenskosten 2016 van activa in 2017 afgerond</t>
  </si>
  <si>
    <t>Cumulatieve investeringen inclusief vermogenskosten 2017</t>
  </si>
  <si>
    <t>(Niet cumulatieve) investeringen inclusief vermogenskosten 2017</t>
  </si>
  <si>
    <t>Tabel 3 - Gemiddelde waarde activa in aanbouw, vermogenskosten en investeringen 2017</t>
  </si>
  <si>
    <t>3.1 Waarde activa in aanbouw</t>
  </si>
  <si>
    <t>3.2 Gemiddelde waarde activa in aanbouw en investeringen</t>
  </si>
  <si>
    <t>3.3 Berekening vermogenskosten en investeringen inclusief vermogenskosten</t>
  </si>
  <si>
    <t>3.4 Vermogenskosten over vermogenskosten 2016 van activa afgerond in 2017</t>
  </si>
  <si>
    <t>Tabel 4 - Berekeningen</t>
  </si>
  <si>
    <t xml:space="preserve">4.1.1 Geschatte gestandaardiseerde activawaarde ultimo </t>
  </si>
  <si>
    <t>Tabel 5 - Bepaling toegestane inkomsten 2017</t>
  </si>
  <si>
    <t xml:space="preserve">5.1 Overzicht Totale Inkomsten </t>
  </si>
  <si>
    <t>5.2 Toegestane inkomsten 2017</t>
  </si>
  <si>
    <t>5.2.1 Totale inkomsten</t>
  </si>
  <si>
    <t>5.2.2 Geschatte schadevergoedingen</t>
  </si>
  <si>
    <t xml:space="preserve">5.2.3 Geschatte vermogenskosten </t>
  </si>
  <si>
    <t>5.2.4 Geschatte totale kosten RCR-investeringen</t>
  </si>
  <si>
    <t>5.3 Overzicht Belastingrente</t>
  </si>
  <si>
    <t>4.1 Totale kosten RCR-investeringen</t>
  </si>
  <si>
    <r>
      <t>cpi</t>
    </r>
    <r>
      <rPr>
        <vertAlign val="subscript"/>
        <sz val="10"/>
        <rFont val="Arial"/>
        <family val="2"/>
      </rPr>
      <t xml:space="preserve">t </t>
    </r>
    <r>
      <rPr>
        <sz val="8"/>
        <color rgb="FFFF0000"/>
        <rFont val="Arial"/>
        <family val="2"/>
      </rPr>
      <t/>
    </r>
  </si>
  <si>
    <t>5.2.5 Belastingrente verrekeningen</t>
  </si>
  <si>
    <t>5.2.6 Totaal</t>
  </si>
  <si>
    <t>Netbeheerder van het Net op Zee TenneT 2017</t>
  </si>
  <si>
    <t>Bron: Methodebesluit net op zee Tennet 2017 - 2021</t>
  </si>
  <si>
    <t>Consumentenprijsindexcijfer (cpi)</t>
  </si>
  <si>
    <t>http://www.belastingdienst.nl/wps/wcm/connect/bldcontentnl/standaard_functies/prive/contact/rechten_en_plichten_bij_de_belastingdienst/belastingrente/overzicht_percentages_belastingrente?projectid=6ac67e5f-4905-48e8-91ca-2c304536fe3e&amp;projectid=6ac67e5f-49</t>
  </si>
  <si>
    <t>Bron: Methodebesluit transporttaken 2014 - 2016 herstel (ivm reformatio in peius aansluiting bij primo besluit)</t>
  </si>
  <si>
    <t>Bron: Methodebesluit transporttaken 2014-2016 herstel (tbv WACC 2016) en Methodebesluit net op zee TenneT 2017-2021 rnr 142 (tbv WACC 2017)</t>
  </si>
  <si>
    <t>Bron: Methodebesluit net op zee TenneT 2017 - 2021</t>
  </si>
  <si>
    <t>Bron: CBS consumentenprijzen alle bestedingen jaarmutatie augustus</t>
  </si>
  <si>
    <t>X-factor voor de eerste reguleringsperiode net op zee</t>
  </si>
  <si>
    <t>Naam/omschrijving activa in aanbouw</t>
  </si>
  <si>
    <t>4.1.2 Geschatte totale kosten RCR-investeringen</t>
  </si>
  <si>
    <t>Bron: X-factorbesluit netbeheerder van het Net op Zee TenneT 2017-2021</t>
  </si>
  <si>
    <t xml:space="preserve">Vermogenskosten 2016 van activa afgerond in 2017 </t>
  </si>
  <si>
    <r>
      <t>Bron: Belastingrente zoals gehanteerd door de Belastingdienst</t>
    </r>
    <r>
      <rPr>
        <sz val="10"/>
        <rFont val="Arial"/>
        <family val="2"/>
      </rPr>
      <t>; voor 2017 een prognose</t>
    </r>
  </si>
  <si>
    <t>INKOMSTENMODULE</t>
  </si>
  <si>
    <t>Net op zee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</si>
</sst>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d\ mmmm\ yyyy"/>
    <numFmt numFmtId="167" formatCode="0.0%"/>
    <numFmt numFmtId="168" formatCode="_(&quot;fl&quot;\ * #,##0.00_);_(&quot;fl&quot;\ * \(#,##0.00\);_(&quot;fl&quot;\ * &quot;-&quot;??_);_(@_)"/>
    <numFmt numFmtId="169" formatCode="_-[$€]\ * #,##0.00_-;_-[$€]\ * #,##0.00\-;_-[$€]\ * &quot;-&quot;??_-;_-@_-"/>
    <numFmt numFmtId="170" formatCode="#,##0.0"/>
    <numFmt numFmtId="171" formatCode="dd/mm/yy;@"/>
    <numFmt numFmtId="172" formatCode="_ * #,##0.0_ ;_ * \-#,##0.0_ "/>
    <numFmt numFmtId="173" formatCode="_ * #,##0.0_ ;_ * \-#,##0.0_ ;_ * &quot;-&quot;??_ ;_ @_ "/>
    <numFmt numFmtId="174" formatCode="0.0"/>
    <numFmt numFmtId="175" formatCode="_ * #,##0.0_ ;_ * \-#,##0.0_ ;&quot;(onbekend)&quot;"/>
  </numFmts>
  <fonts count="53">
    <font>
      <sz val="11"/>
      <color theme="1"/>
      <name val="Calibri"/>
      <family val="2"/>
      <scheme val="minor"/>
    </font>
    <font>
      <sz val="11"/>
      <color theme="1"/>
      <name val="Calibri"/>
      <family val="2"/>
      <scheme val="minor"/>
    </font>
    <font>
      <b/>
      <sz val="48"/>
      <color theme="1"/>
      <name val="Arial"/>
      <family val="2"/>
    </font>
    <font>
      <sz val="10"/>
      <name val="DTLArgoT"/>
    </font>
    <font>
      <u/>
      <sz val="10"/>
      <color indexed="12"/>
      <name val="DTLArgoT"/>
    </font>
    <font>
      <b/>
      <sz val="10"/>
      <name val="Arial"/>
      <family val="2"/>
    </font>
    <font>
      <sz val="10"/>
      <name val="Arial"/>
      <family val="2"/>
    </font>
    <font>
      <sz val="12"/>
      <name val="Times New Roman"/>
      <family val="1"/>
    </font>
    <font>
      <b/>
      <sz val="18"/>
      <color indexed="9"/>
      <name val="Arial"/>
      <family val="2"/>
    </font>
    <font>
      <sz val="12"/>
      <name val="Arial"/>
      <family val="2"/>
    </font>
    <font>
      <b/>
      <sz val="12"/>
      <color indexed="9"/>
      <name val="Arial"/>
      <family val="2"/>
    </font>
    <font>
      <b/>
      <sz val="14"/>
      <color indexed="9"/>
      <name val="Arial"/>
      <family val="2"/>
    </font>
    <font>
      <b/>
      <sz val="10"/>
      <color indexed="9"/>
      <name val="Arial"/>
      <family val="2"/>
    </font>
    <font>
      <sz val="10"/>
      <color indexed="9"/>
      <name val="Arial"/>
      <family val="2"/>
    </font>
    <font>
      <sz val="10"/>
      <color indexed="8"/>
      <name val="MS Sans Serif"/>
      <family val="2"/>
    </font>
    <font>
      <sz val="10"/>
      <color indexed="8"/>
      <name val="Arial"/>
      <family val="2"/>
    </font>
    <font>
      <b/>
      <sz val="12"/>
      <name val="Arial"/>
      <family val="2"/>
    </font>
    <font>
      <b/>
      <sz val="12"/>
      <color indexed="10"/>
      <name val="Arial"/>
      <family val="2"/>
    </font>
    <font>
      <sz val="12"/>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8"/>
      <name val="Calibri"/>
      <family val="2"/>
    </font>
    <font>
      <b/>
      <sz val="8"/>
      <name val="Arial"/>
      <family val="2"/>
    </font>
    <font>
      <u/>
      <sz val="12"/>
      <color indexed="12"/>
      <name val="Times New Roman"/>
      <family val="1"/>
    </font>
    <font>
      <sz val="10"/>
      <color rgb="FF7030A0"/>
      <name val="Arial"/>
      <family val="2"/>
    </font>
    <font>
      <sz val="10"/>
      <color rgb="FFFF0000"/>
      <name val="Arial"/>
      <family val="2"/>
    </font>
    <font>
      <i/>
      <sz val="12"/>
      <color indexed="9"/>
      <name val="Arial"/>
      <family val="2"/>
    </font>
    <font>
      <sz val="12"/>
      <color indexed="9"/>
      <name val="Arial"/>
      <family val="2"/>
    </font>
    <font>
      <sz val="10"/>
      <color theme="1"/>
      <name val="Arial"/>
      <family val="2"/>
    </font>
    <font>
      <i/>
      <sz val="10"/>
      <color theme="1"/>
      <name val="Arial"/>
      <family val="2"/>
    </font>
    <font>
      <sz val="9"/>
      <name val="Arial"/>
      <family val="2"/>
    </font>
    <font>
      <vertAlign val="subscript"/>
      <sz val="10"/>
      <name val="Arial"/>
      <family val="2"/>
    </font>
    <font>
      <vertAlign val="superscript"/>
      <sz val="10"/>
      <name val="Arial"/>
      <family val="2"/>
    </font>
    <font>
      <sz val="8"/>
      <color rgb="FFFF0000"/>
      <name val="Arial"/>
      <family val="2"/>
    </font>
    <font>
      <u/>
      <sz val="10"/>
      <color theme="0"/>
      <name val="Arial"/>
      <family val="2"/>
    </font>
    <font>
      <sz val="11"/>
      <color theme="1"/>
      <name val="Arial"/>
      <family val="2"/>
    </font>
    <font>
      <b/>
      <sz val="12"/>
      <color theme="0"/>
      <name val="Arial"/>
      <family val="2"/>
    </font>
    <font>
      <b/>
      <sz val="11"/>
      <color rgb="FFFF0000"/>
      <name val="Arial"/>
      <family val="2"/>
    </font>
    <font>
      <b/>
      <sz val="32"/>
      <color theme="1"/>
      <name val="Arial"/>
      <family val="2"/>
    </font>
    <font>
      <sz val="8"/>
      <color indexed="81"/>
      <name val="Tahoma"/>
      <charset val="1"/>
    </font>
  </fonts>
  <fills count="21">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18"/>
        <bgColor indexed="64"/>
      </patternFill>
    </fill>
    <fill>
      <patternFill patternType="solid">
        <fgColor indexed="43"/>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rgb="FFCCFFCC"/>
        <bgColor indexed="64"/>
      </patternFill>
    </fill>
    <fill>
      <patternFill patternType="solid">
        <fgColor rgb="FFFFFF99"/>
        <bgColor indexed="64"/>
      </patternFill>
    </fill>
    <fill>
      <patternFill patternType="solid">
        <fgColor rgb="FFFFCC99"/>
        <bgColor indexed="64"/>
      </patternFill>
    </fill>
    <fill>
      <patternFill patternType="solid">
        <fgColor theme="0" tint="-0.14999847407452621"/>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hair">
        <color indexed="64"/>
      </right>
      <top style="medium">
        <color indexed="64"/>
      </top>
      <bottom style="hair">
        <color indexed="64"/>
      </bottom>
      <diagonal/>
    </border>
    <border>
      <left/>
      <right/>
      <top style="thin">
        <color indexed="62"/>
      </top>
      <bottom style="double">
        <color indexed="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
      <left/>
      <right style="thin">
        <color indexed="64"/>
      </right>
      <top style="hair">
        <color indexed="64"/>
      </top>
      <bottom/>
      <diagonal/>
    </border>
  </borders>
  <cellStyleXfs count="88">
    <xf numFmtId="0" fontId="0"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24" fillId="2" borderId="0" applyNumberFormat="0" applyBorder="0" applyAlignment="0" applyProtection="0"/>
    <xf numFmtId="0" fontId="28" fillId="5" borderId="1" applyNumberFormat="0" applyAlignment="0" applyProtection="0"/>
    <xf numFmtId="0" fontId="30" fillId="6" borderId="2" applyNumberFormat="0" applyAlignment="0" applyProtection="0"/>
    <xf numFmtId="169" fontId="14" fillId="0" borderId="0" applyFont="0" applyFill="0" applyBorder="0" applyAlignment="0" applyProtection="0"/>
    <xf numFmtId="0" fontId="32" fillId="0" borderId="0" applyNumberFormat="0" applyFill="0" applyBorder="0" applyAlignment="0" applyProtection="0"/>
    <xf numFmtId="0" fontId="23" fillId="3" borderId="0" applyNumberFormat="0" applyBorder="0" applyAlignment="0" applyProtection="0"/>
    <xf numFmtId="0" fontId="35" fillId="0" borderId="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4"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6" fillId="4" borderId="1" applyNumberFormat="0" applyAlignment="0" applyProtection="0"/>
    <xf numFmtId="165" fontId="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4" fillId="0" borderId="0" applyFont="0" applyFill="0" applyBorder="0" applyAlignment="0" applyProtection="0"/>
    <xf numFmtId="43" fontId="34" fillId="0" borderId="0" applyFont="0" applyFill="0" applyBorder="0" applyAlignment="0" applyProtection="0"/>
    <xf numFmtId="165" fontId="6" fillId="0" borderId="0" applyFont="0" applyFill="0" applyBorder="0" applyAlignment="0" applyProtection="0"/>
    <xf numFmtId="0" fontId="29" fillId="0" borderId="3" applyNumberFormat="0" applyFill="0" applyAlignment="0" applyProtection="0"/>
    <xf numFmtId="0" fontId="25" fillId="7" borderId="0" applyNumberFormat="0" applyBorder="0" applyAlignment="0" applyProtection="0"/>
    <xf numFmtId="0" fontId="6" fillId="8" borderId="7" applyNumberFormat="0" applyFont="0" applyAlignment="0" applyProtection="0"/>
    <xf numFmtId="0" fontId="27" fillId="5" borderId="8" applyNumberFormat="0" applyAlignment="0" applyProtection="0"/>
    <xf numFmtId="167" fontId="6" fillId="9" borderId="9" applyBorder="0" applyProtection="0">
      <alignment horizontal="center" vertical="center"/>
    </xf>
    <xf numFmtId="9" fontId="3"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0" fontId="6" fillId="0" borderId="0"/>
    <xf numFmtId="0" fontId="6" fillId="0" borderId="0"/>
    <xf numFmtId="0" fontId="34" fillId="0" borderId="0"/>
    <xf numFmtId="0" fontId="6" fillId="0" borderId="0"/>
    <xf numFmtId="0" fontId="6" fillId="0" borderId="0"/>
    <xf numFmtId="0" fontId="34" fillId="0" borderId="0"/>
    <xf numFmtId="0" fontId="34" fillId="0" borderId="0"/>
    <xf numFmtId="0" fontId="34" fillId="0" borderId="0"/>
    <xf numFmtId="0" fontId="34"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19" fillId="0" borderId="0" applyNumberFormat="0" applyFill="0" applyBorder="0" applyAlignment="0" applyProtection="0"/>
    <xf numFmtId="0" fontId="33" fillId="0" borderId="10" applyNumberFormat="0" applyFill="0" applyAlignment="0" applyProtection="0"/>
    <xf numFmtId="168" fontId="6" fillId="0" borderId="0" applyFont="0" applyFill="0" applyBorder="0" applyAlignment="0" applyProtection="0"/>
    <xf numFmtId="0" fontId="31" fillId="0" borderId="0" applyNumberFormat="0" applyFill="0" applyBorder="0" applyAlignment="0" applyProtection="0"/>
    <xf numFmtId="0" fontId="1" fillId="0" borderId="0"/>
    <xf numFmtId="0" fontId="6" fillId="0" borderId="0"/>
    <xf numFmtId="0" fontId="6"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6" fillId="0" borderId="0"/>
    <xf numFmtId="0" fontId="6" fillId="0" borderId="0"/>
    <xf numFmtId="0" fontId="6" fillId="0" borderId="0"/>
    <xf numFmtId="0" fontId="6" fillId="0" borderId="0"/>
  </cellStyleXfs>
  <cellXfs count="380">
    <xf numFmtId="0" fontId="0" fillId="0" borderId="0" xfId="0"/>
    <xf numFmtId="0" fontId="6" fillId="14" borderId="0" xfId="72" applyFont="1" applyFill="1" applyBorder="1" applyAlignment="1">
      <alignment horizontal="left"/>
    </xf>
    <xf numFmtId="164" fontId="16" fillId="9" borderId="0" xfId="76" applyNumberFormat="1" applyFont="1" applyFill="1" applyBorder="1" applyAlignment="1" applyProtection="1">
      <protection locked="0"/>
    </xf>
    <xf numFmtId="0" fontId="9" fillId="14" borderId="0" xfId="72" applyFont="1" applyFill="1" applyBorder="1" applyAlignment="1">
      <alignment horizontal="left"/>
    </xf>
    <xf numFmtId="164" fontId="16" fillId="12" borderId="0" xfId="76" applyNumberFormat="1" applyFont="1" applyFill="1" applyBorder="1" applyAlignment="1" applyProtection="1">
      <protection locked="0"/>
    </xf>
    <xf numFmtId="164" fontId="16" fillId="11" borderId="0" xfId="76" applyNumberFormat="1" applyFont="1" applyFill="1" applyBorder="1" applyAlignment="1" applyProtection="1">
      <protection locked="0"/>
    </xf>
    <xf numFmtId="164" fontId="16" fillId="13" borderId="0" xfId="76" applyNumberFormat="1" applyFont="1" applyFill="1" applyBorder="1" applyAlignment="1" applyProtection="1">
      <protection locked="0"/>
    </xf>
    <xf numFmtId="164" fontId="17" fillId="12" borderId="0" xfId="76" applyNumberFormat="1" applyFont="1" applyFill="1" applyBorder="1" applyAlignment="1" applyProtection="1">
      <protection locked="0"/>
    </xf>
    <xf numFmtId="164" fontId="16" fillId="15" borderId="0" xfId="76" applyNumberFormat="1" applyFont="1" applyFill="1" applyBorder="1" applyAlignment="1" applyProtection="1">
      <protection locked="0"/>
    </xf>
    <xf numFmtId="166" fontId="10" fillId="10" borderId="11" xfId="71" applyNumberFormat="1" applyFont="1" applyFill="1" applyBorder="1" applyAlignment="1" applyProtection="1">
      <alignment horizontal="centerContinuous" vertical="top"/>
    </xf>
    <xf numFmtId="0" fontId="10" fillId="10" borderId="12" xfId="71" applyFont="1" applyFill="1" applyBorder="1" applyAlignment="1" applyProtection="1">
      <alignment horizontal="centerContinuous" vertical="top"/>
    </xf>
    <xf numFmtId="0" fontId="10" fillId="10" borderId="12" xfId="71" applyFont="1" applyFill="1" applyBorder="1" applyAlignment="1" applyProtection="1">
      <alignment vertical="top"/>
    </xf>
    <xf numFmtId="22" fontId="10" fillId="10" borderId="12" xfId="71" applyNumberFormat="1" applyFont="1" applyFill="1" applyBorder="1" applyAlignment="1" applyProtection="1">
      <alignment horizontal="left" vertical="top"/>
    </xf>
    <xf numFmtId="0" fontId="10" fillId="10" borderId="13" xfId="71" applyFont="1" applyFill="1" applyBorder="1" applyAlignment="1" applyProtection="1">
      <alignment horizontal="centerContinuous" vertical="top"/>
    </xf>
    <xf numFmtId="0" fontId="5" fillId="0" borderId="14" xfId="71" applyFont="1" applyFill="1" applyBorder="1" applyAlignment="1" applyProtection="1">
      <alignment horizontal="left"/>
    </xf>
    <xf numFmtId="0" fontId="5" fillId="0" borderId="0" xfId="71" applyFont="1" applyFill="1" applyBorder="1" applyAlignment="1" applyProtection="1">
      <alignment horizontal="left"/>
    </xf>
    <xf numFmtId="0" fontId="5" fillId="0" borderId="15" xfId="71" applyFont="1" applyFill="1" applyBorder="1" applyAlignment="1" applyProtection="1">
      <alignment horizontal="left"/>
    </xf>
    <xf numFmtId="0" fontId="5" fillId="0" borderId="11" xfId="71" applyFont="1" applyFill="1" applyBorder="1" applyProtection="1"/>
    <xf numFmtId="0" fontId="5" fillId="0" borderId="12" xfId="71" applyFont="1" applyFill="1" applyBorder="1" applyProtection="1"/>
    <xf numFmtId="0" fontId="5" fillId="0" borderId="13" xfId="71" applyFont="1" applyFill="1" applyBorder="1" applyProtection="1"/>
    <xf numFmtId="0" fontId="5" fillId="0" borderId="16" xfId="71" applyFont="1" applyFill="1" applyBorder="1" applyAlignment="1" applyProtection="1">
      <alignment horizontal="left"/>
    </xf>
    <xf numFmtId="0" fontId="5" fillId="0" borderId="11" xfId="71" applyFont="1" applyFill="1" applyBorder="1" applyAlignment="1" applyProtection="1">
      <alignment horizontal="left"/>
    </xf>
    <xf numFmtId="0" fontId="5" fillId="0" borderId="0" xfId="71" applyFont="1" applyFill="1" applyBorder="1" applyProtection="1"/>
    <xf numFmtId="0" fontId="5" fillId="0" borderId="15" xfId="71" applyFont="1" applyFill="1" applyBorder="1" applyProtection="1"/>
    <xf numFmtId="0" fontId="5" fillId="0" borderId="14" xfId="71" applyFont="1" applyFill="1" applyBorder="1" applyProtection="1"/>
    <xf numFmtId="0" fontId="12" fillId="10" borderId="16" xfId="71" applyFont="1" applyFill="1" applyBorder="1" applyProtection="1"/>
    <xf numFmtId="0" fontId="12" fillId="10" borderId="17" xfId="71" applyFont="1" applyFill="1" applyBorder="1" applyProtection="1"/>
    <xf numFmtId="0" fontId="12" fillId="10" borderId="18" xfId="71" applyFont="1" applyFill="1" applyBorder="1" applyProtection="1"/>
    <xf numFmtId="0" fontId="13" fillId="10" borderId="14" xfId="71" applyFont="1" applyFill="1" applyBorder="1" applyProtection="1"/>
    <xf numFmtId="0" fontId="12" fillId="10" borderId="0" xfId="71" applyFont="1" applyFill="1" applyBorder="1" applyProtection="1"/>
    <xf numFmtId="0" fontId="12" fillId="10" borderId="14" xfId="71" applyFont="1" applyFill="1" applyBorder="1" applyProtection="1"/>
    <xf numFmtId="0" fontId="12" fillId="10" borderId="12" xfId="71" applyFont="1" applyFill="1" applyBorder="1" applyProtection="1"/>
    <xf numFmtId="166" fontId="5" fillId="9" borderId="12" xfId="71" quotePrefix="1" applyNumberFormat="1" applyFont="1" applyFill="1" applyBorder="1" applyAlignment="1" applyProtection="1">
      <alignment horizontal="centerContinuous" vertical="center"/>
      <protection locked="0"/>
    </xf>
    <xf numFmtId="0" fontId="9" fillId="10" borderId="17" xfId="71" applyFont="1" applyFill="1" applyBorder="1" applyAlignment="1" applyProtection="1">
      <alignment vertical="center"/>
    </xf>
    <xf numFmtId="166" fontId="9" fillId="10" borderId="17" xfId="71" applyNumberFormat="1" applyFont="1" applyFill="1" applyBorder="1" applyAlignment="1" applyProtection="1">
      <alignment vertical="center"/>
    </xf>
    <xf numFmtId="0" fontId="9" fillId="10" borderId="18" xfId="71" applyFont="1" applyFill="1" applyBorder="1" applyAlignment="1" applyProtection="1">
      <alignment vertical="center"/>
    </xf>
    <xf numFmtId="0" fontId="8" fillId="10" borderId="16" xfId="71" applyFont="1" applyFill="1" applyBorder="1" applyAlignment="1" applyProtection="1">
      <alignment horizontal="left" vertical="center"/>
    </xf>
    <xf numFmtId="0" fontId="12" fillId="10" borderId="11" xfId="71" applyFont="1" applyFill="1" applyBorder="1" applyProtection="1"/>
    <xf numFmtId="0" fontId="10" fillId="10" borderId="0" xfId="71" applyFont="1" applyFill="1" applyBorder="1" applyAlignment="1" applyProtection="1">
      <alignment horizontal="centerContinuous" vertical="top"/>
    </xf>
    <xf numFmtId="0" fontId="10" fillId="10" borderId="0" xfId="71" applyFont="1" applyFill="1" applyBorder="1" applyAlignment="1" applyProtection="1">
      <alignment vertical="top"/>
    </xf>
    <xf numFmtId="22" fontId="10" fillId="10" borderId="0" xfId="71" applyNumberFormat="1" applyFont="1" applyFill="1" applyBorder="1" applyAlignment="1" applyProtection="1">
      <alignment horizontal="left" vertical="top"/>
    </xf>
    <xf numFmtId="166" fontId="10" fillId="10" borderId="14" xfId="71" applyNumberFormat="1" applyFont="1" applyFill="1" applyBorder="1" applyAlignment="1" applyProtection="1">
      <alignment horizontal="centerContinuous" vertical="top"/>
    </xf>
    <xf numFmtId="0" fontId="10" fillId="10" borderId="15" xfId="71" applyFont="1" applyFill="1" applyBorder="1" applyAlignment="1" applyProtection="1">
      <alignment horizontal="centerContinuous" vertical="top"/>
    </xf>
    <xf numFmtId="0" fontId="10" fillId="10" borderId="0" xfId="71" applyFont="1" applyFill="1" applyBorder="1" applyAlignment="1" applyProtection="1">
      <alignment horizontal="right" vertical="center"/>
    </xf>
    <xf numFmtId="0" fontId="10" fillId="10" borderId="12" xfId="71" applyFont="1" applyFill="1" applyBorder="1" applyAlignment="1" applyProtection="1">
      <alignment horizontal="right" vertical="center"/>
    </xf>
    <xf numFmtId="10" fontId="6" fillId="0" borderId="15" xfId="46" applyNumberFormat="1" applyFont="1" applyFill="1" applyBorder="1" applyAlignment="1" applyProtection="1">
      <alignment vertical="center"/>
    </xf>
    <xf numFmtId="1" fontId="10" fillId="10" borderId="20" xfId="73" applyNumberFormat="1" applyFont="1" applyFill="1" applyBorder="1" applyAlignment="1" applyProtection="1">
      <alignment horizontal="center" vertical="center"/>
    </xf>
    <xf numFmtId="1" fontId="10" fillId="10" borderId="21" xfId="73" applyNumberFormat="1" applyFont="1" applyFill="1" applyBorder="1" applyAlignment="1" applyProtection="1">
      <alignment horizontal="center" vertical="center"/>
    </xf>
    <xf numFmtId="10" fontId="6" fillId="0" borderId="19" xfId="46" applyNumberFormat="1" applyFont="1" applyFill="1" applyBorder="1" applyAlignment="1" applyProtection="1">
      <alignment vertical="center"/>
    </xf>
    <xf numFmtId="10" fontId="15" fillId="0" borderId="19" xfId="46" applyNumberFormat="1" applyFont="1" applyFill="1" applyBorder="1" applyAlignment="1" applyProtection="1">
      <alignment vertical="center"/>
    </xf>
    <xf numFmtId="39" fontId="6" fillId="0" borderId="14" xfId="2" applyNumberFormat="1" applyFont="1" applyBorder="1" applyAlignment="1" applyProtection="1">
      <alignment horizontal="left" vertical="center"/>
    </xf>
    <xf numFmtId="39" fontId="6" fillId="0" borderId="0" xfId="2" applyNumberFormat="1" applyFont="1" applyBorder="1" applyAlignment="1" applyProtection="1">
      <alignment horizontal="left" vertical="center"/>
    </xf>
    <xf numFmtId="39" fontId="6" fillId="0" borderId="0" xfId="73" applyNumberFormat="1" applyFont="1" applyBorder="1" applyAlignment="1" applyProtection="1">
      <alignment horizontal="left" vertical="center"/>
    </xf>
    <xf numFmtId="39" fontId="6" fillId="0" borderId="0" xfId="2" applyNumberFormat="1" applyFont="1" applyBorder="1" applyAlignment="1" applyProtection="1">
      <alignment vertical="center"/>
    </xf>
    <xf numFmtId="39" fontId="6" fillId="0" borderId="14" xfId="2" applyNumberFormat="1" applyFont="1" applyBorder="1" applyAlignment="1" applyProtection="1">
      <alignment vertical="center"/>
    </xf>
    <xf numFmtId="0" fontId="41" fillId="0" borderId="0" xfId="0" applyFont="1"/>
    <xf numFmtId="10" fontId="6" fillId="0" borderId="0" xfId="46" applyNumberFormat="1" applyFont="1" applyFill="1" applyBorder="1" applyAlignment="1" applyProtection="1">
      <alignment vertical="center"/>
    </xf>
    <xf numFmtId="0" fontId="6" fillId="0" borderId="23" xfId="71" applyFont="1" applyFill="1" applyBorder="1" applyAlignment="1" applyProtection="1">
      <alignment vertical="center"/>
    </xf>
    <xf numFmtId="0" fontId="15" fillId="0" borderId="23" xfId="2" applyFont="1" applyFill="1" applyBorder="1"/>
    <xf numFmtId="0" fontId="6" fillId="0" borderId="18" xfId="71" applyFont="1" applyFill="1" applyBorder="1" applyAlignment="1" applyProtection="1">
      <alignment vertical="center"/>
    </xf>
    <xf numFmtId="0" fontId="6" fillId="0" borderId="16" xfId="71" applyFont="1" applyBorder="1" applyAlignment="1" applyProtection="1">
      <alignment vertical="center"/>
    </xf>
    <xf numFmtId="0" fontId="40" fillId="0" borderId="14" xfId="79" applyNumberFormat="1" applyFont="1" applyFill="1" applyBorder="1" applyAlignment="1" applyProtection="1">
      <alignment horizontal="center" vertical="center"/>
    </xf>
    <xf numFmtId="0" fontId="40" fillId="0" borderId="0" xfId="79" applyNumberFormat="1" applyFont="1" applyFill="1" applyBorder="1" applyAlignment="1" applyProtection="1">
      <alignment horizontal="center" vertical="center"/>
    </xf>
    <xf numFmtId="0" fontId="10" fillId="0" borderId="0" xfId="79" applyNumberFormat="1" applyFont="1" applyFill="1" applyBorder="1" applyAlignment="1" applyProtection="1">
      <alignment horizontal="center" vertical="center"/>
    </xf>
    <xf numFmtId="0" fontId="0" fillId="0" borderId="0" xfId="0" applyBorder="1"/>
    <xf numFmtId="3" fontId="38" fillId="12" borderId="0" xfId="71" applyNumberFormat="1" applyFont="1" applyFill="1" applyBorder="1" applyAlignment="1" applyProtection="1">
      <alignment vertical="center"/>
    </xf>
    <xf numFmtId="170" fontId="6" fillId="12" borderId="0" xfId="71" applyNumberFormat="1" applyFont="1" applyFill="1" applyBorder="1" applyAlignment="1" applyProtection="1">
      <alignment vertical="center"/>
    </xf>
    <xf numFmtId="0" fontId="6" fillId="0" borderId="0" xfId="71" applyFont="1" applyFill="1" applyBorder="1" applyAlignment="1" applyProtection="1">
      <alignment vertical="center"/>
    </xf>
    <xf numFmtId="41" fontId="5" fillId="11" borderId="37" xfId="82" applyNumberFormat="1" applyFont="1" applyFill="1" applyBorder="1" applyAlignment="1" applyProtection="1">
      <alignment vertical="center"/>
    </xf>
    <xf numFmtId="0" fontId="0" fillId="0" borderId="15" xfId="0" applyBorder="1"/>
    <xf numFmtId="10" fontId="6" fillId="0" borderId="14" xfId="46" applyNumberFormat="1" applyFont="1" applyFill="1" applyBorder="1" applyAlignment="1" applyProtection="1">
      <alignment vertical="center"/>
    </xf>
    <xf numFmtId="41" fontId="5" fillId="0" borderId="0" xfId="82" applyNumberFormat="1" applyFont="1" applyFill="1" applyBorder="1" applyAlignment="1" applyProtection="1">
      <alignment vertical="center"/>
    </xf>
    <xf numFmtId="41" fontId="5" fillId="0" borderId="15" xfId="82" applyNumberFormat="1" applyFont="1" applyFill="1" applyBorder="1" applyAlignment="1" applyProtection="1">
      <alignment vertical="center"/>
    </xf>
    <xf numFmtId="41" fontId="5" fillId="18" borderId="37" xfId="82" applyNumberFormat="1" applyFont="1" applyFill="1" applyBorder="1" applyAlignment="1" applyProtection="1">
      <alignment vertical="center"/>
    </xf>
    <xf numFmtId="39" fontId="6" fillId="0" borderId="19" xfId="73" applyNumberFormat="1" applyFont="1" applyFill="1" applyBorder="1" applyAlignment="1" applyProtection="1">
      <alignment horizontal="left" vertical="center"/>
    </xf>
    <xf numFmtId="0" fontId="0" fillId="0" borderId="23" xfId="0" applyBorder="1"/>
    <xf numFmtId="0" fontId="0" fillId="0" borderId="19" xfId="0" applyBorder="1"/>
    <xf numFmtId="0" fontId="41" fillId="0" borderId="19" xfId="0" applyFont="1" applyBorder="1"/>
    <xf numFmtId="0" fontId="41" fillId="0" borderId="19" xfId="0" applyFont="1" applyFill="1" applyBorder="1"/>
    <xf numFmtId="0" fontId="41" fillId="0" borderId="23" xfId="0" applyFont="1" applyBorder="1"/>
    <xf numFmtId="0" fontId="42" fillId="0" borderId="19" xfId="0" applyFont="1" applyFill="1" applyBorder="1"/>
    <xf numFmtId="0" fontId="41" fillId="0" borderId="11" xfId="0" applyFont="1" applyBorder="1"/>
    <xf numFmtId="0" fontId="41" fillId="0" borderId="12" xfId="0" applyFont="1" applyBorder="1"/>
    <xf numFmtId="0" fontId="41" fillId="0" borderId="24" xfId="0" applyFont="1" applyBorder="1"/>
    <xf numFmtId="41" fontId="6" fillId="13" borderId="34" xfId="82" applyNumberFormat="1" applyFont="1" applyFill="1" applyBorder="1"/>
    <xf numFmtId="0" fontId="6" fillId="0" borderId="0" xfId="84" applyFont="1" applyBorder="1"/>
    <xf numFmtId="0" fontId="6" fillId="0" borderId="0" xfId="84" applyFont="1" applyBorder="1" applyAlignment="1">
      <alignment horizontal="left"/>
    </xf>
    <xf numFmtId="0" fontId="43" fillId="0" borderId="0" xfId="84" applyFont="1" applyBorder="1"/>
    <xf numFmtId="0" fontId="6" fillId="0" borderId="0" xfId="84" applyFont="1" applyFill="1" applyBorder="1"/>
    <xf numFmtId="3" fontId="12" fillId="0" borderId="0" xfId="71" applyNumberFormat="1" applyFont="1" applyFill="1" applyBorder="1" applyAlignment="1" applyProtection="1">
      <alignment vertical="center"/>
    </xf>
    <xf numFmtId="0" fontId="6" fillId="0" borderId="0" xfId="85" applyFont="1" applyFill="1" applyBorder="1" applyAlignment="1">
      <alignment horizontal="left"/>
    </xf>
    <xf numFmtId="0" fontId="9" fillId="0" borderId="0" xfId="71" applyFont="1" applyFill="1" applyBorder="1" applyAlignment="1" applyProtection="1">
      <alignment vertical="center"/>
    </xf>
    <xf numFmtId="41" fontId="41" fillId="19" borderId="34" xfId="82" applyNumberFormat="1" applyFont="1" applyFill="1" applyBorder="1"/>
    <xf numFmtId="41" fontId="41" fillId="0" borderId="19" xfId="82" applyNumberFormat="1" applyFont="1" applyFill="1" applyBorder="1"/>
    <xf numFmtId="41" fontId="41" fillId="0" borderId="19" xfId="82" applyNumberFormat="1" applyFont="1" applyBorder="1"/>
    <xf numFmtId="41" fontId="41" fillId="0" borderId="34" xfId="82" applyNumberFormat="1" applyFont="1" applyFill="1" applyBorder="1"/>
    <xf numFmtId="0" fontId="38" fillId="0" borderId="0" xfId="0" applyFont="1"/>
    <xf numFmtId="0" fontId="6" fillId="0" borderId="0" xfId="2" applyFont="1" applyFill="1" applyBorder="1" applyAlignment="1"/>
    <xf numFmtId="0" fontId="6" fillId="0" borderId="0" xfId="84" applyFont="1" applyFill="1" applyBorder="1" applyAlignment="1">
      <alignment horizontal="left"/>
    </xf>
    <xf numFmtId="171" fontId="15" fillId="18" borderId="39" xfId="2" applyNumberFormat="1" applyFont="1" applyFill="1" applyBorder="1" applyAlignment="1" applyProtection="1">
      <alignment horizontal="right"/>
      <protection locked="0"/>
    </xf>
    <xf numFmtId="171" fontId="6" fillId="19" borderId="46" xfId="84" applyNumberFormat="1" applyFont="1" applyFill="1" applyBorder="1" applyAlignment="1">
      <alignment horizontal="right"/>
    </xf>
    <xf numFmtId="171" fontId="6" fillId="19" borderId="44" xfId="84" applyNumberFormat="1" applyFont="1" applyFill="1" applyBorder="1" applyAlignment="1">
      <alignment horizontal="right"/>
    </xf>
    <xf numFmtId="171" fontId="6" fillId="19" borderId="39" xfId="84" applyNumberFormat="1" applyFont="1" applyFill="1" applyBorder="1" applyAlignment="1">
      <alignment horizontal="right"/>
    </xf>
    <xf numFmtId="0" fontId="6" fillId="0" borderId="45" xfId="84" applyFont="1" applyBorder="1"/>
    <xf numFmtId="0" fontId="6" fillId="0" borderId="46" xfId="84" applyFont="1" applyBorder="1" applyAlignment="1">
      <alignment horizontal="left"/>
    </xf>
    <xf numFmtId="0" fontId="6" fillId="0" borderId="46" xfId="84" applyFont="1" applyBorder="1"/>
    <xf numFmtId="0" fontId="8" fillId="0" borderId="0" xfId="71" applyFont="1" applyFill="1" applyBorder="1" applyAlignment="1" applyProtection="1">
      <alignment horizontal="left" vertical="center"/>
    </xf>
    <xf numFmtId="0" fontId="39" fillId="0" borderId="0" xfId="71" applyFont="1" applyFill="1" applyBorder="1" applyAlignment="1" applyProtection="1">
      <alignment horizontal="left" vertical="center"/>
    </xf>
    <xf numFmtId="0" fontId="39" fillId="0" borderId="0" xfId="71" applyFont="1" applyFill="1" applyBorder="1" applyAlignment="1" applyProtection="1">
      <alignment horizontal="right" vertical="center"/>
    </xf>
    <xf numFmtId="0" fontId="6" fillId="0" borderId="45" xfId="84" applyFont="1" applyBorder="1" applyAlignment="1">
      <alignment wrapText="1"/>
    </xf>
    <xf numFmtId="41" fontId="41" fillId="19" borderId="23" xfId="83" applyNumberFormat="1" applyFont="1" applyFill="1" applyBorder="1"/>
    <xf numFmtId="41" fontId="41" fillId="19" borderId="47" xfId="83" applyNumberFormat="1" applyFont="1" applyFill="1" applyBorder="1"/>
    <xf numFmtId="171" fontId="15" fillId="0" borderId="0" xfId="2" applyNumberFormat="1" applyFont="1" applyFill="1" applyBorder="1" applyAlignment="1" applyProtection="1">
      <alignment horizontal="right"/>
      <protection locked="0"/>
    </xf>
    <xf numFmtId="0" fontId="41" fillId="0" borderId="0" xfId="2" applyFont="1" applyBorder="1" applyAlignment="1">
      <alignment vertical="center"/>
    </xf>
    <xf numFmtId="0" fontId="6" fillId="0" borderId="14" xfId="86" applyFont="1" applyBorder="1" applyAlignment="1"/>
    <xf numFmtId="0" fontId="8" fillId="10" borderId="17" xfId="71" applyFont="1" applyFill="1" applyBorder="1" applyAlignment="1" applyProtection="1">
      <alignment horizontal="left" vertical="center"/>
    </xf>
    <xf numFmtId="0" fontId="6" fillId="0" borderId="14" xfId="84" applyFont="1" applyBorder="1"/>
    <xf numFmtId="0" fontId="6" fillId="0" borderId="15" xfId="84" applyFont="1" applyBorder="1"/>
    <xf numFmtId="0" fontId="6" fillId="0" borderId="14" xfId="86" applyFont="1" applyBorder="1"/>
    <xf numFmtId="0" fontId="41" fillId="0" borderId="14" xfId="0" applyFont="1" applyBorder="1"/>
    <xf numFmtId="3" fontId="6" fillId="12" borderId="14" xfId="71" applyNumberFormat="1" applyFont="1" applyFill="1" applyBorder="1" applyAlignment="1" applyProtection="1">
      <alignment vertical="center"/>
    </xf>
    <xf numFmtId="0" fontId="6" fillId="0" borderId="14" xfId="86" applyFont="1" applyFill="1" applyBorder="1"/>
    <xf numFmtId="0" fontId="8" fillId="0" borderId="14" xfId="71" applyFont="1" applyFill="1" applyBorder="1" applyAlignment="1" applyProtection="1">
      <alignment horizontal="left" vertical="center"/>
    </xf>
    <xf numFmtId="0" fontId="39" fillId="0" borderId="15" xfId="71" applyFont="1" applyFill="1" applyBorder="1" applyAlignment="1" applyProtection="1">
      <alignment horizontal="right" vertical="center"/>
    </xf>
    <xf numFmtId="0" fontId="6" fillId="0" borderId="15" xfId="84" applyFont="1" applyFill="1" applyBorder="1"/>
    <xf numFmtId="0" fontId="6" fillId="0" borderId="11" xfId="84" applyFont="1" applyBorder="1"/>
    <xf numFmtId="0" fontId="6" fillId="0" borderId="12" xfId="84" applyFont="1" applyBorder="1" applyAlignment="1">
      <alignment horizontal="left"/>
    </xf>
    <xf numFmtId="0" fontId="6" fillId="14" borderId="14" xfId="72" applyFont="1" applyFill="1" applyBorder="1"/>
    <xf numFmtId="0" fontId="6" fillId="14" borderId="0" xfId="72" applyFont="1" applyFill="1" applyBorder="1"/>
    <xf numFmtId="0" fontId="6" fillId="14" borderId="15" xfId="72" applyFont="1" applyFill="1" applyBorder="1"/>
    <xf numFmtId="0" fontId="5" fillId="14" borderId="0" xfId="72" applyFont="1" applyFill="1" applyBorder="1"/>
    <xf numFmtId="0" fontId="9" fillId="9" borderId="0" xfId="72" applyFont="1" applyFill="1" applyBorder="1"/>
    <xf numFmtId="0" fontId="9" fillId="14" borderId="0" xfId="72" applyFont="1" applyFill="1" applyBorder="1"/>
    <xf numFmtId="0" fontId="9" fillId="12" borderId="0" xfId="72" applyFont="1" applyFill="1" applyBorder="1"/>
    <xf numFmtId="0" fontId="9" fillId="15" borderId="0" xfId="72" applyFont="1" applyFill="1" applyBorder="1"/>
    <xf numFmtId="0" fontId="9" fillId="11" borderId="0" xfId="72" applyFont="1" applyFill="1" applyBorder="1"/>
    <xf numFmtId="0" fontId="9" fillId="13" borderId="0" xfId="72" applyFont="1" applyFill="1" applyBorder="1"/>
    <xf numFmtId="0" fontId="9" fillId="14" borderId="0" xfId="72" applyFont="1" applyFill="1" applyBorder="1" applyAlignment="1"/>
    <xf numFmtId="0" fontId="6" fillId="14" borderId="11" xfId="72" applyFont="1" applyFill="1" applyBorder="1"/>
    <xf numFmtId="0" fontId="6" fillId="14" borderId="12" xfId="72" applyFont="1" applyFill="1" applyBorder="1"/>
    <xf numFmtId="0" fontId="6" fillId="14" borderId="12" xfId="72" applyFont="1" applyFill="1" applyBorder="1" applyAlignment="1"/>
    <xf numFmtId="0" fontId="6" fillId="14" borderId="13" xfId="72" applyFont="1" applyFill="1" applyBorder="1"/>
    <xf numFmtId="41" fontId="15" fillId="0" borderId="0" xfId="82" applyNumberFormat="1" applyFont="1" applyFill="1" applyBorder="1" applyAlignment="1" applyProtection="1">
      <protection locked="0"/>
    </xf>
    <xf numFmtId="0" fontId="6" fillId="0" borderId="0" xfId="86" applyFont="1" applyBorder="1" applyAlignment="1">
      <alignment horizontal="right" vertical="top"/>
    </xf>
    <xf numFmtId="0" fontId="47" fillId="10" borderId="0" xfId="29" applyFont="1" applyFill="1" applyBorder="1" applyAlignment="1" applyProtection="1"/>
    <xf numFmtId="0" fontId="48" fillId="0" borderId="14" xfId="0" applyFont="1" applyBorder="1"/>
    <xf numFmtId="0" fontId="48" fillId="0" borderId="0" xfId="0" applyFont="1" applyBorder="1"/>
    <xf numFmtId="0" fontId="48" fillId="0" borderId="15" xfId="0" applyFont="1" applyBorder="1"/>
    <xf numFmtId="0" fontId="38" fillId="0" borderId="0" xfId="84" applyFont="1" applyBorder="1"/>
    <xf numFmtId="0" fontId="48" fillId="0" borderId="17" xfId="0" applyFont="1" applyFill="1" applyBorder="1"/>
    <xf numFmtId="0" fontId="48" fillId="0" borderId="17" xfId="0" applyFont="1" applyBorder="1"/>
    <xf numFmtId="0" fontId="48" fillId="0" borderId="0" xfId="2" applyFont="1" applyBorder="1" applyAlignment="1">
      <alignment vertical="center"/>
    </xf>
    <xf numFmtId="0" fontId="48" fillId="16" borderId="0" xfId="2" applyFont="1" applyFill="1" applyBorder="1" applyAlignment="1">
      <alignment vertical="center"/>
    </xf>
    <xf numFmtId="0" fontId="48" fillId="0" borderId="23" xfId="0" applyFont="1" applyBorder="1"/>
    <xf numFmtId="0" fontId="48" fillId="0" borderId="19" xfId="0" applyFont="1" applyBorder="1"/>
    <xf numFmtId="0" fontId="48" fillId="0" borderId="24" xfId="0" applyFont="1" applyBorder="1"/>
    <xf numFmtId="37" fontId="6" fillId="0" borderId="23" xfId="79" applyNumberFormat="1" applyFont="1" applyFill="1" applyBorder="1" applyAlignment="1" applyProtection="1">
      <alignment vertical="center"/>
    </xf>
    <xf numFmtId="37" fontId="6" fillId="0" borderId="19" xfId="79" applyNumberFormat="1" applyFont="1" applyFill="1" applyBorder="1" applyAlignment="1" applyProtection="1">
      <alignment vertical="center"/>
    </xf>
    <xf numFmtId="0" fontId="6" fillId="0" borderId="19" xfId="79" applyNumberFormat="1" applyFont="1" applyFill="1" applyBorder="1" applyAlignment="1" applyProtection="1">
      <alignment horizontal="center" vertical="center"/>
    </xf>
    <xf numFmtId="43" fontId="6" fillId="0" borderId="19" xfId="82" applyFont="1" applyFill="1" applyBorder="1" applyAlignment="1" applyProtection="1">
      <alignment vertical="center"/>
    </xf>
    <xf numFmtId="10" fontId="6" fillId="0" borderId="19" xfId="81" applyNumberFormat="1" applyFont="1" applyFill="1" applyBorder="1" applyAlignment="1" applyProtection="1">
      <alignment vertical="center"/>
    </xf>
    <xf numFmtId="0" fontId="48" fillId="0" borderId="19" xfId="0" applyFont="1" applyFill="1" applyBorder="1"/>
    <xf numFmtId="0" fontId="41" fillId="0" borderId="40" xfId="0" applyFont="1" applyFill="1" applyBorder="1"/>
    <xf numFmtId="0" fontId="6" fillId="0" borderId="14" xfId="79" applyNumberFormat="1" applyFont="1" applyFill="1" applyBorder="1" applyAlignment="1" applyProtection="1">
      <alignment horizontal="center" vertical="center"/>
    </xf>
    <xf numFmtId="0" fontId="6" fillId="0" borderId="0" xfId="79" applyNumberFormat="1" applyFont="1" applyFill="1" applyBorder="1" applyAlignment="1" applyProtection="1">
      <alignment horizontal="left" vertical="center"/>
    </xf>
    <xf numFmtId="41" fontId="41" fillId="18" borderId="34" xfId="82" applyNumberFormat="1" applyFont="1" applyFill="1" applyBorder="1"/>
    <xf numFmtId="41" fontId="6" fillId="18" borderId="41" xfId="82" applyNumberFormat="1" applyFont="1" applyFill="1" applyBorder="1" applyAlignment="1" applyProtection="1">
      <alignment vertical="center"/>
    </xf>
    <xf numFmtId="0" fontId="4" fillId="0" borderId="0" xfId="29" applyAlignment="1" applyProtection="1"/>
    <xf numFmtId="171" fontId="15" fillId="19" borderId="39" xfId="2" applyNumberFormat="1" applyFont="1" applyFill="1" applyBorder="1" applyAlignment="1" applyProtection="1">
      <alignment horizontal="right"/>
      <protection locked="0"/>
    </xf>
    <xf numFmtId="0" fontId="0" fillId="0" borderId="24" xfId="0" applyBorder="1"/>
    <xf numFmtId="0" fontId="0" fillId="0" borderId="13" xfId="0" applyBorder="1"/>
    <xf numFmtId="166" fontId="49" fillId="10" borderId="0" xfId="71" quotePrefix="1" applyNumberFormat="1" applyFont="1" applyFill="1" applyBorder="1" applyAlignment="1" applyProtection="1">
      <alignment horizontal="centerContinuous" vertical="center"/>
      <protection locked="0"/>
    </xf>
    <xf numFmtId="0" fontId="6" fillId="0" borderId="0" xfId="84" applyFont="1" applyBorder="1" applyAlignment="1">
      <alignment vertical="top" wrapText="1"/>
    </xf>
    <xf numFmtId="41" fontId="15" fillId="0" borderId="0" xfId="82" applyNumberFormat="1" applyFont="1" applyFill="1" applyBorder="1" applyAlignment="1" applyProtection="1">
      <alignment horizontal="right" vertical="top" wrapText="1"/>
      <protection locked="0"/>
    </xf>
    <xf numFmtId="14" fontId="15" fillId="0" borderId="0" xfId="82" applyNumberFormat="1" applyFont="1" applyFill="1" applyBorder="1" applyAlignment="1" applyProtection="1">
      <protection locked="0"/>
    </xf>
    <xf numFmtId="0" fontId="6" fillId="18" borderId="39" xfId="84" applyFont="1" applyFill="1" applyBorder="1" applyAlignment="1">
      <alignment horizontal="right"/>
    </xf>
    <xf numFmtId="0" fontId="11" fillId="10" borderId="16" xfId="71" applyFont="1" applyFill="1" applyBorder="1" applyAlignment="1" applyProtection="1">
      <alignment horizontal="left" vertical="center"/>
    </xf>
    <xf numFmtId="0" fontId="11" fillId="10" borderId="17" xfId="71" applyFont="1" applyFill="1" applyBorder="1" applyAlignment="1" applyProtection="1">
      <alignment horizontal="left" vertical="center"/>
    </xf>
    <xf numFmtId="0" fontId="6" fillId="0" borderId="15" xfId="85" applyFont="1" applyBorder="1" applyAlignment="1">
      <alignment horizontal="left"/>
    </xf>
    <xf numFmtId="3" fontId="12" fillId="0" borderId="13" xfId="71" applyNumberFormat="1" applyFont="1" applyFill="1" applyBorder="1" applyAlignment="1" applyProtection="1">
      <alignment vertical="center"/>
    </xf>
    <xf numFmtId="0" fontId="6" fillId="0" borderId="19" xfId="84" applyFont="1" applyBorder="1"/>
    <xf numFmtId="0" fontId="6" fillId="0" borderId="19" xfId="84" applyFont="1" applyFill="1" applyBorder="1"/>
    <xf numFmtId="0" fontId="6" fillId="0" borderId="23" xfId="84" applyFont="1" applyBorder="1"/>
    <xf numFmtId="43" fontId="6" fillId="0" borderId="19" xfId="82" applyFont="1" applyFill="1" applyBorder="1"/>
    <xf numFmtId="41" fontId="6" fillId="9" borderId="34" xfId="82" applyNumberFormat="1" applyFont="1" applyFill="1" applyBorder="1" applyAlignment="1" applyProtection="1">
      <alignment vertical="center"/>
      <protection locked="0"/>
    </xf>
    <xf numFmtId="41" fontId="6" fillId="19" borderId="34" xfId="82" applyNumberFormat="1" applyFont="1" applyFill="1" applyBorder="1" applyAlignment="1" applyProtection="1">
      <alignment vertical="center"/>
      <protection locked="0"/>
    </xf>
    <xf numFmtId="41" fontId="6" fillId="18" borderId="34" xfId="82" applyNumberFormat="1" applyFont="1" applyFill="1" applyBorder="1"/>
    <xf numFmtId="3" fontId="6" fillId="0" borderId="19" xfId="84" applyNumberFormat="1" applyFont="1" applyFill="1" applyBorder="1"/>
    <xf numFmtId="41" fontId="6" fillId="19" borderId="34" xfId="82" applyNumberFormat="1" applyFont="1" applyFill="1" applyBorder="1"/>
    <xf numFmtId="43" fontId="6" fillId="16" borderId="34" xfId="82" applyFont="1" applyFill="1" applyBorder="1" applyAlignment="1" applyProtection="1">
      <alignment vertical="center"/>
      <protection locked="0"/>
    </xf>
    <xf numFmtId="43" fontId="6" fillId="0" borderId="19" xfId="82" applyFont="1" applyFill="1" applyBorder="1" applyAlignment="1" applyProtection="1">
      <alignment vertical="center"/>
      <protection locked="0"/>
    </xf>
    <xf numFmtId="3" fontId="6" fillId="0" borderId="11" xfId="71" applyNumberFormat="1" applyFont="1" applyBorder="1" applyAlignment="1" applyProtection="1">
      <alignment vertical="center"/>
    </xf>
    <xf numFmtId="3" fontId="6" fillId="0" borderId="13" xfId="71" applyNumberFormat="1" applyFont="1" applyBorder="1" applyAlignment="1" applyProtection="1">
      <alignment vertical="center"/>
    </xf>
    <xf numFmtId="0" fontId="10" fillId="10" borderId="20" xfId="71" applyFont="1" applyFill="1" applyBorder="1" applyAlignment="1" applyProtection="1">
      <alignment horizontal="center" vertical="center"/>
    </xf>
    <xf numFmtId="0" fontId="10" fillId="10" borderId="17" xfId="71" applyFont="1" applyFill="1" applyBorder="1" applyAlignment="1" applyProtection="1">
      <alignment horizontal="center" vertical="center"/>
    </xf>
    <xf numFmtId="0" fontId="38" fillId="0" borderId="0" xfId="71" applyFont="1" applyBorder="1" applyAlignment="1" applyProtection="1">
      <alignment vertical="center"/>
    </xf>
    <xf numFmtId="171" fontId="15" fillId="17" borderId="39" xfId="82" applyNumberFormat="1" applyFont="1" applyFill="1" applyBorder="1" applyAlignment="1" applyProtection="1">
      <alignment horizontal="right"/>
      <protection locked="0"/>
    </xf>
    <xf numFmtId="0" fontId="6" fillId="0" borderId="18" xfId="84" applyFont="1" applyFill="1" applyBorder="1"/>
    <xf numFmtId="0" fontId="6" fillId="0" borderId="19" xfId="85" applyFont="1" applyBorder="1" applyAlignment="1">
      <alignment horizontal="right"/>
    </xf>
    <xf numFmtId="41" fontId="6" fillId="13" borderId="40" xfId="82" applyNumberFormat="1" applyFont="1" applyFill="1" applyBorder="1"/>
    <xf numFmtId="0" fontId="6" fillId="0" borderId="24" xfId="84" applyFont="1" applyBorder="1"/>
    <xf numFmtId="0" fontId="6" fillId="0" borderId="29" xfId="84" applyFont="1" applyBorder="1"/>
    <xf numFmtId="0" fontId="6" fillId="0" borderId="48" xfId="84" applyFont="1" applyBorder="1"/>
    <xf numFmtId="10" fontId="6" fillId="0" borderId="0" xfId="84" applyNumberFormat="1" applyFont="1" applyBorder="1"/>
    <xf numFmtId="0" fontId="6" fillId="0" borderId="42" xfId="84" applyFont="1" applyBorder="1" applyAlignment="1">
      <alignment horizontal="right" vertical="top" wrapText="1"/>
    </xf>
    <xf numFmtId="0" fontId="6" fillId="0" borderId="0" xfId="2" applyFont="1" applyFill="1" applyBorder="1" applyAlignment="1">
      <alignment horizontal="right" vertical="top" wrapText="1"/>
    </xf>
    <xf numFmtId="0" fontId="6" fillId="0" borderId="42" xfId="2" applyFont="1" applyFill="1" applyBorder="1" applyAlignment="1">
      <alignment horizontal="right" vertical="top" wrapText="1"/>
    </xf>
    <xf numFmtId="0" fontId="6" fillId="0" borderId="0" xfId="84" applyFont="1" applyBorder="1" applyAlignment="1">
      <alignment horizontal="right" vertical="top" wrapText="1"/>
    </xf>
    <xf numFmtId="3" fontId="5" fillId="0" borderId="14" xfId="71" applyNumberFormat="1" applyFont="1" applyBorder="1" applyAlignment="1" applyProtection="1">
      <alignment vertical="center"/>
    </xf>
    <xf numFmtId="3" fontId="5" fillId="0" borderId="0" xfId="71" applyNumberFormat="1" applyFont="1" applyBorder="1" applyAlignment="1" applyProtection="1">
      <alignment vertical="center"/>
    </xf>
    <xf numFmtId="3" fontId="6" fillId="0" borderId="14" xfId="71" applyNumberFormat="1" applyFont="1" applyBorder="1" applyAlignment="1" applyProtection="1">
      <alignment vertical="center"/>
    </xf>
    <xf numFmtId="0" fontId="39" fillId="10" borderId="20" xfId="71" applyFont="1" applyFill="1" applyBorder="1" applyAlignment="1" applyProtection="1">
      <alignment horizontal="right" vertical="center"/>
    </xf>
    <xf numFmtId="0" fontId="39" fillId="10" borderId="21" xfId="71" applyFont="1" applyFill="1" applyBorder="1" applyAlignment="1" applyProtection="1">
      <alignment horizontal="right" vertical="center"/>
    </xf>
    <xf numFmtId="0" fontId="6" fillId="0" borderId="0" xfId="2" applyFont="1" applyFill="1" applyBorder="1" applyAlignment="1">
      <alignment horizontal="right" vertical="top" wrapText="1"/>
    </xf>
    <xf numFmtId="0" fontId="6" fillId="0" borderId="42" xfId="2" applyFont="1" applyFill="1" applyBorder="1" applyAlignment="1">
      <alignment horizontal="right" vertical="top" wrapText="1"/>
    </xf>
    <xf numFmtId="0" fontId="6" fillId="0" borderId="0" xfId="84" applyFont="1" applyFill="1" applyBorder="1" applyAlignment="1">
      <alignment horizontal="right" vertical="top" wrapText="1"/>
    </xf>
    <xf numFmtId="0" fontId="6" fillId="0" borderId="0" xfId="84" applyFont="1" applyBorder="1" applyAlignment="1">
      <alignment horizontal="right" vertical="top" wrapText="1"/>
    </xf>
    <xf numFmtId="0" fontId="6" fillId="0" borderId="42" xfId="84" applyFont="1" applyBorder="1" applyAlignment="1">
      <alignment horizontal="right" vertical="top" wrapText="1"/>
    </xf>
    <xf numFmtId="0" fontId="6" fillId="0" borderId="0" xfId="84" applyFont="1" applyBorder="1" applyAlignment="1">
      <alignment horizontal="right" wrapText="1"/>
    </xf>
    <xf numFmtId="171" fontId="15" fillId="0" borderId="0" xfId="2" applyNumberFormat="1" applyFont="1" applyFill="1" applyBorder="1" applyAlignment="1" applyProtection="1">
      <alignment horizontal="right" wrapText="1"/>
      <protection locked="0"/>
    </xf>
    <xf numFmtId="0" fontId="39" fillId="10" borderId="21" xfId="71" applyFont="1" applyFill="1" applyBorder="1" applyAlignment="1" applyProtection="1">
      <alignment horizontal="right" vertical="center"/>
    </xf>
    <xf numFmtId="3" fontId="6" fillId="0" borderId="14" xfId="71" applyNumberFormat="1" applyFont="1" applyBorder="1" applyAlignment="1" applyProtection="1">
      <alignment vertical="center"/>
    </xf>
    <xf numFmtId="0" fontId="8" fillId="10" borderId="17" xfId="71" applyFont="1" applyFill="1" applyBorder="1" applyAlignment="1" applyProtection="1">
      <alignment horizontal="left" vertical="center"/>
    </xf>
    <xf numFmtId="3" fontId="12" fillId="0" borderId="14" xfId="71" applyNumberFormat="1" applyFont="1" applyFill="1" applyBorder="1" applyAlignment="1" applyProtection="1">
      <alignment vertical="center"/>
    </xf>
    <xf numFmtId="0" fontId="6" fillId="0" borderId="14" xfId="2" applyFont="1" applyFill="1" applyBorder="1" applyAlignment="1">
      <alignment vertical="top"/>
    </xf>
    <xf numFmtId="0" fontId="6" fillId="17" borderId="50" xfId="2" applyNumberFormat="1" applyFont="1" applyFill="1" applyBorder="1" applyAlignment="1">
      <alignment horizontal="left"/>
    </xf>
    <xf numFmtId="49" fontId="6" fillId="0" borderId="14" xfId="2" applyNumberFormat="1" applyFont="1" applyFill="1" applyBorder="1" applyAlignment="1"/>
    <xf numFmtId="41" fontId="15" fillId="0" borderId="15" xfId="82" applyNumberFormat="1" applyFont="1" applyFill="1" applyBorder="1" applyAlignment="1" applyProtection="1">
      <alignment horizontal="right" vertical="top"/>
      <protection locked="0"/>
    </xf>
    <xf numFmtId="49" fontId="6" fillId="0" borderId="14" xfId="2" applyNumberFormat="1" applyFont="1" applyFill="1" applyBorder="1" applyAlignment="1">
      <alignment vertical="top"/>
    </xf>
    <xf numFmtId="41" fontId="15" fillId="0" borderId="49" xfId="82" applyNumberFormat="1" applyFont="1" applyFill="1" applyBorder="1" applyAlignment="1" applyProtection="1">
      <alignment horizontal="right" vertical="top"/>
      <protection locked="0"/>
    </xf>
    <xf numFmtId="0" fontId="6" fillId="19" borderId="52" xfId="82" applyNumberFormat="1" applyFont="1" applyFill="1" applyBorder="1" applyAlignment="1">
      <alignment horizontal="left"/>
    </xf>
    <xf numFmtId="49" fontId="6" fillId="0" borderId="53" xfId="82" applyNumberFormat="1" applyFont="1" applyFill="1" applyBorder="1"/>
    <xf numFmtId="41" fontId="15" fillId="0" borderId="15" xfId="82" applyNumberFormat="1" applyFont="1" applyFill="1" applyBorder="1" applyAlignment="1" applyProtection="1">
      <protection locked="0"/>
    </xf>
    <xf numFmtId="49" fontId="6" fillId="0" borderId="14" xfId="82" applyNumberFormat="1" applyFont="1" applyFill="1" applyBorder="1"/>
    <xf numFmtId="41" fontId="6" fillId="13" borderId="51" xfId="82" applyNumberFormat="1" applyFont="1" applyFill="1" applyBorder="1"/>
    <xf numFmtId="0" fontId="6" fillId="0" borderId="14" xfId="84" applyFont="1" applyBorder="1" applyAlignment="1">
      <alignment vertical="top"/>
    </xf>
    <xf numFmtId="0" fontId="6" fillId="0" borderId="15" xfId="84" applyFont="1" applyBorder="1" applyAlignment="1">
      <alignment horizontal="right" vertical="top"/>
    </xf>
    <xf numFmtId="0" fontId="6" fillId="19" borderId="52" xfId="84" applyNumberFormat="1" applyFont="1" applyFill="1" applyBorder="1" applyAlignment="1">
      <alignment horizontal="left"/>
    </xf>
    <xf numFmtId="41" fontId="6" fillId="18" borderId="51" xfId="82" applyNumberFormat="1" applyFont="1" applyFill="1" applyBorder="1" applyAlignment="1">
      <alignment horizontal="right"/>
    </xf>
    <xf numFmtId="0" fontId="6" fillId="19" borderId="50" xfId="84" applyNumberFormat="1" applyFont="1" applyFill="1" applyBorder="1" applyAlignment="1">
      <alignment horizontal="left"/>
    </xf>
    <xf numFmtId="0" fontId="6" fillId="0" borderId="53" xfId="84" applyFont="1" applyBorder="1"/>
    <xf numFmtId="0" fontId="6" fillId="0" borderId="22" xfId="84" applyFont="1" applyBorder="1"/>
    <xf numFmtId="0" fontId="6" fillId="0" borderId="12" xfId="84" applyFont="1" applyBorder="1"/>
    <xf numFmtId="0" fontId="6" fillId="0" borderId="28" xfId="84" applyFont="1" applyBorder="1"/>
    <xf numFmtId="0" fontId="6" fillId="0" borderId="13" xfId="84" applyFont="1" applyBorder="1"/>
    <xf numFmtId="0" fontId="11" fillId="10" borderId="18" xfId="71" applyFont="1" applyFill="1" applyBorder="1" applyAlignment="1" applyProtection="1">
      <alignment horizontal="left" vertical="center"/>
    </xf>
    <xf numFmtId="0" fontId="48" fillId="0" borderId="0" xfId="0" applyFont="1" applyBorder="1" applyAlignment="1">
      <alignment wrapText="1"/>
    </xf>
    <xf numFmtId="41" fontId="15" fillId="20" borderId="39" xfId="82" applyNumberFormat="1" applyFont="1" applyFill="1" applyBorder="1" applyAlignment="1" applyProtection="1">
      <alignment horizontal="right"/>
      <protection locked="0"/>
    </xf>
    <xf numFmtId="41" fontId="15" fillId="20" borderId="51" xfId="82" applyNumberFormat="1" applyFont="1" applyFill="1" applyBorder="1" applyAlignment="1" applyProtection="1">
      <alignment horizontal="right"/>
      <protection locked="0"/>
    </xf>
    <xf numFmtId="0" fontId="6" fillId="0" borderId="55" xfId="84" applyFont="1" applyBorder="1"/>
    <xf numFmtId="14" fontId="6" fillId="0" borderId="0" xfId="84" applyNumberFormat="1" applyFont="1" applyBorder="1"/>
    <xf numFmtId="41" fontId="6" fillId="0" borderId="34" xfId="82" applyNumberFormat="1" applyFont="1" applyFill="1" applyBorder="1" applyAlignment="1" applyProtection="1">
      <alignment vertical="center"/>
      <protection locked="0"/>
    </xf>
    <xf numFmtId="41" fontId="6" fillId="17" borderId="34" xfId="82" applyNumberFormat="1" applyFont="1" applyFill="1" applyBorder="1" applyAlignment="1" applyProtection="1">
      <alignment vertical="center"/>
      <protection locked="0"/>
    </xf>
    <xf numFmtId="10" fontId="37" fillId="0" borderId="24" xfId="46" applyNumberFormat="1" applyFont="1" applyFill="1" applyBorder="1" applyAlignment="1" applyProtection="1">
      <alignment vertical="center"/>
    </xf>
    <xf numFmtId="0" fontId="37" fillId="0" borderId="24" xfId="71" applyFont="1" applyFill="1" applyBorder="1" applyAlignment="1" applyProtection="1">
      <alignment vertical="center"/>
    </xf>
    <xf numFmtId="0" fontId="41" fillId="0" borderId="0" xfId="0" applyFont="1" applyBorder="1"/>
    <xf numFmtId="41" fontId="15" fillId="18" borderId="39" xfId="82" applyNumberFormat="1" applyFont="1" applyFill="1" applyBorder="1" applyAlignment="1" applyProtection="1">
      <alignment horizontal="right"/>
      <protection locked="0"/>
    </xf>
    <xf numFmtId="41" fontId="15" fillId="18" borderId="51" xfId="82" applyNumberFormat="1" applyFont="1" applyFill="1" applyBorder="1" applyAlignment="1" applyProtection="1">
      <alignment horizontal="right"/>
      <protection locked="0"/>
    </xf>
    <xf numFmtId="41" fontId="6" fillId="13" borderId="51" xfId="82" applyNumberFormat="1" applyFont="1" applyFill="1" applyBorder="1" applyAlignment="1">
      <alignment horizontal="right"/>
    </xf>
    <xf numFmtId="41" fontId="6" fillId="19" borderId="43" xfId="84" applyNumberFormat="1" applyFont="1" applyFill="1" applyBorder="1" applyAlignment="1">
      <alignment horizontal="right"/>
    </xf>
    <xf numFmtId="41" fontId="6" fillId="19" borderId="39" xfId="84" applyNumberFormat="1" applyFont="1" applyFill="1" applyBorder="1" applyAlignment="1">
      <alignment horizontal="right"/>
    </xf>
    <xf numFmtId="41" fontId="6" fillId="13" borderId="54" xfId="82" applyNumberFormat="1" applyFont="1" applyFill="1" applyBorder="1" applyAlignment="1">
      <alignment horizontal="right"/>
    </xf>
    <xf numFmtId="41" fontId="6" fillId="0" borderId="56" xfId="82" applyNumberFormat="1" applyFont="1" applyFill="1" applyBorder="1" applyAlignment="1">
      <alignment horizontal="right"/>
    </xf>
    <xf numFmtId="41" fontId="6" fillId="0" borderId="15" xfId="82" applyNumberFormat="1" applyFont="1" applyFill="1" applyBorder="1" applyAlignment="1">
      <alignment horizontal="right"/>
    </xf>
    <xf numFmtId="0" fontId="6" fillId="0" borderId="44" xfId="84" applyFont="1" applyBorder="1" applyAlignment="1">
      <alignment horizontal="right" vertical="top"/>
    </xf>
    <xf numFmtId="0" fontId="6" fillId="0" borderId="39" xfId="84" applyFont="1" applyBorder="1" applyAlignment="1">
      <alignment horizontal="right" vertical="top"/>
    </xf>
    <xf numFmtId="0" fontId="6" fillId="0" borderId="45" xfId="84" applyFont="1" applyBorder="1" applyAlignment="1">
      <alignment vertical="top"/>
    </xf>
    <xf numFmtId="41" fontId="6" fillId="0" borderId="22" xfId="82" applyNumberFormat="1" applyFont="1" applyFill="1" applyBorder="1" applyAlignment="1">
      <alignment horizontal="right"/>
    </xf>
    <xf numFmtId="0" fontId="6" fillId="0" borderId="0" xfId="84" applyFont="1" applyBorder="1" applyAlignment="1">
      <alignment horizontal="right" vertical="top"/>
    </xf>
    <xf numFmtId="0" fontId="6" fillId="0" borderId="45" xfId="84" applyFont="1" applyBorder="1" applyAlignment="1">
      <alignment horizontal="right" vertical="top"/>
    </xf>
    <xf numFmtId="41" fontId="6" fillId="19" borderId="51" xfId="82" applyNumberFormat="1" applyFont="1" applyFill="1" applyBorder="1" applyAlignment="1">
      <alignment horizontal="right"/>
    </xf>
    <xf numFmtId="0" fontId="6" fillId="0" borderId="0" xfId="86" applyFont="1" applyFill="1" applyBorder="1" applyAlignment="1">
      <alignment horizontal="right" vertical="top"/>
    </xf>
    <xf numFmtId="0" fontId="6" fillId="18" borderId="39" xfId="84" applyNumberFormat="1" applyFont="1" applyFill="1" applyBorder="1" applyAlignment="1">
      <alignment horizontal="right"/>
    </xf>
    <xf numFmtId="0" fontId="6" fillId="0" borderId="0" xfId="87" applyFont="1" applyBorder="1"/>
    <xf numFmtId="9" fontId="6" fillId="16" borderId="34" xfId="82" applyNumberFormat="1" applyFont="1" applyFill="1" applyBorder="1" applyAlignment="1" applyProtection="1">
      <alignment vertical="center"/>
      <protection locked="0"/>
    </xf>
    <xf numFmtId="167" fontId="6" fillId="16" borderId="34" xfId="81" applyNumberFormat="1" applyFont="1" applyFill="1" applyBorder="1" applyAlignment="1" applyProtection="1">
      <alignment vertical="center"/>
      <protection locked="0"/>
    </xf>
    <xf numFmtId="172" fontId="6" fillId="0" borderId="36" xfId="82" applyNumberFormat="1" applyFont="1" applyFill="1" applyBorder="1" applyAlignment="1" applyProtection="1">
      <alignment vertical="center"/>
    </xf>
    <xf numFmtId="167" fontId="41" fillId="0" borderId="44" xfId="81" applyNumberFormat="1" applyFont="1" applyBorder="1" applyAlignment="1">
      <alignment horizontal="right"/>
    </xf>
    <xf numFmtId="174" fontId="6" fillId="16" borderId="34" xfId="82" applyNumberFormat="1" applyFont="1" applyFill="1" applyBorder="1" applyAlignment="1" applyProtection="1">
      <alignment vertical="center"/>
      <protection locked="0"/>
    </xf>
    <xf numFmtId="173" fontId="41" fillId="19" borderId="35" xfId="82" applyNumberFormat="1" applyFont="1" applyFill="1" applyBorder="1" applyAlignment="1" applyProtection="1">
      <alignment horizontal="right" vertical="top"/>
    </xf>
    <xf numFmtId="172" fontId="6" fillId="18" borderId="36" xfId="82" applyNumberFormat="1" applyFont="1" applyFill="1" applyBorder="1" applyAlignment="1" applyProtection="1">
      <alignment vertical="center"/>
    </xf>
    <xf numFmtId="172" fontId="6" fillId="18" borderId="14" xfId="82" applyNumberFormat="1" applyFont="1" applyFill="1" applyBorder="1" applyAlignment="1" applyProtection="1">
      <alignment vertical="center"/>
    </xf>
    <xf numFmtId="172" fontId="6" fillId="18" borderId="35" xfId="82" applyNumberFormat="1" applyFont="1" applyFill="1" applyBorder="1" applyAlignment="1" applyProtection="1">
      <alignment vertical="center"/>
    </xf>
    <xf numFmtId="175" fontId="41" fillId="0" borderId="34" xfId="82" applyNumberFormat="1" applyFont="1" applyFill="1" applyBorder="1" applyAlignment="1" applyProtection="1">
      <alignment horizontal="right" vertical="top"/>
    </xf>
    <xf numFmtId="175" fontId="41" fillId="0" borderId="35" xfId="82" applyNumberFormat="1" applyFont="1" applyFill="1" applyBorder="1" applyAlignment="1" applyProtection="1">
      <alignment horizontal="right" vertical="top"/>
    </xf>
    <xf numFmtId="41" fontId="41" fillId="0" borderId="47" xfId="83" applyNumberFormat="1" applyFont="1" applyFill="1" applyBorder="1"/>
    <xf numFmtId="167" fontId="15" fillId="0" borderId="19" xfId="46" applyNumberFormat="1" applyFont="1" applyFill="1" applyBorder="1" applyAlignment="1" applyProtection="1">
      <alignment vertical="center"/>
    </xf>
    <xf numFmtId="167" fontId="6" fillId="0" borderId="19" xfId="46" applyNumberFormat="1" applyFont="1" applyFill="1" applyBorder="1" applyAlignment="1" applyProtection="1">
      <alignment vertical="center"/>
    </xf>
    <xf numFmtId="167" fontId="37" fillId="0" borderId="12" xfId="71" applyNumberFormat="1" applyFont="1" applyBorder="1" applyAlignment="1" applyProtection="1">
      <alignment vertical="center"/>
    </xf>
    <xf numFmtId="167" fontId="6" fillId="13" borderId="48" xfId="81" applyNumberFormat="1" applyFont="1" applyFill="1" applyBorder="1"/>
    <xf numFmtId="167" fontId="41" fillId="19" borderId="36" xfId="0" applyNumberFormat="1" applyFont="1" applyFill="1" applyBorder="1"/>
    <xf numFmtId="167" fontId="41" fillId="19" borderId="44" xfId="81" applyNumberFormat="1" applyFont="1" applyFill="1" applyBorder="1" applyAlignment="1">
      <alignment horizontal="right"/>
    </xf>
    <xf numFmtId="167" fontId="6" fillId="19" borderId="44" xfId="81" applyNumberFormat="1" applyFont="1" applyFill="1" applyBorder="1" applyAlignment="1">
      <alignment horizontal="right"/>
    </xf>
    <xf numFmtId="0" fontId="50" fillId="0" borderId="0" xfId="0" applyFont="1" applyBorder="1" applyAlignment="1">
      <alignment wrapText="1"/>
    </xf>
    <xf numFmtId="0" fontId="6" fillId="0" borderId="0" xfId="84" applyFont="1" applyFill="1" applyBorder="1" applyAlignment="1">
      <alignment horizontal="right" vertical="top" wrapText="1"/>
    </xf>
    <xf numFmtId="41" fontId="6" fillId="18" borderId="54" xfId="82" applyNumberFormat="1" applyFont="1" applyFill="1" applyBorder="1" applyAlignment="1">
      <alignment horizontal="right"/>
    </xf>
    <xf numFmtId="167" fontId="41" fillId="18" borderId="19" xfId="46" applyNumberFormat="1" applyFont="1" applyFill="1" applyBorder="1" applyAlignment="1" applyProtection="1">
      <alignment vertical="center"/>
    </xf>
    <xf numFmtId="0" fontId="9" fillId="17" borderId="0" xfId="72" applyFont="1" applyFill="1" applyBorder="1" applyAlignment="1">
      <alignment horizontal="left"/>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51" fillId="0" borderId="14" xfId="0" applyFont="1" applyBorder="1" applyAlignment="1">
      <alignment horizontal="center"/>
    </xf>
    <xf numFmtId="0" fontId="51" fillId="0" borderId="0" xfId="0" applyFont="1" applyBorder="1" applyAlignment="1">
      <alignment horizontal="center"/>
    </xf>
    <xf numFmtId="0" fontId="51" fillId="0" borderId="15" xfId="0" applyFont="1" applyBorder="1" applyAlignment="1">
      <alignment horizontal="center"/>
    </xf>
    <xf numFmtId="0" fontId="18" fillId="12" borderId="0" xfId="72" applyFont="1" applyFill="1" applyBorder="1" applyAlignment="1">
      <alignment horizontal="left"/>
    </xf>
    <xf numFmtId="0" fontId="9" fillId="13" borderId="0" xfId="72" applyFont="1" applyFill="1" applyBorder="1" applyAlignment="1">
      <alignment horizontal="left"/>
    </xf>
    <xf numFmtId="0" fontId="9" fillId="11" borderId="0" xfId="72" applyFont="1" applyFill="1" applyBorder="1" applyAlignment="1">
      <alignment horizontal="left"/>
    </xf>
    <xf numFmtId="0" fontId="9" fillId="12" borderId="0" xfId="72" applyFont="1" applyFill="1" applyBorder="1" applyAlignment="1">
      <alignment horizontal="left"/>
    </xf>
    <xf numFmtId="0" fontId="9" fillId="15" borderId="0" xfId="72" applyFont="1" applyFill="1" applyBorder="1" applyAlignment="1">
      <alignment horizontal="left"/>
    </xf>
    <xf numFmtId="0" fontId="5" fillId="0" borderId="33" xfId="71" applyFont="1" applyFill="1" applyBorder="1" applyAlignment="1" applyProtection="1">
      <protection locked="0"/>
    </xf>
    <xf numFmtId="0" fontId="6" fillId="0" borderId="26" xfId="71" applyFont="1" applyFill="1" applyBorder="1" applyAlignment="1" applyProtection="1">
      <protection locked="0"/>
    </xf>
    <xf numFmtId="0" fontId="6" fillId="0" borderId="22" xfId="71" applyFont="1" applyFill="1" applyBorder="1" applyAlignment="1" applyProtection="1">
      <protection locked="0"/>
    </xf>
    <xf numFmtId="0" fontId="13" fillId="10" borderId="0" xfId="71" applyFont="1" applyFill="1" applyBorder="1" applyAlignment="1" applyProtection="1"/>
    <xf numFmtId="0" fontId="6" fillId="0" borderId="0" xfId="71" applyFont="1" applyFill="1" applyBorder="1" applyAlignment="1" applyProtection="1"/>
    <xf numFmtId="0" fontId="10" fillId="10" borderId="16" xfId="71" applyFont="1" applyFill="1" applyBorder="1" applyAlignment="1" applyProtection="1">
      <alignment horizontal="center" vertical="top"/>
    </xf>
    <xf numFmtId="0" fontId="6" fillId="0" borderId="17" xfId="2" applyFont="1" applyBorder="1" applyAlignment="1">
      <alignment horizontal="center" vertical="top"/>
    </xf>
    <xf numFmtId="0" fontId="6" fillId="0" borderId="18" xfId="2" applyFont="1" applyBorder="1" applyAlignment="1">
      <alignment horizontal="center" vertical="top"/>
    </xf>
    <xf numFmtId="0" fontId="13" fillId="10" borderId="0" xfId="71" applyFont="1" applyFill="1" applyBorder="1" applyAlignment="1" applyProtection="1">
      <alignment horizontal="left"/>
    </xf>
    <xf numFmtId="0" fontId="6" fillId="0" borderId="15" xfId="1" applyFont="1" applyBorder="1" applyAlignment="1"/>
    <xf numFmtId="0" fontId="12" fillId="10" borderId="17" xfId="71" applyFont="1" applyFill="1" applyBorder="1" applyAlignment="1" applyProtection="1"/>
    <xf numFmtId="0" fontId="5" fillId="0" borderId="17" xfId="71" applyFont="1" applyFill="1" applyBorder="1" applyAlignment="1" applyProtection="1"/>
    <xf numFmtId="0" fontId="5" fillId="9" borderId="33" xfId="71" applyNumberFormat="1" applyFont="1" applyFill="1" applyBorder="1" applyAlignment="1" applyProtection="1">
      <protection locked="0"/>
    </xf>
    <xf numFmtId="0" fontId="6" fillId="9" borderId="26" xfId="71" applyNumberFormat="1" applyFont="1" applyFill="1" applyBorder="1" applyAlignment="1" applyProtection="1">
      <protection locked="0"/>
    </xf>
    <xf numFmtId="0" fontId="6" fillId="9" borderId="22" xfId="71" applyNumberFormat="1" applyFont="1" applyFill="1" applyBorder="1" applyAlignment="1" applyProtection="1">
      <protection locked="0"/>
    </xf>
    <xf numFmtId="0" fontId="5" fillId="9" borderId="33" xfId="71" applyFont="1" applyFill="1" applyBorder="1" applyAlignment="1" applyProtection="1">
      <protection locked="0"/>
    </xf>
    <xf numFmtId="0" fontId="6" fillId="9" borderId="26" xfId="71" applyFont="1" applyFill="1" applyBorder="1" applyAlignment="1" applyProtection="1">
      <protection locked="0"/>
    </xf>
    <xf numFmtId="0" fontId="6" fillId="9" borderId="22" xfId="71" applyFont="1" applyFill="1" applyBorder="1" applyAlignment="1" applyProtection="1">
      <protection locked="0"/>
    </xf>
    <xf numFmtId="0" fontId="4" fillId="9" borderId="29" xfId="29" applyFill="1" applyBorder="1" applyAlignment="1" applyProtection="1">
      <protection locked="0"/>
    </xf>
    <xf numFmtId="0" fontId="5" fillId="9" borderId="27" xfId="71" applyFont="1" applyFill="1" applyBorder="1" applyAlignment="1" applyProtection="1">
      <protection locked="0"/>
    </xf>
    <xf numFmtId="0" fontId="5" fillId="9" borderId="28" xfId="71" applyFont="1" applyFill="1" applyBorder="1" applyAlignment="1" applyProtection="1">
      <protection locked="0"/>
    </xf>
    <xf numFmtId="0" fontId="5" fillId="0" borderId="30" xfId="71" applyFont="1" applyFill="1" applyBorder="1" applyAlignment="1" applyProtection="1">
      <protection locked="0"/>
    </xf>
    <xf numFmtId="0" fontId="6" fillId="0" borderId="31" xfId="71" applyFont="1" applyFill="1" applyBorder="1" applyAlignment="1" applyProtection="1">
      <protection locked="0"/>
    </xf>
    <xf numFmtId="0" fontId="6" fillId="0" borderId="32" xfId="71" applyFont="1" applyFill="1" applyBorder="1" applyAlignment="1" applyProtection="1">
      <protection locked="0"/>
    </xf>
    <xf numFmtId="0" fontId="6" fillId="0" borderId="0" xfId="84" applyFont="1" applyBorder="1" applyAlignment="1">
      <alignment horizontal="right" vertical="center"/>
    </xf>
    <xf numFmtId="0" fontId="6" fillId="0" borderId="38" xfId="84" applyFont="1" applyBorder="1" applyAlignment="1">
      <alignment horizontal="right" vertical="center"/>
    </xf>
    <xf numFmtId="3" fontId="12" fillId="10" borderId="25" xfId="71" applyNumberFormat="1" applyFont="1" applyFill="1" applyBorder="1" applyAlignment="1" applyProtection="1">
      <alignment vertical="center"/>
    </xf>
    <xf numFmtId="3" fontId="12" fillId="10" borderId="20" xfId="71" applyNumberFormat="1" applyFont="1" applyFill="1" applyBorder="1" applyAlignment="1" applyProtection="1">
      <alignment vertical="center"/>
    </xf>
    <xf numFmtId="3" fontId="12" fillId="10" borderId="21" xfId="71" applyNumberFormat="1" applyFont="1" applyFill="1" applyBorder="1" applyAlignment="1" applyProtection="1">
      <alignment vertical="center"/>
    </xf>
    <xf numFmtId="0" fontId="6" fillId="0" borderId="0" xfId="2" applyFont="1" applyFill="1" applyBorder="1" applyAlignment="1">
      <alignment horizontal="right" vertical="top" wrapText="1"/>
    </xf>
    <xf numFmtId="0" fontId="6" fillId="0" borderId="42" xfId="2" applyFont="1" applyFill="1" applyBorder="1" applyAlignment="1">
      <alignment horizontal="right" vertical="top" wrapText="1"/>
    </xf>
    <xf numFmtId="0" fontId="6" fillId="0" borderId="0" xfId="84" applyFont="1" applyFill="1" applyBorder="1" applyAlignment="1">
      <alignment horizontal="right" vertical="top" wrapText="1"/>
    </xf>
    <xf numFmtId="0" fontId="6" fillId="0" borderId="0" xfId="84" applyFont="1" applyBorder="1" applyAlignment="1">
      <alignment horizontal="right" vertical="top" wrapText="1"/>
    </xf>
    <xf numFmtId="0" fontId="6" fillId="0" borderId="42" xfId="84" applyFont="1" applyBorder="1" applyAlignment="1">
      <alignment horizontal="right" vertical="top" wrapText="1"/>
    </xf>
    <xf numFmtId="10" fontId="6" fillId="0" borderId="0" xfId="46" applyNumberFormat="1" applyFont="1" applyFill="1" applyBorder="1" applyAlignment="1">
      <alignment horizontal="right" vertical="top" wrapText="1"/>
    </xf>
    <xf numFmtId="10" fontId="6" fillId="0" borderId="42" xfId="46" applyNumberFormat="1" applyFont="1" applyFill="1" applyBorder="1" applyAlignment="1">
      <alignment horizontal="right" vertical="top" wrapText="1"/>
    </xf>
    <xf numFmtId="0" fontId="6" fillId="0" borderId="0" xfId="84" applyFont="1" applyBorder="1" applyAlignment="1">
      <alignment horizontal="right" wrapText="1"/>
    </xf>
    <xf numFmtId="0" fontId="6" fillId="0" borderId="38" xfId="84" applyFont="1" applyBorder="1" applyAlignment="1">
      <alignment horizontal="right" wrapText="1"/>
    </xf>
    <xf numFmtId="0" fontId="6" fillId="0" borderId="15" xfId="84" applyFont="1" applyBorder="1" applyAlignment="1">
      <alignment horizontal="right" vertical="top" wrapText="1"/>
    </xf>
    <xf numFmtId="0" fontId="6" fillId="0" borderId="49" xfId="84" applyFont="1" applyBorder="1" applyAlignment="1">
      <alignment horizontal="right" vertical="top" wrapText="1"/>
    </xf>
    <xf numFmtId="0" fontId="8" fillId="10" borderId="16" xfId="71" applyFont="1" applyFill="1" applyBorder="1" applyAlignment="1" applyProtection="1">
      <alignment horizontal="left" vertical="center"/>
    </xf>
    <xf numFmtId="0" fontId="8" fillId="10" borderId="17" xfId="71" applyFont="1" applyFill="1" applyBorder="1" applyAlignment="1" applyProtection="1">
      <alignment horizontal="left" vertical="center"/>
    </xf>
    <xf numFmtId="171" fontId="15" fillId="0" borderId="0" xfId="2" applyNumberFormat="1" applyFont="1" applyFill="1" applyBorder="1" applyAlignment="1" applyProtection="1">
      <alignment horizontal="right" wrapText="1"/>
      <protection locked="0"/>
    </xf>
    <xf numFmtId="171" fontId="15" fillId="0" borderId="38" xfId="2" applyNumberFormat="1" applyFont="1" applyFill="1" applyBorder="1" applyAlignment="1" applyProtection="1">
      <alignment horizontal="right" wrapText="1"/>
      <protection locked="0"/>
    </xf>
    <xf numFmtId="0" fontId="6" fillId="0" borderId="17" xfId="84" applyFont="1" applyBorder="1" applyAlignment="1">
      <alignment horizontal="right" vertical="top" wrapText="1"/>
    </xf>
    <xf numFmtId="0" fontId="6" fillId="0" borderId="38" xfId="84" applyFont="1" applyFill="1" applyBorder="1" applyAlignment="1">
      <alignment horizontal="right" vertical="top" wrapText="1"/>
    </xf>
    <xf numFmtId="0" fontId="39" fillId="10" borderId="17" xfId="71" applyFont="1" applyFill="1" applyBorder="1" applyAlignment="1" applyProtection="1">
      <alignment horizontal="right" vertical="center"/>
    </xf>
    <xf numFmtId="0" fontId="39" fillId="10" borderId="18" xfId="71" applyFont="1" applyFill="1" applyBorder="1" applyAlignment="1" applyProtection="1">
      <alignment horizontal="right" vertical="center"/>
    </xf>
    <xf numFmtId="0" fontId="39" fillId="10" borderId="20" xfId="71" applyFont="1" applyFill="1" applyBorder="1" applyAlignment="1" applyProtection="1">
      <alignment horizontal="right" vertical="center"/>
    </xf>
    <xf numFmtId="0" fontId="39" fillId="10" borderId="21" xfId="71" applyFont="1" applyFill="1" applyBorder="1" applyAlignment="1" applyProtection="1">
      <alignment horizontal="right" vertical="center"/>
    </xf>
    <xf numFmtId="39" fontId="12" fillId="10" borderId="25" xfId="80" applyNumberFormat="1" applyFont="1" applyFill="1" applyBorder="1" applyAlignment="1" applyProtection="1">
      <alignment vertical="center"/>
    </xf>
    <xf numFmtId="0" fontId="41" fillId="0" borderId="20" xfId="2" applyFont="1" applyBorder="1" applyAlignment="1">
      <alignment vertical="center"/>
    </xf>
    <xf numFmtId="0" fontId="8" fillId="10" borderId="25" xfId="71" applyFont="1" applyFill="1" applyBorder="1" applyAlignment="1" applyProtection="1">
      <alignment horizontal="left" vertical="center"/>
    </xf>
    <xf numFmtId="0" fontId="8" fillId="10" borderId="20" xfId="71" applyFont="1" applyFill="1" applyBorder="1" applyAlignment="1" applyProtection="1">
      <alignment horizontal="left" vertical="center"/>
    </xf>
    <xf numFmtId="39" fontId="12" fillId="10" borderId="20" xfId="80" applyNumberFormat="1" applyFont="1" applyFill="1" applyBorder="1" applyAlignment="1" applyProtection="1">
      <alignment vertical="center"/>
    </xf>
    <xf numFmtId="3" fontId="6" fillId="0" borderId="14" xfId="71" applyNumberFormat="1" applyFont="1" applyFill="1" applyBorder="1" applyAlignment="1" applyProtection="1">
      <alignment vertical="center"/>
    </xf>
    <xf numFmtId="0" fontId="41" fillId="0" borderId="0" xfId="2" applyFont="1" applyFill="1" applyBorder="1" applyAlignment="1">
      <alignment vertical="center"/>
    </xf>
    <xf numFmtId="3" fontId="6" fillId="0" borderId="14" xfId="71" applyNumberFormat="1" applyFont="1" applyBorder="1" applyAlignment="1" applyProtection="1">
      <alignment vertical="center"/>
    </xf>
    <xf numFmtId="3" fontId="6" fillId="0" borderId="0" xfId="71" applyNumberFormat="1" applyFont="1" applyBorder="1" applyAlignment="1" applyProtection="1">
      <alignment vertical="center"/>
    </xf>
    <xf numFmtId="3" fontId="6" fillId="16" borderId="14" xfId="71" applyNumberFormat="1" applyFont="1" applyFill="1" applyBorder="1" applyAlignment="1" applyProtection="1">
      <alignment vertical="center"/>
    </xf>
    <xf numFmtId="3" fontId="6" fillId="16" borderId="0" xfId="71" applyNumberFormat="1" applyFont="1" applyFill="1" applyBorder="1" applyAlignment="1" applyProtection="1">
      <alignment vertical="center"/>
    </xf>
    <xf numFmtId="3" fontId="5" fillId="0" borderId="14" xfId="71" applyNumberFormat="1" applyFont="1" applyBorder="1" applyAlignment="1" applyProtection="1">
      <alignment vertical="center"/>
    </xf>
    <xf numFmtId="3" fontId="5" fillId="0" borderId="0" xfId="71" applyNumberFormat="1" applyFont="1" applyBorder="1" applyAlignment="1" applyProtection="1">
      <alignment vertical="center"/>
    </xf>
    <xf numFmtId="3" fontId="6" fillId="0" borderId="15" xfId="71" applyNumberFormat="1" applyFont="1" applyBorder="1" applyAlignment="1" applyProtection="1">
      <alignment vertical="center"/>
    </xf>
    <xf numFmtId="3" fontId="6" fillId="0" borderId="16" xfId="71" applyNumberFormat="1" applyFont="1" applyFill="1" applyBorder="1" applyAlignment="1" applyProtection="1">
      <alignment vertical="center"/>
    </xf>
    <xf numFmtId="3" fontId="6" fillId="0" borderId="17" xfId="71" applyNumberFormat="1" applyFont="1" applyFill="1" applyBorder="1" applyAlignment="1" applyProtection="1">
      <alignment vertical="center"/>
    </xf>
    <xf numFmtId="39" fontId="11" fillId="10" borderId="25" xfId="73" applyNumberFormat="1" applyFont="1" applyFill="1" applyBorder="1" applyAlignment="1" applyProtection="1">
      <alignment vertical="center"/>
    </xf>
    <xf numFmtId="0" fontId="48" fillId="0" borderId="20" xfId="2" applyFont="1" applyBorder="1" applyAlignment="1">
      <alignment vertical="center"/>
    </xf>
    <xf numFmtId="3" fontId="6" fillId="0" borderId="16" xfId="71" applyNumberFormat="1" applyFont="1" applyBorder="1" applyAlignment="1" applyProtection="1">
      <alignment vertical="center"/>
    </xf>
    <xf numFmtId="0" fontId="41" fillId="0" borderId="17" xfId="2" applyFont="1" applyBorder="1" applyAlignment="1">
      <alignment vertical="center"/>
    </xf>
    <xf numFmtId="0" fontId="6" fillId="0" borderId="20" xfId="2" applyFont="1" applyBorder="1"/>
  </cellXfs>
  <cellStyles count="88">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3"/>
    <cellStyle name="_x000d__x000a_JournalTemplate=C:\COMFO\CTALK\JOURSTD.TPL_x000d__x000a_LbStateAddress=3 3 0 251 1 89 2 311_x000d__x000a_LbStateJou 11" xfId="4"/>
    <cellStyle name="_x000d__x000a_JournalTemplate=C:\COMFO\CTALK\JOURSTD.TPL_x000d__x000a_LbStateAddress=3 3 0 251 1 89 2 311_x000d__x000a_LbStateJou 12" xfId="5"/>
    <cellStyle name="_x000d__x000a_JournalTemplate=C:\COMFO\CTALK\JOURSTD.TPL_x000d__x000a_LbStateAddress=3 3 0 251 1 89 2 311_x000d__x000a_LbStateJou 13" xfId="6"/>
    <cellStyle name="_x000d__x000a_JournalTemplate=C:\COMFO\CTALK\JOURSTD.TPL_x000d__x000a_LbStateAddress=3 3 0 251 1 89 2 311_x000d__x000a_LbStateJou 14" xfId="7"/>
    <cellStyle name="_x000d__x000a_JournalTemplate=C:\COMFO\CTALK\JOURSTD.TPL_x000d__x000a_LbStateAddress=3 3 0 251 1 89 2 311_x000d__x000a_LbStateJou 15" xfId="8"/>
    <cellStyle name="_x000d__x000a_JournalTemplate=C:\COMFO\CTALK\JOURSTD.TPL_x000d__x000a_LbStateAddress=3 3 0 251 1 89 2 311_x000d__x000a_LbStateJou 2" xfId="9"/>
    <cellStyle name="_x000d__x000a_JournalTemplate=C:\COMFO\CTALK\JOURSTD.TPL_x000d__x000a_LbStateAddress=3 3 0 251 1 89 2 311_x000d__x000a_LbStateJou 2 2" xfId="86"/>
    <cellStyle name="_x000d__x000a_JournalTemplate=C:\COMFO\CTALK\JOURSTD.TPL_x000d__x000a_LbStateAddress=3 3 0 251 1 89 2 311_x000d__x000a_LbStateJou 3" xfId="10"/>
    <cellStyle name="_x000d__x000a_JournalTemplate=C:\COMFO\CTALK\JOURSTD.TPL_x000d__x000a_LbStateAddress=3 3 0 251 1 89 2 311_x000d__x000a_LbStateJou 4" xfId="11"/>
    <cellStyle name="_x000d__x000a_JournalTemplate=C:\COMFO\CTALK\JOURSTD.TPL_x000d__x000a_LbStateAddress=3 3 0 251 1 89 2 311_x000d__x000a_LbStateJou 5" xfId="12"/>
    <cellStyle name="_x000d__x000a_JournalTemplate=C:\COMFO\CTALK\JOURSTD.TPL_x000d__x000a_LbStateAddress=3 3 0 251 1 89 2 311_x000d__x000a_LbStateJou 6" xfId="13"/>
    <cellStyle name="_x000d__x000a_JournalTemplate=C:\COMFO\CTALK\JOURSTD.TPL_x000d__x000a_LbStateAddress=3 3 0 251 1 89 2 311_x000d__x000a_LbStateJou 7" xfId="14"/>
    <cellStyle name="_x000d__x000a_JournalTemplate=C:\COMFO\CTALK\JOURSTD.TPL_x000d__x000a_LbStateAddress=3 3 0 251 1 89 2 311_x000d__x000a_LbStateJou 8" xfId="15"/>
    <cellStyle name="_x000d__x000a_JournalTemplate=C:\COMFO\CTALK\JOURSTD.TPL_x000d__x000a_LbStateAddress=3 3 0 251 1 89 2 311_x000d__x000a_LbStateJou 9" xfId="16"/>
    <cellStyle name="_x000d__x000a_JournalTemplate=C:\COMFO\CTALK\JOURSTD.TPL_x000d__x000a_LbStateAddress=3 3 0 251 1 89 2 311_x000d__x000a_LbStateJou_01. TS-TAR(i)-12-09" xfId="17"/>
    <cellStyle name="_x000d__x000a_JournalTemplate=C:\COMFO\CTALK\JOURSTD.TPL_x000d__x000a_LbStateAddress=3 3 0 251 1 89 2 311_x000d__x000a_LbStateJou_111028 KB Berekening nacalculaties_v2" xfId="84"/>
    <cellStyle name="_x000d__x000a_JournalTemplate=C:\COMFO\CTALK\JOURSTD.TPL_x000d__x000a_LbStateAddress=3 3 0 251 1 89 2 311_x000d__x000a_LbStateJou_111028 KB Berekening nacalculaties_v2 2" xfId="87"/>
    <cellStyle name="Bad" xfId="18"/>
    <cellStyle name="Calculation" xfId="19"/>
    <cellStyle name="Check Cell" xfId="20"/>
    <cellStyle name="Euro" xfId="21"/>
    <cellStyle name="Explanatory Text" xfId="22"/>
    <cellStyle name="Good" xfId="23"/>
    <cellStyle name="Header" xfId="24"/>
    <cellStyle name="Heading 1" xfId="25"/>
    <cellStyle name="Heading 2" xfId="26"/>
    <cellStyle name="Heading 3" xfId="27"/>
    <cellStyle name="Heading 4" xfId="28"/>
    <cellStyle name="Hyperlink" xfId="29" builtinId="8"/>
    <cellStyle name="Hyperlink 2" xfId="30"/>
    <cellStyle name="Input" xfId="31"/>
    <cellStyle name="Komma" xfId="82" builtinId="3"/>
    <cellStyle name="Komma 10" xfId="33"/>
    <cellStyle name="Komma 13" xfId="34"/>
    <cellStyle name="Komma 2" xfId="35"/>
    <cellStyle name="Komma 2 2" xfId="36"/>
    <cellStyle name="Komma 3" xfId="37"/>
    <cellStyle name="Komma 4" xfId="38"/>
    <cellStyle name="Komma 5" xfId="39"/>
    <cellStyle name="Komma 6" xfId="40"/>
    <cellStyle name="Komma 7" xfId="32"/>
    <cellStyle name="Linked Cell" xfId="41"/>
    <cellStyle name="Neutral" xfId="42"/>
    <cellStyle name="Note" xfId="43"/>
    <cellStyle name="Output" xfId="44"/>
    <cellStyle name="Percentages_oorzaken" xfId="45"/>
    <cellStyle name="Procent" xfId="81" builtinId="5"/>
    <cellStyle name="Procent 2" xfId="47"/>
    <cellStyle name="Procent 3" xfId="48"/>
    <cellStyle name="Procent 4" xfId="46"/>
    <cellStyle name="Standaard" xfId="0" builtinId="0"/>
    <cellStyle name="Standaard 10" xfId="1"/>
    <cellStyle name="Standaard 11" xfId="49"/>
    <cellStyle name="Standaard 12" xfId="50"/>
    <cellStyle name="Standaard 13" xfId="51"/>
    <cellStyle name="Standaard 14" xfId="52"/>
    <cellStyle name="Standaard 15" xfId="53"/>
    <cellStyle name="Standaard 16" xfId="54"/>
    <cellStyle name="Standaard 17" xfId="55"/>
    <cellStyle name="Standaard 18" xfId="56"/>
    <cellStyle name="Standaard 19" xfId="57"/>
    <cellStyle name="Standaard 2" xfId="58"/>
    <cellStyle name="Standaard 20" xfId="59"/>
    <cellStyle name="Standaard 21" xfId="60"/>
    <cellStyle name="Standaard 22" xfId="61"/>
    <cellStyle name="Standaard 23" xfId="62"/>
    <cellStyle name="Standaard 24" xfId="63"/>
    <cellStyle name="Standaard 25" xfId="64"/>
    <cellStyle name="Standaard 3" xfId="65"/>
    <cellStyle name="Standaard 4" xfId="66"/>
    <cellStyle name="Standaard 5" xfId="67"/>
    <cellStyle name="Standaard 6" xfId="78"/>
    <cellStyle name="Standaard 7" xfId="68"/>
    <cellStyle name="Standaard 8" xfId="69"/>
    <cellStyle name="Standaard 9" xfId="70"/>
    <cellStyle name="Standaard_111028 KB Berekening nacalculaties_v2" xfId="85"/>
    <cellStyle name="Standaard_Handboek TSO (260202)" xfId="71"/>
    <cellStyle name="Standaard_NG-TAR(i)-10-08 Concept" xfId="72"/>
    <cellStyle name="Standaard_Tabellen - CIV2" xfId="80"/>
    <cellStyle name="Standaard_Tarievenmand 2002" xfId="79"/>
    <cellStyle name="Standaard_Template Tarievenmand 2002" xfId="73"/>
    <cellStyle name="Title" xfId="74"/>
    <cellStyle name="Total" xfId="75"/>
    <cellStyle name="Valuta" xfId="83" builtinId="4"/>
    <cellStyle name="Valuta_DELT TM NE 2003 (3)" xfId="76"/>
    <cellStyle name="Warning Text" xfId="77"/>
  </cellStyles>
  <dxfs count="174">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
      <fill>
        <patternFill>
          <bgColor rgb="FFCCFFCC"/>
        </patternFill>
      </fill>
    </dxf>
    <dxf>
      <fill>
        <patternFill>
          <bgColor theme="0" tint="-0.14996795556505021"/>
        </patternFill>
      </fill>
    </dxf>
  </dxfs>
  <tableStyles count="0" defaultTableStyle="TableStyleMedium2" defaultPivotStyle="PivotStyleLight16"/>
  <colors>
    <mruColors>
      <color rgb="FFFFFF99"/>
      <color rgb="FFFFCC99"/>
      <color rgb="FFFFCC66"/>
      <color rgb="FFCCFFCC"/>
      <color rgb="FF66FFFF"/>
      <color rgb="FF66CCFF"/>
      <color rgb="FF000066"/>
      <color rgb="FF000099"/>
      <color rgb="FF003366"/>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I/STAF/Business%20Control/Onderhoud/ONH.007%20Segmentering/2008/Segmentering%202008/Definitief/Versie%2020091124/Analyse%20Uren%20BU-TI%20PwC%20Audit%2020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20Documents/Clients/TenneT/2009/Interim/Original%20Files/Nieuwe%20map/Database%20investeringen%202%20no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5%20Regulering/Tarieven%202005/6.%20Proces%20Gas/CODATA/040616%201%20BF%20NG-T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R/Afgeschermd/Cluster%20Control/00%20aNieuwe%20structuur/420%20-%20Overige%20verzoeken%20Energiekamer%20(DE)/50%20-%20Werkbestanden/indirecte%20OPEX%20en%20meerkosten%20WON/model%20segmentering%202008%20def%20SB.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TE/ALGEMEEN/Tarieven/Tarieven%202002%20netbeheerders/AuditMod%20I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5%20OI/02%20Persoon/Makkinga/TAR-NG/TAR%202011/2%20-%20Concept/NG-TAR(i)-10-08%20Conce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E-Tarievenbesluiten@acm.n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belastingdienst.nl/wps/wcm/connect/bldcontentnl/standaard_functies/prive/contact/rechten_en_plichten_bij_de_belastingdienst/belastingrente/overzicht_percentages_belastingrente?projectid=6ac67e5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showGridLines="0" tabSelected="1" zoomScaleNormal="100" zoomScaleSheetLayoutView="100" workbookViewId="0">
      <selection sqref="A1:P1"/>
    </sheetView>
  </sheetViews>
  <sheetFormatPr defaultRowHeight="15"/>
  <sheetData>
    <row r="1" spans="1:16" ht="76.5" customHeight="1">
      <c r="A1" s="298" t="s">
        <v>134</v>
      </c>
      <c r="B1" s="299"/>
      <c r="C1" s="299"/>
      <c r="D1" s="299"/>
      <c r="E1" s="299"/>
      <c r="F1" s="299"/>
      <c r="G1" s="299"/>
      <c r="H1" s="299"/>
      <c r="I1" s="299"/>
      <c r="J1" s="299"/>
      <c r="K1" s="299"/>
      <c r="L1" s="299"/>
      <c r="M1" s="299"/>
      <c r="N1" s="299"/>
      <c r="O1" s="299"/>
      <c r="P1" s="300"/>
    </row>
    <row r="2" spans="1:16" ht="2.25" customHeight="1">
      <c r="A2" s="145"/>
      <c r="B2" s="146"/>
      <c r="C2" s="146"/>
      <c r="D2" s="146"/>
      <c r="E2" s="146"/>
      <c r="F2" s="146"/>
      <c r="G2" s="146"/>
      <c r="H2" s="146"/>
      <c r="I2" s="146"/>
      <c r="J2" s="146"/>
      <c r="K2" s="146"/>
      <c r="L2" s="146"/>
      <c r="M2" s="146"/>
      <c r="N2" s="146"/>
      <c r="O2" s="146"/>
      <c r="P2" s="147"/>
    </row>
    <row r="3" spans="1:16" ht="48.75" customHeight="1">
      <c r="A3" s="301" t="s">
        <v>120</v>
      </c>
      <c r="B3" s="302"/>
      <c r="C3" s="302"/>
      <c r="D3" s="302"/>
      <c r="E3" s="302"/>
      <c r="F3" s="302"/>
      <c r="G3" s="302"/>
      <c r="H3" s="302"/>
      <c r="I3" s="302"/>
      <c r="J3" s="302"/>
      <c r="K3" s="302"/>
      <c r="L3" s="302"/>
      <c r="M3" s="302"/>
      <c r="N3" s="302"/>
      <c r="O3" s="302"/>
      <c r="P3" s="303"/>
    </row>
    <row r="4" spans="1:16" ht="11.25" customHeight="1">
      <c r="A4" s="145"/>
      <c r="B4" s="146"/>
      <c r="C4" s="146"/>
      <c r="D4" s="146"/>
      <c r="E4" s="146"/>
      <c r="F4" s="146"/>
      <c r="G4" s="146"/>
      <c r="H4" s="146"/>
      <c r="I4" s="146"/>
      <c r="J4" s="146"/>
      <c r="K4" s="146"/>
      <c r="L4" s="146"/>
      <c r="M4" s="146"/>
      <c r="N4" s="146"/>
      <c r="O4" s="146"/>
      <c r="P4" s="147"/>
    </row>
    <row r="5" spans="1:16">
      <c r="A5" s="145"/>
      <c r="B5" s="293"/>
      <c r="C5" s="293"/>
      <c r="D5" s="293"/>
      <c r="E5" s="293"/>
      <c r="F5" s="293"/>
      <c r="G5" s="293"/>
      <c r="H5" s="293"/>
      <c r="I5" s="293"/>
      <c r="J5" s="293"/>
      <c r="K5" s="293"/>
      <c r="L5" s="293"/>
      <c r="M5" s="293"/>
      <c r="N5" s="293"/>
      <c r="O5" s="293"/>
      <c r="P5" s="147"/>
    </row>
    <row r="6" spans="1:16">
      <c r="A6" s="145"/>
      <c r="B6" s="293"/>
      <c r="C6" s="293"/>
      <c r="D6" s="293"/>
      <c r="E6" s="293"/>
      <c r="F6" s="293"/>
      <c r="G6" s="293"/>
      <c r="H6" s="293"/>
      <c r="I6" s="293"/>
      <c r="J6" s="293"/>
      <c r="K6" s="293"/>
      <c r="L6" s="293"/>
      <c r="M6" s="293"/>
      <c r="N6" s="293"/>
      <c r="O6" s="293"/>
      <c r="P6" s="147"/>
    </row>
    <row r="7" spans="1:16" ht="15" customHeight="1">
      <c r="A7" s="145"/>
      <c r="B7" s="246"/>
      <c r="C7" s="246"/>
      <c r="D7" s="246"/>
      <c r="E7" s="246"/>
      <c r="F7" s="246"/>
      <c r="G7" s="246"/>
      <c r="H7" s="246"/>
      <c r="I7" s="246"/>
      <c r="J7" s="246"/>
      <c r="K7" s="246"/>
      <c r="L7" s="246"/>
      <c r="M7" s="246"/>
      <c r="N7" s="246"/>
      <c r="O7" s="246"/>
      <c r="P7" s="147"/>
    </row>
    <row r="8" spans="1:16" ht="15" customHeight="1">
      <c r="A8" s="127"/>
      <c r="B8" s="128"/>
      <c r="C8" s="128"/>
      <c r="D8" s="128"/>
      <c r="E8" s="128"/>
      <c r="F8" s="128"/>
      <c r="G8" s="128"/>
      <c r="H8" s="128"/>
      <c r="I8" s="128"/>
      <c r="J8" s="128"/>
      <c r="K8" s="128"/>
      <c r="L8" s="128"/>
      <c r="M8" s="128"/>
      <c r="N8" s="128"/>
      <c r="O8" s="128"/>
      <c r="P8" s="129"/>
    </row>
    <row r="9" spans="1:16" ht="15" customHeight="1">
      <c r="A9" s="127"/>
      <c r="B9" s="130" t="s">
        <v>0</v>
      </c>
      <c r="C9" s="128"/>
      <c r="D9" s="128"/>
      <c r="E9" s="128"/>
      <c r="F9" s="128"/>
      <c r="G9" s="128"/>
      <c r="H9" s="128"/>
      <c r="I9" s="128"/>
      <c r="J9" s="128"/>
      <c r="K9" s="128"/>
      <c r="L9" s="128"/>
      <c r="M9" s="128"/>
      <c r="N9" s="128"/>
      <c r="O9" s="128"/>
      <c r="P9" s="129"/>
    </row>
    <row r="10" spans="1:16" ht="15" customHeight="1">
      <c r="A10" s="127"/>
      <c r="B10" s="128"/>
      <c r="C10" s="128"/>
      <c r="D10" s="1"/>
      <c r="E10" s="1"/>
      <c r="F10" s="1"/>
      <c r="G10" s="128"/>
      <c r="H10" s="128"/>
      <c r="I10" s="128"/>
      <c r="J10" s="128"/>
      <c r="K10" s="128"/>
      <c r="L10" s="128"/>
      <c r="M10" s="128"/>
      <c r="N10" s="128"/>
      <c r="O10" s="128"/>
      <c r="P10" s="129"/>
    </row>
    <row r="11" spans="1:16" ht="15" customHeight="1">
      <c r="A11" s="127"/>
      <c r="B11" s="2">
        <v>0</v>
      </c>
      <c r="C11" s="131"/>
      <c r="D11" s="297" t="s">
        <v>1</v>
      </c>
      <c r="E11" s="297"/>
      <c r="F11" s="297"/>
      <c r="G11" s="297"/>
      <c r="H11" s="297"/>
      <c r="I11" s="297"/>
      <c r="J11" s="297"/>
      <c r="K11" s="297"/>
      <c r="L11" s="297"/>
      <c r="M11" s="297"/>
      <c r="N11" s="297"/>
      <c r="O11" s="297"/>
      <c r="P11" s="129"/>
    </row>
    <row r="12" spans="1:16" ht="15" customHeight="1">
      <c r="A12" s="127"/>
      <c r="B12" s="132"/>
      <c r="C12" s="132"/>
      <c r="D12" s="3"/>
      <c r="E12" s="3"/>
      <c r="F12" s="3"/>
      <c r="G12" s="132"/>
      <c r="H12" s="132"/>
      <c r="I12" s="132"/>
      <c r="J12" s="132"/>
      <c r="K12" s="132"/>
      <c r="L12" s="132"/>
      <c r="M12" s="132"/>
      <c r="N12" s="128"/>
      <c r="O12" s="128"/>
      <c r="P12" s="129"/>
    </row>
    <row r="13" spans="1:16" ht="15" customHeight="1">
      <c r="A13" s="127"/>
      <c r="B13" s="4">
        <v>0</v>
      </c>
      <c r="C13" s="133"/>
      <c r="D13" s="307" t="s">
        <v>2</v>
      </c>
      <c r="E13" s="307"/>
      <c r="F13" s="307"/>
      <c r="G13" s="307"/>
      <c r="H13" s="307"/>
      <c r="I13" s="307"/>
      <c r="J13" s="307"/>
      <c r="K13" s="307"/>
      <c r="L13" s="307"/>
      <c r="M13" s="307"/>
      <c r="N13" s="307"/>
      <c r="O13" s="307"/>
      <c r="P13" s="129"/>
    </row>
    <row r="14" spans="1:16" ht="15" customHeight="1">
      <c r="A14" s="127"/>
      <c r="B14" s="132"/>
      <c r="C14" s="132"/>
      <c r="D14" s="3"/>
      <c r="E14" s="3"/>
      <c r="F14" s="3"/>
      <c r="G14" s="132"/>
      <c r="H14" s="132"/>
      <c r="I14" s="132"/>
      <c r="J14" s="132"/>
      <c r="K14" s="132"/>
      <c r="L14" s="132"/>
      <c r="M14" s="132"/>
      <c r="N14" s="128"/>
      <c r="O14" s="128"/>
      <c r="P14" s="129"/>
    </row>
    <row r="15" spans="1:16" ht="15" customHeight="1">
      <c r="A15" s="127"/>
      <c r="B15" s="8">
        <v>0</v>
      </c>
      <c r="C15" s="134"/>
      <c r="D15" s="308" t="s">
        <v>3</v>
      </c>
      <c r="E15" s="308"/>
      <c r="F15" s="308"/>
      <c r="G15" s="308"/>
      <c r="H15" s="308"/>
      <c r="I15" s="308"/>
      <c r="J15" s="308"/>
      <c r="K15" s="308"/>
      <c r="L15" s="308"/>
      <c r="M15" s="308"/>
      <c r="N15" s="308"/>
      <c r="O15" s="308"/>
      <c r="P15" s="129"/>
    </row>
    <row r="16" spans="1:16" ht="15" customHeight="1">
      <c r="A16" s="127"/>
      <c r="B16" s="132"/>
      <c r="C16" s="132"/>
      <c r="D16" s="3"/>
      <c r="E16" s="3"/>
      <c r="F16" s="3"/>
      <c r="G16" s="132"/>
      <c r="H16" s="132"/>
      <c r="I16" s="132"/>
      <c r="J16" s="132"/>
      <c r="K16" s="132"/>
      <c r="L16" s="132"/>
      <c r="M16" s="132"/>
      <c r="N16" s="128"/>
      <c r="O16" s="128"/>
      <c r="P16" s="129"/>
    </row>
    <row r="17" spans="1:16" ht="15" customHeight="1">
      <c r="A17" s="127"/>
      <c r="B17" s="5">
        <v>0</v>
      </c>
      <c r="C17" s="135"/>
      <c r="D17" s="306" t="s">
        <v>4</v>
      </c>
      <c r="E17" s="306"/>
      <c r="F17" s="306"/>
      <c r="G17" s="306"/>
      <c r="H17" s="306"/>
      <c r="I17" s="306"/>
      <c r="J17" s="306"/>
      <c r="K17" s="306"/>
      <c r="L17" s="306"/>
      <c r="M17" s="306"/>
      <c r="N17" s="306"/>
      <c r="O17" s="306"/>
      <c r="P17" s="129"/>
    </row>
    <row r="18" spans="1:16" ht="15" customHeight="1">
      <c r="A18" s="127"/>
      <c r="B18" s="132"/>
      <c r="C18" s="132"/>
      <c r="D18" s="3"/>
      <c r="E18" s="3"/>
      <c r="F18" s="3"/>
      <c r="G18" s="132"/>
      <c r="H18" s="132"/>
      <c r="I18" s="132"/>
      <c r="J18" s="132"/>
      <c r="K18" s="132"/>
      <c r="L18" s="132"/>
      <c r="M18" s="132"/>
      <c r="N18" s="128"/>
      <c r="O18" s="128"/>
      <c r="P18" s="129"/>
    </row>
    <row r="19" spans="1:16" ht="15" customHeight="1">
      <c r="A19" s="127"/>
      <c r="B19" s="6">
        <v>0</v>
      </c>
      <c r="C19" s="136"/>
      <c r="D19" s="305" t="s">
        <v>5</v>
      </c>
      <c r="E19" s="305"/>
      <c r="F19" s="305"/>
      <c r="G19" s="305"/>
      <c r="H19" s="305"/>
      <c r="I19" s="305"/>
      <c r="J19" s="305"/>
      <c r="K19" s="305"/>
      <c r="L19" s="305"/>
      <c r="M19" s="305"/>
      <c r="N19" s="305"/>
      <c r="O19" s="305"/>
      <c r="P19" s="129"/>
    </row>
    <row r="20" spans="1:16" ht="15" customHeight="1">
      <c r="A20" s="127"/>
      <c r="B20" s="132"/>
      <c r="C20" s="132"/>
      <c r="D20" s="132"/>
      <c r="E20" s="132"/>
      <c r="F20" s="132"/>
      <c r="G20" s="137"/>
      <c r="H20" s="137"/>
      <c r="I20" s="132"/>
      <c r="J20" s="132"/>
      <c r="K20" s="132"/>
      <c r="L20" s="132"/>
      <c r="M20" s="132"/>
      <c r="N20" s="128"/>
      <c r="O20" s="128"/>
      <c r="P20" s="129"/>
    </row>
    <row r="21" spans="1:16" ht="15" customHeight="1">
      <c r="A21" s="127"/>
      <c r="B21" s="7">
        <v>0</v>
      </c>
      <c r="C21" s="133"/>
      <c r="D21" s="304" t="s">
        <v>6</v>
      </c>
      <c r="E21" s="304"/>
      <c r="F21" s="304"/>
      <c r="G21" s="304"/>
      <c r="H21" s="304"/>
      <c r="I21" s="304"/>
      <c r="J21" s="304"/>
      <c r="K21" s="304"/>
      <c r="L21" s="304"/>
      <c r="M21" s="304"/>
      <c r="N21" s="304"/>
      <c r="O21" s="304"/>
      <c r="P21" s="129"/>
    </row>
    <row r="22" spans="1:16" ht="15" customHeight="1">
      <c r="A22" s="138"/>
      <c r="B22" s="139"/>
      <c r="C22" s="139"/>
      <c r="D22" s="139"/>
      <c r="E22" s="139"/>
      <c r="F22" s="139"/>
      <c r="G22" s="140"/>
      <c r="H22" s="140"/>
      <c r="I22" s="139"/>
      <c r="J22" s="139"/>
      <c r="K22" s="139"/>
      <c r="L22" s="139"/>
      <c r="M22" s="139"/>
      <c r="N22" s="139"/>
      <c r="O22" s="139"/>
      <c r="P22" s="141"/>
    </row>
  </sheetData>
  <mergeCells count="8">
    <mergeCell ref="D11:O11"/>
    <mergeCell ref="A1:P1"/>
    <mergeCell ref="A3:P3"/>
    <mergeCell ref="D21:O21"/>
    <mergeCell ref="D19:O19"/>
    <mergeCell ref="D17:O17"/>
    <mergeCell ref="D13:O13"/>
    <mergeCell ref="D15:O15"/>
  </mergeCells>
  <pageMargins left="0.7" right="0.7"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showGridLines="0" zoomScaleNormal="100" zoomScaleSheetLayoutView="100" workbookViewId="0"/>
  </sheetViews>
  <sheetFormatPr defaultRowHeight="15"/>
  <cols>
    <col min="1" max="1" width="19.28515625" customWidth="1"/>
    <col min="6" max="6" width="22.140625" bestFit="1" customWidth="1"/>
    <col min="7" max="7" width="45.42578125" customWidth="1"/>
    <col min="9" max="9" width="35.7109375" customWidth="1"/>
  </cols>
  <sheetData>
    <row r="1" spans="1:9" ht="23.25">
      <c r="A1" s="36" t="s">
        <v>7</v>
      </c>
      <c r="B1" s="33"/>
      <c r="C1" s="33"/>
      <c r="D1" s="33"/>
      <c r="E1" s="33"/>
      <c r="F1" s="33"/>
      <c r="G1" s="33"/>
      <c r="H1" s="34"/>
      <c r="I1" s="35"/>
    </row>
    <row r="2" spans="1:9">
      <c r="A2" s="24"/>
      <c r="B2" s="22"/>
      <c r="C2" s="22"/>
      <c r="D2" s="22"/>
      <c r="E2" s="22"/>
      <c r="F2" s="22"/>
      <c r="G2" s="22"/>
      <c r="H2" s="22"/>
      <c r="I2" s="23"/>
    </row>
    <row r="3" spans="1:9" ht="15.75">
      <c r="A3" s="314" t="s">
        <v>32</v>
      </c>
      <c r="B3" s="315"/>
      <c r="C3" s="315"/>
      <c r="D3" s="315"/>
      <c r="E3" s="315"/>
      <c r="F3" s="315"/>
      <c r="G3" s="315"/>
      <c r="H3" s="315"/>
      <c r="I3" s="316"/>
    </row>
    <row r="4" spans="1:9" ht="15.75">
      <c r="A4" s="41"/>
      <c r="B4" s="38"/>
      <c r="C4" s="39"/>
      <c r="D4" s="38"/>
      <c r="E4" s="43" t="s">
        <v>8</v>
      </c>
      <c r="F4" s="171"/>
      <c r="G4" s="40"/>
      <c r="H4" s="38"/>
      <c r="I4" s="42"/>
    </row>
    <row r="5" spans="1:9" ht="15.75">
      <c r="A5" s="9"/>
      <c r="B5" s="10"/>
      <c r="C5" s="11"/>
      <c r="D5" s="10"/>
      <c r="E5" s="44" t="s">
        <v>9</v>
      </c>
      <c r="F5" s="32">
        <v>42657</v>
      </c>
      <c r="G5" s="12"/>
      <c r="H5" s="10"/>
      <c r="I5" s="13"/>
    </row>
    <row r="6" spans="1:9">
      <c r="A6" s="14"/>
      <c r="B6" s="15"/>
      <c r="C6" s="15"/>
      <c r="D6" s="15"/>
      <c r="E6" s="15"/>
      <c r="F6" s="15"/>
      <c r="G6" s="15"/>
      <c r="H6" s="15"/>
      <c r="I6" s="16"/>
    </row>
    <row r="7" spans="1:9">
      <c r="A7" s="17"/>
      <c r="B7" s="18"/>
      <c r="C7" s="18"/>
      <c r="D7" s="18"/>
      <c r="E7" s="18"/>
      <c r="F7" s="18"/>
      <c r="G7" s="18"/>
      <c r="H7" s="18"/>
      <c r="I7" s="19"/>
    </row>
    <row r="8" spans="1:9">
      <c r="A8" s="20" t="s">
        <v>10</v>
      </c>
      <c r="B8" s="330" t="s">
        <v>11</v>
      </c>
      <c r="C8" s="331"/>
      <c r="D8" s="331"/>
      <c r="E8" s="331"/>
      <c r="F8" s="331"/>
      <c r="G8" s="331"/>
      <c r="H8" s="331"/>
      <c r="I8" s="332"/>
    </row>
    <row r="9" spans="1:9">
      <c r="A9" s="14" t="s">
        <v>12</v>
      </c>
      <c r="B9" s="309" t="s">
        <v>13</v>
      </c>
      <c r="C9" s="310"/>
      <c r="D9" s="310"/>
      <c r="E9" s="310"/>
      <c r="F9" s="310"/>
      <c r="G9" s="310"/>
      <c r="H9" s="310"/>
      <c r="I9" s="311"/>
    </row>
    <row r="10" spans="1:9">
      <c r="A10" s="14" t="s">
        <v>14</v>
      </c>
      <c r="B10" s="309" t="s">
        <v>15</v>
      </c>
      <c r="C10" s="310"/>
      <c r="D10" s="310"/>
      <c r="E10" s="310"/>
      <c r="F10" s="310"/>
      <c r="G10" s="310"/>
      <c r="H10" s="310"/>
      <c r="I10" s="311"/>
    </row>
    <row r="11" spans="1:9">
      <c r="A11" s="14" t="s">
        <v>16</v>
      </c>
      <c r="B11" s="309" t="s">
        <v>17</v>
      </c>
      <c r="C11" s="310"/>
      <c r="D11" s="310"/>
      <c r="E11" s="310"/>
      <c r="F11" s="310"/>
      <c r="G11" s="310"/>
      <c r="H11" s="310"/>
      <c r="I11" s="311"/>
    </row>
    <row r="12" spans="1:9">
      <c r="A12" s="14" t="s">
        <v>18</v>
      </c>
      <c r="B12" s="321"/>
      <c r="C12" s="322"/>
      <c r="D12" s="322"/>
      <c r="E12" s="322"/>
      <c r="F12" s="322"/>
      <c r="G12" s="322"/>
      <c r="H12" s="322"/>
      <c r="I12" s="323"/>
    </row>
    <row r="13" spans="1:9">
      <c r="A13" s="14" t="s">
        <v>19</v>
      </c>
      <c r="B13" s="321"/>
      <c r="C13" s="322"/>
      <c r="D13" s="322"/>
      <c r="E13" s="322"/>
      <c r="F13" s="322"/>
      <c r="G13" s="322"/>
      <c r="H13" s="322"/>
      <c r="I13" s="323"/>
    </row>
    <row r="14" spans="1:9">
      <c r="A14" s="14" t="s">
        <v>20</v>
      </c>
      <c r="B14" s="324"/>
      <c r="C14" s="325"/>
      <c r="D14" s="325"/>
      <c r="E14" s="325"/>
      <c r="F14" s="325"/>
      <c r="G14" s="325"/>
      <c r="H14" s="325"/>
      <c r="I14" s="326"/>
    </row>
    <row r="15" spans="1:9">
      <c r="A15" s="21" t="s">
        <v>21</v>
      </c>
      <c r="B15" s="327"/>
      <c r="C15" s="328"/>
      <c r="D15" s="328"/>
      <c r="E15" s="328"/>
      <c r="F15" s="328"/>
      <c r="G15" s="328"/>
      <c r="H15" s="328"/>
      <c r="I15" s="329"/>
    </row>
    <row r="16" spans="1:9">
      <c r="A16" s="14"/>
      <c r="B16" s="22"/>
      <c r="C16" s="22"/>
      <c r="D16" s="22"/>
      <c r="E16" s="22"/>
      <c r="F16" s="22"/>
      <c r="G16" s="22"/>
      <c r="H16" s="22"/>
      <c r="I16" s="23"/>
    </row>
    <row r="17" spans="1:9">
      <c r="A17" s="14"/>
      <c r="B17" s="22"/>
      <c r="C17" s="22"/>
      <c r="D17" s="22"/>
      <c r="E17" s="22"/>
      <c r="F17" s="22"/>
      <c r="G17" s="22"/>
      <c r="H17" s="22"/>
      <c r="I17" s="23"/>
    </row>
    <row r="18" spans="1:9">
      <c r="A18" s="24"/>
      <c r="B18" s="22"/>
      <c r="C18" s="22"/>
      <c r="D18" s="22"/>
      <c r="E18" s="22"/>
      <c r="F18" s="22"/>
      <c r="G18" s="22"/>
      <c r="H18" s="22"/>
      <c r="I18" s="23"/>
    </row>
    <row r="19" spans="1:9">
      <c r="A19" s="25" t="s">
        <v>22</v>
      </c>
      <c r="B19" s="26"/>
      <c r="C19" s="26"/>
      <c r="D19" s="26"/>
      <c r="E19" s="319" t="s">
        <v>23</v>
      </c>
      <c r="F19" s="320"/>
      <c r="G19" s="26" t="s">
        <v>24</v>
      </c>
      <c r="H19" s="26" t="s">
        <v>25</v>
      </c>
      <c r="I19" s="27"/>
    </row>
    <row r="20" spans="1:9">
      <c r="A20" s="28"/>
      <c r="B20" s="29"/>
      <c r="C20" s="29"/>
      <c r="D20" s="29"/>
      <c r="E20" s="312" t="s">
        <v>31</v>
      </c>
      <c r="F20" s="313"/>
      <c r="G20" s="144" t="s">
        <v>26</v>
      </c>
      <c r="H20" s="317"/>
      <c r="I20" s="318"/>
    </row>
    <row r="21" spans="1:9">
      <c r="A21" s="28"/>
      <c r="B21" s="29"/>
      <c r="C21" s="29"/>
      <c r="D21" s="29"/>
      <c r="E21" s="312" t="s">
        <v>27</v>
      </c>
      <c r="F21" s="313"/>
      <c r="G21" s="144"/>
      <c r="H21" s="317"/>
      <c r="I21" s="318"/>
    </row>
    <row r="22" spans="1:9">
      <c r="A22" s="24"/>
      <c r="B22" s="22"/>
      <c r="C22" s="22"/>
      <c r="D22" s="22"/>
      <c r="E22" s="22"/>
      <c r="F22" s="22"/>
      <c r="G22" s="22"/>
      <c r="H22" s="22"/>
      <c r="I22" s="23"/>
    </row>
    <row r="23" spans="1:9">
      <c r="A23" s="24"/>
      <c r="B23" s="22"/>
      <c r="C23" s="22"/>
      <c r="D23" s="22"/>
      <c r="E23" s="22"/>
      <c r="F23" s="22"/>
      <c r="G23" s="22"/>
      <c r="H23" s="22"/>
      <c r="I23" s="23"/>
    </row>
    <row r="24" spans="1:9">
      <c r="A24" s="24"/>
      <c r="B24" s="22"/>
      <c r="C24" s="22"/>
      <c r="D24" s="22"/>
      <c r="E24" s="22"/>
      <c r="F24" s="22"/>
      <c r="G24" s="22"/>
      <c r="H24" s="22"/>
      <c r="I24" s="23"/>
    </row>
    <row r="25" spans="1:9">
      <c r="A25" s="30" t="s">
        <v>30</v>
      </c>
      <c r="B25" s="29"/>
      <c r="C25" s="29"/>
      <c r="D25" s="29"/>
      <c r="E25" s="29"/>
      <c r="F25" s="22"/>
      <c r="G25" s="22"/>
      <c r="H25" s="22"/>
      <c r="I25" s="23"/>
    </row>
    <row r="26" spans="1:9">
      <c r="A26" s="30" t="s">
        <v>28</v>
      </c>
      <c r="B26" s="29"/>
      <c r="C26" s="29"/>
      <c r="D26" s="29"/>
      <c r="E26" s="29"/>
      <c r="F26" s="22"/>
      <c r="G26" s="22"/>
      <c r="H26" s="22"/>
      <c r="I26" s="23"/>
    </row>
    <row r="27" spans="1:9">
      <c r="A27" s="30" t="s">
        <v>29</v>
      </c>
      <c r="B27" s="29"/>
      <c r="C27" s="29"/>
      <c r="D27" s="29"/>
      <c r="E27" s="29"/>
      <c r="F27" s="22"/>
      <c r="G27" s="22"/>
      <c r="H27" s="22"/>
      <c r="I27" s="23"/>
    </row>
    <row r="28" spans="1:9">
      <c r="A28" s="37"/>
      <c r="B28" s="31"/>
      <c r="C28" s="31"/>
      <c r="D28" s="31"/>
      <c r="E28" s="31"/>
      <c r="F28" s="18"/>
      <c r="G28" s="18"/>
      <c r="H28" s="18"/>
      <c r="I28" s="19"/>
    </row>
  </sheetData>
  <mergeCells count="14">
    <mergeCell ref="B9:I9"/>
    <mergeCell ref="B10:I10"/>
    <mergeCell ref="B11:I11"/>
    <mergeCell ref="E21:F21"/>
    <mergeCell ref="A3:I3"/>
    <mergeCell ref="H20:I20"/>
    <mergeCell ref="E19:F19"/>
    <mergeCell ref="E20:F20"/>
    <mergeCell ref="B12:I12"/>
    <mergeCell ref="B13:I13"/>
    <mergeCell ref="B14:I14"/>
    <mergeCell ref="B15:I15"/>
    <mergeCell ref="B8:I8"/>
    <mergeCell ref="H21:I21"/>
  </mergeCells>
  <hyperlinks>
    <hyperlink ref="G20" r:id="rId1"/>
  </hyperlinks>
  <pageMargins left="0.7" right="0.7" top="0.75" bottom="0.75" header="0.3" footer="0.3"/>
  <pageSetup paperSize="9" scale="77" orientation="landscap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showGridLines="0" zoomScaleNormal="100" zoomScaleSheetLayoutView="100" workbookViewId="0">
      <selection sqref="A1:F1"/>
    </sheetView>
  </sheetViews>
  <sheetFormatPr defaultColWidth="9.140625" defaultRowHeight="12.75"/>
  <cols>
    <col min="1" max="1" width="38.7109375" style="85" customWidth="1"/>
    <col min="2" max="2" width="8.28515625" style="86" customWidth="1"/>
    <col min="3" max="8" width="25.7109375" style="85" customWidth="1"/>
    <col min="9" max="9" width="31" style="85" customWidth="1"/>
    <col min="10" max="10" width="26.28515625" style="85" customWidth="1"/>
    <col min="11" max="16384" width="9.140625" style="85"/>
  </cols>
  <sheetData>
    <row r="1" spans="1:11" s="91" customFormat="1" ht="23.25" customHeight="1">
      <c r="A1" s="349" t="s">
        <v>64</v>
      </c>
      <c r="B1" s="350"/>
      <c r="C1" s="350"/>
      <c r="D1" s="350"/>
      <c r="E1" s="350"/>
      <c r="F1" s="350"/>
      <c r="G1" s="115"/>
      <c r="H1" s="212" t="s">
        <v>33</v>
      </c>
    </row>
    <row r="2" spans="1:11" s="91" customFormat="1" ht="14.25" customHeight="1">
      <c r="A2" s="122"/>
      <c r="B2" s="106"/>
      <c r="C2" s="106"/>
      <c r="D2" s="106"/>
      <c r="E2" s="107"/>
      <c r="F2" s="107"/>
      <c r="G2" s="108"/>
      <c r="H2" s="123"/>
    </row>
    <row r="3" spans="1:11" ht="15" customHeight="1">
      <c r="A3" s="335" t="s">
        <v>54</v>
      </c>
      <c r="B3" s="336"/>
      <c r="C3" s="337"/>
      <c r="H3" s="117"/>
    </row>
    <row r="4" spans="1:11" ht="15" customHeight="1">
      <c r="A4" s="223"/>
      <c r="B4" s="89"/>
      <c r="C4" s="89"/>
      <c r="E4" s="338" t="s">
        <v>77</v>
      </c>
      <c r="H4" s="347" t="s">
        <v>53</v>
      </c>
    </row>
    <row r="5" spans="1:11" ht="15.75" customHeight="1">
      <c r="A5" s="116"/>
      <c r="B5" s="85"/>
      <c r="C5" s="205"/>
      <c r="D5" s="338" t="s">
        <v>66</v>
      </c>
      <c r="E5" s="338"/>
      <c r="F5" s="207"/>
      <c r="G5" s="338" t="s">
        <v>76</v>
      </c>
      <c r="H5" s="347"/>
    </row>
    <row r="6" spans="1:11" ht="15" customHeight="1">
      <c r="A6" s="224" t="s">
        <v>129</v>
      </c>
      <c r="B6" s="90"/>
      <c r="C6" s="206" t="s">
        <v>73</v>
      </c>
      <c r="D6" s="339"/>
      <c r="E6" s="339"/>
      <c r="F6" s="204" t="s">
        <v>72</v>
      </c>
      <c r="G6" s="339"/>
      <c r="H6" s="348"/>
      <c r="K6" s="88"/>
    </row>
    <row r="7" spans="1:11" s="88" customFormat="1">
      <c r="A7" s="225" t="s">
        <v>135</v>
      </c>
      <c r="B7" s="90"/>
      <c r="C7" s="196">
        <v>42461</v>
      </c>
      <c r="D7" s="247">
        <v>15241050</v>
      </c>
      <c r="E7" s="247"/>
      <c r="F7" s="196">
        <v>45016</v>
      </c>
      <c r="G7" s="247">
        <v>46000000</v>
      </c>
      <c r="H7" s="248"/>
    </row>
    <row r="8" spans="1:11" s="88" customFormat="1">
      <c r="A8" s="225"/>
      <c r="B8" s="97"/>
      <c r="C8" s="196"/>
      <c r="D8" s="247"/>
      <c r="E8" s="247"/>
      <c r="F8" s="196"/>
      <c r="G8" s="247"/>
      <c r="H8" s="248"/>
    </row>
    <row r="9" spans="1:11" s="88" customFormat="1">
      <c r="A9" s="225"/>
      <c r="B9" s="90"/>
      <c r="C9" s="196"/>
      <c r="D9" s="247"/>
      <c r="E9" s="247"/>
      <c r="F9" s="196"/>
      <c r="G9" s="247"/>
      <c r="H9" s="248"/>
    </row>
    <row r="10" spans="1:11">
      <c r="A10" s="225"/>
      <c r="B10" s="98"/>
      <c r="C10" s="196"/>
      <c r="D10" s="247"/>
      <c r="E10" s="247"/>
      <c r="F10" s="196"/>
      <c r="G10" s="247"/>
      <c r="H10" s="248"/>
      <c r="K10" s="88"/>
    </row>
    <row r="11" spans="1:11">
      <c r="A11" s="225"/>
      <c r="B11" s="90"/>
      <c r="C11" s="196"/>
      <c r="D11" s="247"/>
      <c r="E11" s="247"/>
      <c r="F11" s="196"/>
      <c r="G11" s="247"/>
      <c r="H11" s="248"/>
      <c r="K11" s="88"/>
    </row>
    <row r="12" spans="1:11">
      <c r="A12" s="225"/>
      <c r="B12" s="90"/>
      <c r="C12" s="196"/>
      <c r="D12" s="247"/>
      <c r="E12" s="247"/>
      <c r="F12" s="196"/>
      <c r="G12" s="247"/>
      <c r="H12" s="248"/>
      <c r="K12" s="88"/>
    </row>
    <row r="13" spans="1:11">
      <c r="A13" s="225"/>
      <c r="B13" s="90"/>
      <c r="C13" s="196"/>
      <c r="D13" s="247"/>
      <c r="E13" s="247"/>
      <c r="F13" s="196"/>
      <c r="G13" s="247"/>
      <c r="H13" s="248"/>
      <c r="K13" s="88"/>
    </row>
    <row r="14" spans="1:11" s="88" customFormat="1">
      <c r="A14" s="225"/>
      <c r="B14" s="90"/>
      <c r="C14" s="196"/>
      <c r="D14" s="247"/>
      <c r="E14" s="247"/>
      <c r="F14" s="196"/>
      <c r="G14" s="247"/>
      <c r="H14" s="248"/>
    </row>
    <row r="15" spans="1:11" s="88" customFormat="1">
      <c r="A15" s="225"/>
      <c r="B15" s="90"/>
      <c r="C15" s="196"/>
      <c r="D15" s="247"/>
      <c r="E15" s="247"/>
      <c r="F15" s="196"/>
      <c r="G15" s="247"/>
      <c r="H15" s="248"/>
    </row>
    <row r="16" spans="1:11" s="88" customFormat="1">
      <c r="A16" s="225"/>
      <c r="B16" s="90"/>
      <c r="C16" s="196"/>
      <c r="D16" s="247"/>
      <c r="E16" s="247"/>
      <c r="F16" s="196"/>
      <c r="G16" s="247"/>
      <c r="H16" s="248"/>
    </row>
    <row r="17" spans="1:10" s="88" customFormat="1">
      <c r="A17" s="225"/>
      <c r="B17" s="90"/>
      <c r="C17" s="196"/>
      <c r="D17" s="247"/>
      <c r="E17" s="247"/>
      <c r="F17" s="196"/>
      <c r="G17" s="247"/>
      <c r="H17" s="248"/>
    </row>
    <row r="18" spans="1:10" s="88" customFormat="1">
      <c r="A18" s="225"/>
      <c r="B18" s="90"/>
      <c r="C18" s="196"/>
      <c r="D18" s="247"/>
      <c r="E18" s="247"/>
      <c r="F18" s="196"/>
      <c r="G18" s="247"/>
      <c r="H18" s="248"/>
    </row>
    <row r="19" spans="1:10" s="88" customFormat="1">
      <c r="A19" s="226"/>
      <c r="B19" s="90"/>
      <c r="C19" s="142"/>
      <c r="D19" s="142"/>
      <c r="E19" s="142"/>
      <c r="F19" s="142"/>
      <c r="H19" s="124"/>
      <c r="I19" s="142"/>
      <c r="J19" s="112"/>
    </row>
    <row r="20" spans="1:10" s="88" customFormat="1" ht="15" customHeight="1">
      <c r="A20" s="335" t="s">
        <v>58</v>
      </c>
      <c r="B20" s="336"/>
      <c r="C20" s="337"/>
      <c r="D20" s="174"/>
      <c r="E20" s="142"/>
      <c r="F20" s="142"/>
      <c r="H20" s="124"/>
      <c r="I20" s="142"/>
      <c r="J20" s="112"/>
    </row>
    <row r="21" spans="1:10" s="88" customFormat="1" ht="15" customHeight="1">
      <c r="A21" s="223"/>
      <c r="B21" s="89"/>
      <c r="E21" s="343" t="s">
        <v>67</v>
      </c>
      <c r="G21" s="173"/>
      <c r="H21" s="227"/>
      <c r="I21" s="142"/>
      <c r="J21" s="112"/>
    </row>
    <row r="22" spans="1:10" s="88" customFormat="1" ht="12.75" customHeight="1">
      <c r="A22" s="226"/>
      <c r="B22" s="90"/>
      <c r="C22" s="340" t="s">
        <v>69</v>
      </c>
      <c r="D22" s="340" t="s">
        <v>68</v>
      </c>
      <c r="E22" s="343"/>
      <c r="F22" s="207"/>
      <c r="H22" s="227"/>
      <c r="I22" s="142"/>
      <c r="J22" s="112"/>
    </row>
    <row r="23" spans="1:10" s="88" customFormat="1" ht="15" customHeight="1">
      <c r="A23" s="228" t="s">
        <v>129</v>
      </c>
      <c r="B23" s="90"/>
      <c r="C23" s="340"/>
      <c r="D23" s="340"/>
      <c r="E23" s="344"/>
      <c r="F23" s="204" t="s">
        <v>74</v>
      </c>
      <c r="G23" s="173" t="s">
        <v>52</v>
      </c>
      <c r="H23" s="229" t="s">
        <v>55</v>
      </c>
      <c r="I23" s="142"/>
      <c r="J23" s="112"/>
    </row>
    <row r="24" spans="1:10" s="88" customFormat="1">
      <c r="A24" s="230" t="str">
        <f t="shared" ref="A24:A35" si="0">A7</f>
        <v>Net op zee</v>
      </c>
      <c r="B24" s="90"/>
      <c r="C24" s="256">
        <f>IF(C7&lt;=DATE(2016,4,1),D7,E7)</f>
        <v>15241050</v>
      </c>
      <c r="D24" s="256">
        <f>IF(F7&gt;=DATE(2016,12,31),G7,H7)</f>
        <v>46000000</v>
      </c>
      <c r="E24" s="256">
        <f>(C24+D24)/2</f>
        <v>30620525</v>
      </c>
      <c r="F24" s="99">
        <f>IF(C7=0,"-",IF(C7&lt;DATE(2016,4,1),"01-04-16",C7))</f>
        <v>42461</v>
      </c>
      <c r="G24" s="99" t="str">
        <f>IF(F7=0,"-",IF(F7&lt;DATE(2016,12,31),F7,"31-12-16"))</f>
        <v>31-12-16</v>
      </c>
      <c r="H24" s="257">
        <f>IF(F7&lt;DATE(2016,12,31),H7,IF(F7=DATE(2016,12,31),G7,0))</f>
        <v>0</v>
      </c>
      <c r="I24" s="142"/>
      <c r="J24" s="112"/>
    </row>
    <row r="25" spans="1:10" s="88" customFormat="1">
      <c r="A25" s="230">
        <f t="shared" si="0"/>
        <v>0</v>
      </c>
      <c r="B25" s="90"/>
      <c r="C25" s="256">
        <f t="shared" ref="C25:C35" si="1">IF(C8&lt;=DATE(2016,4,1),D8,E8)</f>
        <v>0</v>
      </c>
      <c r="D25" s="256">
        <f t="shared" ref="D25:D35" si="2">IF(F8&gt;=DATE(2016,12,31),G8,H8)</f>
        <v>0</v>
      </c>
      <c r="E25" s="256">
        <f t="shared" ref="E25:E35" si="3">(C25+D25)/2</f>
        <v>0</v>
      </c>
      <c r="F25" s="99" t="str">
        <f t="shared" ref="F25:F35" si="4">IF(C8=0,"-",IF(C8&lt;DATE(2016,4,1),"01-04-16",C8))</f>
        <v>-</v>
      </c>
      <c r="G25" s="99" t="str">
        <f t="shared" ref="G25:G35" si="5">IF(F8=0,"-",IF(F8&lt;DATE(2016,12,31),F8,"31-12-16"))</f>
        <v>-</v>
      </c>
      <c r="H25" s="257">
        <f t="shared" ref="H25:H35" si="6">IF(F8&lt;DATE(2016,12,31),H8,IF(F8=DATE(2016,12,31),G8,0))</f>
        <v>0</v>
      </c>
      <c r="I25" s="142"/>
      <c r="J25" s="112"/>
    </row>
    <row r="26" spans="1:10" s="88" customFormat="1">
      <c r="A26" s="230">
        <f t="shared" si="0"/>
        <v>0</v>
      </c>
      <c r="B26" s="90"/>
      <c r="C26" s="256">
        <f t="shared" si="1"/>
        <v>0</v>
      </c>
      <c r="D26" s="256">
        <f t="shared" si="2"/>
        <v>0</v>
      </c>
      <c r="E26" s="256">
        <f t="shared" si="3"/>
        <v>0</v>
      </c>
      <c r="F26" s="99" t="str">
        <f t="shared" si="4"/>
        <v>-</v>
      </c>
      <c r="G26" s="99" t="str">
        <f t="shared" si="5"/>
        <v>-</v>
      </c>
      <c r="H26" s="257">
        <f t="shared" si="6"/>
        <v>0</v>
      </c>
      <c r="I26" s="142"/>
      <c r="J26" s="112"/>
    </row>
    <row r="27" spans="1:10" s="88" customFormat="1">
      <c r="A27" s="230">
        <f t="shared" si="0"/>
        <v>0</v>
      </c>
      <c r="B27" s="90"/>
      <c r="C27" s="256">
        <f t="shared" si="1"/>
        <v>0</v>
      </c>
      <c r="D27" s="256">
        <f t="shared" si="2"/>
        <v>0</v>
      </c>
      <c r="E27" s="256">
        <f t="shared" si="3"/>
        <v>0</v>
      </c>
      <c r="F27" s="99" t="str">
        <f t="shared" si="4"/>
        <v>-</v>
      </c>
      <c r="G27" s="99" t="str">
        <f t="shared" si="5"/>
        <v>-</v>
      </c>
      <c r="H27" s="257">
        <f t="shared" si="6"/>
        <v>0</v>
      </c>
      <c r="I27" s="142"/>
      <c r="J27" s="112"/>
    </row>
    <row r="28" spans="1:10" s="88" customFormat="1">
      <c r="A28" s="230">
        <f t="shared" si="0"/>
        <v>0</v>
      </c>
      <c r="B28" s="90"/>
      <c r="C28" s="256">
        <f t="shared" si="1"/>
        <v>0</v>
      </c>
      <c r="D28" s="256">
        <f t="shared" si="2"/>
        <v>0</v>
      </c>
      <c r="E28" s="256">
        <f t="shared" si="3"/>
        <v>0</v>
      </c>
      <c r="F28" s="99" t="str">
        <f t="shared" si="4"/>
        <v>-</v>
      </c>
      <c r="G28" s="99" t="str">
        <f t="shared" si="5"/>
        <v>-</v>
      </c>
      <c r="H28" s="257">
        <f t="shared" si="6"/>
        <v>0</v>
      </c>
      <c r="I28" s="142"/>
      <c r="J28" s="112"/>
    </row>
    <row r="29" spans="1:10" s="88" customFormat="1">
      <c r="A29" s="230">
        <f t="shared" si="0"/>
        <v>0</v>
      </c>
      <c r="B29" s="90"/>
      <c r="C29" s="256">
        <f t="shared" si="1"/>
        <v>0</v>
      </c>
      <c r="D29" s="256">
        <f t="shared" si="2"/>
        <v>0</v>
      </c>
      <c r="E29" s="256">
        <f t="shared" si="3"/>
        <v>0</v>
      </c>
      <c r="F29" s="99" t="str">
        <f t="shared" si="4"/>
        <v>-</v>
      </c>
      <c r="G29" s="99" t="str">
        <f t="shared" si="5"/>
        <v>-</v>
      </c>
      <c r="H29" s="257">
        <f t="shared" si="6"/>
        <v>0</v>
      </c>
      <c r="I29" s="142"/>
      <c r="J29" s="112"/>
    </row>
    <row r="30" spans="1:10" s="88" customFormat="1">
      <c r="A30" s="230">
        <f t="shared" si="0"/>
        <v>0</v>
      </c>
      <c r="B30" s="90"/>
      <c r="C30" s="256">
        <f t="shared" si="1"/>
        <v>0</v>
      </c>
      <c r="D30" s="256">
        <f t="shared" si="2"/>
        <v>0</v>
      </c>
      <c r="E30" s="256">
        <f t="shared" si="3"/>
        <v>0</v>
      </c>
      <c r="F30" s="99" t="str">
        <f t="shared" si="4"/>
        <v>-</v>
      </c>
      <c r="G30" s="99" t="str">
        <f t="shared" si="5"/>
        <v>-</v>
      </c>
      <c r="H30" s="257">
        <f t="shared" si="6"/>
        <v>0</v>
      </c>
      <c r="I30" s="142"/>
      <c r="J30" s="112"/>
    </row>
    <row r="31" spans="1:10" s="88" customFormat="1">
      <c r="A31" s="230">
        <f t="shared" si="0"/>
        <v>0</v>
      </c>
      <c r="B31" s="90"/>
      <c r="C31" s="256">
        <f t="shared" si="1"/>
        <v>0</v>
      </c>
      <c r="D31" s="256">
        <f t="shared" si="2"/>
        <v>0</v>
      </c>
      <c r="E31" s="256">
        <f t="shared" si="3"/>
        <v>0</v>
      </c>
      <c r="F31" s="99" t="str">
        <f t="shared" si="4"/>
        <v>-</v>
      </c>
      <c r="G31" s="99" t="str">
        <f t="shared" si="5"/>
        <v>-</v>
      </c>
      <c r="H31" s="257">
        <f t="shared" si="6"/>
        <v>0</v>
      </c>
      <c r="I31" s="142"/>
      <c r="J31" s="112"/>
    </row>
    <row r="32" spans="1:10" s="88" customFormat="1">
      <c r="A32" s="230">
        <f t="shared" si="0"/>
        <v>0</v>
      </c>
      <c r="B32" s="90"/>
      <c r="C32" s="256">
        <f>IF(C15&lt;=DATE(2016,4,1),D15,E15)</f>
        <v>0</v>
      </c>
      <c r="D32" s="256">
        <f t="shared" si="2"/>
        <v>0</v>
      </c>
      <c r="E32" s="256">
        <f t="shared" si="3"/>
        <v>0</v>
      </c>
      <c r="F32" s="99" t="str">
        <f>IF(C15=0,"-",IF(C15&lt;DATE(2016,4,1),"01-04-16",C15))</f>
        <v>-</v>
      </c>
      <c r="G32" s="99" t="str">
        <f t="shared" si="5"/>
        <v>-</v>
      </c>
      <c r="H32" s="257">
        <f t="shared" si="6"/>
        <v>0</v>
      </c>
      <c r="I32" s="142"/>
      <c r="J32" s="112"/>
    </row>
    <row r="33" spans="1:11" s="88" customFormat="1">
      <c r="A33" s="230">
        <f t="shared" si="0"/>
        <v>0</v>
      </c>
      <c r="B33" s="90"/>
      <c r="C33" s="256">
        <f t="shared" si="1"/>
        <v>0</v>
      </c>
      <c r="D33" s="256">
        <f t="shared" si="2"/>
        <v>0</v>
      </c>
      <c r="E33" s="256">
        <f t="shared" si="3"/>
        <v>0</v>
      </c>
      <c r="F33" s="99" t="str">
        <f t="shared" si="4"/>
        <v>-</v>
      </c>
      <c r="G33" s="99" t="str">
        <f t="shared" si="5"/>
        <v>-</v>
      </c>
      <c r="H33" s="257">
        <f t="shared" si="6"/>
        <v>0</v>
      </c>
      <c r="I33" s="142"/>
      <c r="J33" s="112"/>
    </row>
    <row r="34" spans="1:11" s="88" customFormat="1">
      <c r="A34" s="230">
        <f t="shared" si="0"/>
        <v>0</v>
      </c>
      <c r="B34" s="90"/>
      <c r="C34" s="256">
        <f t="shared" si="1"/>
        <v>0</v>
      </c>
      <c r="D34" s="256">
        <f t="shared" si="2"/>
        <v>0</v>
      </c>
      <c r="E34" s="256">
        <f t="shared" si="3"/>
        <v>0</v>
      </c>
      <c r="F34" s="99" t="str">
        <f t="shared" si="4"/>
        <v>-</v>
      </c>
      <c r="G34" s="99" t="str">
        <f t="shared" si="5"/>
        <v>-</v>
      </c>
      <c r="H34" s="257">
        <f t="shared" si="6"/>
        <v>0</v>
      </c>
      <c r="I34" s="142"/>
      <c r="J34" s="112"/>
    </row>
    <row r="35" spans="1:11" s="88" customFormat="1">
      <c r="A35" s="230">
        <f t="shared" si="0"/>
        <v>0</v>
      </c>
      <c r="B35" s="90"/>
      <c r="C35" s="256">
        <f t="shared" si="1"/>
        <v>0</v>
      </c>
      <c r="D35" s="256">
        <f t="shared" si="2"/>
        <v>0</v>
      </c>
      <c r="E35" s="256">
        <f t="shared" si="3"/>
        <v>0</v>
      </c>
      <c r="F35" s="99" t="str">
        <f t="shared" si="4"/>
        <v>-</v>
      </c>
      <c r="G35" s="99" t="str">
        <f t="shared" si="5"/>
        <v>-</v>
      </c>
      <c r="H35" s="257">
        <f t="shared" si="6"/>
        <v>0</v>
      </c>
      <c r="I35" s="142"/>
      <c r="J35" s="112"/>
    </row>
    <row r="36" spans="1:11" s="88" customFormat="1">
      <c r="A36" s="231"/>
      <c r="B36" s="90"/>
      <c r="E36" s="142"/>
      <c r="F36" s="112"/>
      <c r="G36" s="112"/>
      <c r="H36" s="232"/>
      <c r="I36" s="142"/>
      <c r="J36" s="112"/>
    </row>
    <row r="37" spans="1:11" s="88" customFormat="1" ht="15" customHeight="1">
      <c r="A37" s="233"/>
      <c r="B37" s="90"/>
      <c r="E37" s="142"/>
      <c r="F37" s="351" t="s">
        <v>56</v>
      </c>
      <c r="G37" s="352"/>
      <c r="H37" s="258">
        <f>SUM(H24:H35)</f>
        <v>0</v>
      </c>
      <c r="I37" s="142"/>
      <c r="J37" s="112"/>
    </row>
    <row r="38" spans="1:11" s="88" customFormat="1" ht="15" customHeight="1">
      <c r="A38" s="233"/>
      <c r="B38" s="90"/>
      <c r="E38" s="142"/>
      <c r="F38" s="219"/>
      <c r="G38" s="219"/>
      <c r="H38" s="263"/>
      <c r="I38" s="142"/>
      <c r="J38" s="112"/>
    </row>
    <row r="39" spans="1:11" ht="15.75" customHeight="1">
      <c r="A39" s="335" t="s">
        <v>59</v>
      </c>
      <c r="B39" s="336"/>
      <c r="C39" s="337"/>
      <c r="G39" s="172"/>
      <c r="H39" s="117"/>
      <c r="I39" s="88"/>
      <c r="J39" s="88"/>
      <c r="K39" s="88"/>
    </row>
    <row r="40" spans="1:11" ht="14.25" customHeight="1">
      <c r="A40" s="223"/>
      <c r="B40" s="89"/>
      <c r="C40" s="353" t="s">
        <v>75</v>
      </c>
      <c r="E40" s="341" t="s">
        <v>91</v>
      </c>
      <c r="F40" s="341" t="s">
        <v>92</v>
      </c>
      <c r="G40" s="341" t="s">
        <v>65</v>
      </c>
      <c r="H40" s="117"/>
      <c r="I40" s="88"/>
      <c r="J40" s="88"/>
    </row>
    <row r="41" spans="1:11" ht="15.75">
      <c r="A41" s="235" t="s">
        <v>129</v>
      </c>
      <c r="C41" s="342"/>
      <c r="D41" s="143" t="s">
        <v>49</v>
      </c>
      <c r="E41" s="342"/>
      <c r="F41" s="342"/>
      <c r="G41" s="342"/>
      <c r="H41" s="236" t="s">
        <v>39</v>
      </c>
      <c r="J41" s="88"/>
    </row>
    <row r="42" spans="1:11">
      <c r="A42" s="237" t="str">
        <f t="shared" ref="A42:A53" si="7">A7</f>
        <v>Net op zee</v>
      </c>
      <c r="B42" s="104"/>
      <c r="C42" s="259">
        <f t="shared" ref="C42:C53" si="8">E24</f>
        <v>30620525</v>
      </c>
      <c r="D42" s="277">
        <v>5.6000000000000001E-2</v>
      </c>
      <c r="E42" s="102">
        <f t="shared" ref="E42:E53" si="9">F24</f>
        <v>42461</v>
      </c>
      <c r="F42" s="168" t="str">
        <f t="shared" ref="F42:F53" si="10">IF(G24&gt;=DATE(2016,4,1),G24,"01-04-16")</f>
        <v>31-12-16</v>
      </c>
      <c r="G42" s="272">
        <f>IF(F42="-","-",SUM(F42-E42)+1)</f>
        <v>275</v>
      </c>
      <c r="H42" s="238">
        <f>IF(G42="-","-",C42*((1+D42)^(G42/$C$56)-1))</f>
        <v>1279637.7645135159</v>
      </c>
      <c r="I42" s="85" t="s">
        <v>124</v>
      </c>
      <c r="J42" s="88"/>
    </row>
    <row r="43" spans="1:11">
      <c r="A43" s="237">
        <f t="shared" si="7"/>
        <v>0</v>
      </c>
      <c r="B43" s="104"/>
      <c r="C43" s="259">
        <f t="shared" si="8"/>
        <v>0</v>
      </c>
      <c r="D43" s="291">
        <f>D42</f>
        <v>5.6000000000000001E-2</v>
      </c>
      <c r="E43" s="100" t="str">
        <f t="shared" si="9"/>
        <v>-</v>
      </c>
      <c r="F43" s="168" t="str">
        <f t="shared" si="10"/>
        <v>-</v>
      </c>
      <c r="G43" s="175" t="str">
        <f t="shared" ref="G43:G53" si="11">IF(F43="-","-",SUM(F43-E43)+1)</f>
        <v>-</v>
      </c>
      <c r="H43" s="238" t="str">
        <f t="shared" ref="H43:H53" si="12">IF(G43="-","-",C43*((1+D43)^(G43/$C$56)-1))</f>
        <v>-</v>
      </c>
      <c r="I43" s="88"/>
      <c r="J43" s="88"/>
    </row>
    <row r="44" spans="1:11">
      <c r="A44" s="237">
        <f t="shared" si="7"/>
        <v>0</v>
      </c>
      <c r="B44" s="104"/>
      <c r="C44" s="259">
        <f t="shared" si="8"/>
        <v>0</v>
      </c>
      <c r="D44" s="291">
        <f t="shared" ref="D44:D53" si="13">D43</f>
        <v>5.6000000000000001E-2</v>
      </c>
      <c r="E44" s="101" t="str">
        <f t="shared" si="9"/>
        <v>-</v>
      </c>
      <c r="F44" s="168" t="str">
        <f t="shared" si="10"/>
        <v>-</v>
      </c>
      <c r="G44" s="175" t="str">
        <f t="shared" si="11"/>
        <v>-</v>
      </c>
      <c r="H44" s="238" t="str">
        <f t="shared" si="12"/>
        <v>-</v>
      </c>
      <c r="I44" s="88"/>
      <c r="J44" s="88"/>
    </row>
    <row r="45" spans="1:11">
      <c r="A45" s="237">
        <f t="shared" si="7"/>
        <v>0</v>
      </c>
      <c r="B45" s="105"/>
      <c r="C45" s="259">
        <f t="shared" si="8"/>
        <v>0</v>
      </c>
      <c r="D45" s="291">
        <f t="shared" si="13"/>
        <v>5.6000000000000001E-2</v>
      </c>
      <c r="E45" s="102" t="str">
        <f t="shared" si="9"/>
        <v>-</v>
      </c>
      <c r="F45" s="168" t="str">
        <f t="shared" si="10"/>
        <v>-</v>
      </c>
      <c r="G45" s="175" t="str">
        <f t="shared" si="11"/>
        <v>-</v>
      </c>
      <c r="H45" s="238" t="str">
        <f t="shared" si="12"/>
        <v>-</v>
      </c>
    </row>
    <row r="46" spans="1:11">
      <c r="A46" s="237">
        <f t="shared" si="7"/>
        <v>0</v>
      </c>
      <c r="B46" s="105"/>
      <c r="C46" s="259">
        <f t="shared" si="8"/>
        <v>0</v>
      </c>
      <c r="D46" s="291">
        <f t="shared" si="13"/>
        <v>5.6000000000000001E-2</v>
      </c>
      <c r="E46" s="101" t="str">
        <f t="shared" si="9"/>
        <v>-</v>
      </c>
      <c r="F46" s="168" t="str">
        <f t="shared" si="10"/>
        <v>-</v>
      </c>
      <c r="G46" s="175" t="str">
        <f t="shared" si="11"/>
        <v>-</v>
      </c>
      <c r="H46" s="238" t="str">
        <f t="shared" si="12"/>
        <v>-</v>
      </c>
    </row>
    <row r="47" spans="1:11">
      <c r="A47" s="237">
        <f t="shared" si="7"/>
        <v>0</v>
      </c>
      <c r="B47" s="105"/>
      <c r="C47" s="259">
        <f t="shared" si="8"/>
        <v>0</v>
      </c>
      <c r="D47" s="291">
        <f t="shared" si="13"/>
        <v>5.6000000000000001E-2</v>
      </c>
      <c r="E47" s="101" t="str">
        <f t="shared" si="9"/>
        <v>-</v>
      </c>
      <c r="F47" s="168" t="str">
        <f t="shared" si="10"/>
        <v>-</v>
      </c>
      <c r="G47" s="175" t="str">
        <f t="shared" si="11"/>
        <v>-</v>
      </c>
      <c r="H47" s="238" t="str">
        <f t="shared" si="12"/>
        <v>-</v>
      </c>
    </row>
    <row r="48" spans="1:11">
      <c r="A48" s="237">
        <f t="shared" si="7"/>
        <v>0</v>
      </c>
      <c r="B48" s="105"/>
      <c r="C48" s="259">
        <f t="shared" si="8"/>
        <v>0</v>
      </c>
      <c r="D48" s="291">
        <f t="shared" si="13"/>
        <v>5.6000000000000001E-2</v>
      </c>
      <c r="E48" s="101" t="str">
        <f t="shared" si="9"/>
        <v>-</v>
      </c>
      <c r="F48" s="168" t="str">
        <f t="shared" si="10"/>
        <v>-</v>
      </c>
      <c r="G48" s="175" t="str">
        <f t="shared" si="11"/>
        <v>-</v>
      </c>
      <c r="H48" s="238" t="str">
        <f t="shared" si="12"/>
        <v>-</v>
      </c>
    </row>
    <row r="49" spans="1:8">
      <c r="A49" s="237">
        <f t="shared" si="7"/>
        <v>0</v>
      </c>
      <c r="B49" s="105"/>
      <c r="C49" s="259">
        <f t="shared" si="8"/>
        <v>0</v>
      </c>
      <c r="D49" s="291">
        <f t="shared" si="13"/>
        <v>5.6000000000000001E-2</v>
      </c>
      <c r="E49" s="101" t="str">
        <f t="shared" si="9"/>
        <v>-</v>
      </c>
      <c r="F49" s="168" t="str">
        <f t="shared" si="10"/>
        <v>-</v>
      </c>
      <c r="G49" s="175" t="str">
        <f t="shared" si="11"/>
        <v>-</v>
      </c>
      <c r="H49" s="238" t="str">
        <f t="shared" si="12"/>
        <v>-</v>
      </c>
    </row>
    <row r="50" spans="1:8">
      <c r="A50" s="237">
        <f t="shared" si="7"/>
        <v>0</v>
      </c>
      <c r="B50" s="104"/>
      <c r="C50" s="259">
        <f t="shared" si="8"/>
        <v>0</v>
      </c>
      <c r="D50" s="291">
        <f t="shared" si="13"/>
        <v>5.6000000000000001E-2</v>
      </c>
      <c r="E50" s="101" t="str">
        <f t="shared" si="9"/>
        <v>-</v>
      </c>
      <c r="F50" s="168" t="str">
        <f t="shared" si="10"/>
        <v>-</v>
      </c>
      <c r="G50" s="175" t="str">
        <f t="shared" si="11"/>
        <v>-</v>
      </c>
      <c r="H50" s="238" t="str">
        <f t="shared" si="12"/>
        <v>-</v>
      </c>
    </row>
    <row r="51" spans="1:8">
      <c r="A51" s="237">
        <f t="shared" si="7"/>
        <v>0</v>
      </c>
      <c r="B51" s="104"/>
      <c r="C51" s="259">
        <f t="shared" si="8"/>
        <v>0</v>
      </c>
      <c r="D51" s="291">
        <f t="shared" si="13"/>
        <v>5.6000000000000001E-2</v>
      </c>
      <c r="E51" s="102" t="str">
        <f t="shared" si="9"/>
        <v>-</v>
      </c>
      <c r="F51" s="168" t="str">
        <f t="shared" si="10"/>
        <v>-</v>
      </c>
      <c r="G51" s="175" t="str">
        <f t="shared" si="11"/>
        <v>-</v>
      </c>
      <c r="H51" s="238" t="str">
        <f t="shared" si="12"/>
        <v>-</v>
      </c>
    </row>
    <row r="52" spans="1:8">
      <c r="A52" s="237">
        <f t="shared" si="7"/>
        <v>0</v>
      </c>
      <c r="B52" s="104"/>
      <c r="C52" s="259">
        <f t="shared" si="8"/>
        <v>0</v>
      </c>
      <c r="D52" s="291">
        <f t="shared" si="13"/>
        <v>5.6000000000000001E-2</v>
      </c>
      <c r="E52" s="102" t="str">
        <f t="shared" si="9"/>
        <v>-</v>
      </c>
      <c r="F52" s="168" t="str">
        <f t="shared" si="10"/>
        <v>-</v>
      </c>
      <c r="G52" s="175" t="str">
        <f t="shared" si="11"/>
        <v>-</v>
      </c>
      <c r="H52" s="238" t="str">
        <f t="shared" si="12"/>
        <v>-</v>
      </c>
    </row>
    <row r="53" spans="1:8">
      <c r="A53" s="239">
        <f t="shared" si="7"/>
        <v>0</v>
      </c>
      <c r="B53" s="104"/>
      <c r="C53" s="260">
        <f t="shared" si="8"/>
        <v>0</v>
      </c>
      <c r="D53" s="291">
        <f t="shared" si="13"/>
        <v>5.6000000000000001E-2</v>
      </c>
      <c r="E53" s="100" t="str">
        <f t="shared" si="9"/>
        <v>-</v>
      </c>
      <c r="F53" s="168" t="str">
        <f t="shared" si="10"/>
        <v>-</v>
      </c>
      <c r="G53" s="175" t="str">
        <f t="shared" si="11"/>
        <v>-</v>
      </c>
      <c r="H53" s="238" t="str">
        <f t="shared" si="12"/>
        <v>-</v>
      </c>
    </row>
    <row r="54" spans="1:8" ht="15" customHeight="1">
      <c r="A54" s="240"/>
      <c r="D54" s="103"/>
      <c r="E54" s="103"/>
      <c r="G54" s="109"/>
      <c r="H54" s="117"/>
    </row>
    <row r="55" spans="1:8" ht="15" customHeight="1">
      <c r="A55" s="250"/>
      <c r="C55" s="264" t="s">
        <v>93</v>
      </c>
      <c r="E55" s="345" t="s">
        <v>71</v>
      </c>
      <c r="F55" s="345"/>
      <c r="G55" s="346"/>
      <c r="H55" s="261">
        <f>SUM(H42:H53)</f>
        <v>1279637.7645135159</v>
      </c>
    </row>
    <row r="56" spans="1:8" ht="14.25" customHeight="1">
      <c r="A56" s="250"/>
      <c r="C56" s="265">
        <v>366</v>
      </c>
      <c r="H56" s="241"/>
    </row>
    <row r="57" spans="1:8" ht="15" customHeight="1">
      <c r="A57" s="249"/>
      <c r="C57" s="203"/>
      <c r="F57" s="333" t="s">
        <v>70</v>
      </c>
      <c r="G57" s="334"/>
      <c r="H57" s="261">
        <f>H37+SUMIF(H24:H35,"&gt;0",H42:H53)</f>
        <v>0</v>
      </c>
    </row>
    <row r="58" spans="1:8">
      <c r="A58" s="125"/>
      <c r="B58" s="126"/>
      <c r="C58" s="242"/>
      <c r="D58" s="242"/>
      <c r="E58" s="242"/>
      <c r="F58" s="242"/>
      <c r="G58" s="242"/>
      <c r="H58" s="243"/>
    </row>
  </sheetData>
  <mergeCells count="18">
    <mergeCell ref="A3:C3"/>
    <mergeCell ref="E55:G55"/>
    <mergeCell ref="H4:H6"/>
    <mergeCell ref="A1:F1"/>
    <mergeCell ref="F37:G37"/>
    <mergeCell ref="C40:C41"/>
    <mergeCell ref="F57:G57"/>
    <mergeCell ref="A39:C39"/>
    <mergeCell ref="A20:C20"/>
    <mergeCell ref="D5:D6"/>
    <mergeCell ref="C22:C23"/>
    <mergeCell ref="G5:G6"/>
    <mergeCell ref="E4:E6"/>
    <mergeCell ref="G40:G41"/>
    <mergeCell ref="E21:E23"/>
    <mergeCell ref="D22:D23"/>
    <mergeCell ref="E40:E41"/>
    <mergeCell ref="F40:F41"/>
  </mergeCells>
  <conditionalFormatting sqref="D7">
    <cfRule type="expression" dxfId="173" priority="48">
      <formula>C7=0</formula>
    </cfRule>
    <cfRule type="expression" dxfId="172" priority="96">
      <formula>C7&lt;=DATE(2016,4,1)</formula>
    </cfRule>
  </conditionalFormatting>
  <conditionalFormatting sqref="D8">
    <cfRule type="expression" dxfId="171" priority="47">
      <formula>C8=0</formula>
    </cfRule>
    <cfRule type="expression" dxfId="170" priority="95">
      <formula>C8&lt;=DATE(2016,4,1)</formula>
    </cfRule>
  </conditionalFormatting>
  <conditionalFormatting sqref="D9">
    <cfRule type="expression" dxfId="169" priority="46">
      <formula>C9=0</formula>
    </cfRule>
    <cfRule type="expression" dxfId="168" priority="94">
      <formula>C9&lt;=DATE(2016,4,1)</formula>
    </cfRule>
  </conditionalFormatting>
  <conditionalFormatting sqref="D10">
    <cfRule type="expression" dxfId="167" priority="45">
      <formula>C10=0</formula>
    </cfRule>
    <cfRule type="expression" dxfId="166" priority="93">
      <formula>C10&lt;=DATE(2016,4,1)</formula>
    </cfRule>
  </conditionalFormatting>
  <conditionalFormatting sqref="D11">
    <cfRule type="expression" dxfId="165" priority="44">
      <formula>C11=0</formula>
    </cfRule>
    <cfRule type="expression" dxfId="164" priority="92">
      <formula>C11&lt;=DATE(2016,4,1)</formula>
    </cfRule>
  </conditionalFormatting>
  <conditionalFormatting sqref="D12">
    <cfRule type="expression" dxfId="163" priority="43">
      <formula>C12=0</formula>
    </cfRule>
    <cfRule type="expression" dxfId="162" priority="91">
      <formula>C12&lt;=DATE(2016,4,1)</formula>
    </cfRule>
  </conditionalFormatting>
  <conditionalFormatting sqref="D13">
    <cfRule type="expression" dxfId="161" priority="42">
      <formula>C13=0</formula>
    </cfRule>
    <cfRule type="expression" dxfId="160" priority="90">
      <formula>C13&lt;=DATE(2016,4,1)</formula>
    </cfRule>
  </conditionalFormatting>
  <conditionalFormatting sqref="D14">
    <cfRule type="expression" dxfId="159" priority="41">
      <formula>C14=0</formula>
    </cfRule>
    <cfRule type="expression" dxfId="158" priority="89">
      <formula>C14&lt;=DATE(2016,4,1)</formula>
    </cfRule>
  </conditionalFormatting>
  <conditionalFormatting sqref="D15">
    <cfRule type="expression" dxfId="157" priority="40">
      <formula>C15=0</formula>
    </cfRule>
    <cfRule type="expression" dxfId="156" priority="88">
      <formula>C15&lt;=DATE(2016,4,1)</formula>
    </cfRule>
  </conditionalFormatting>
  <conditionalFormatting sqref="D16">
    <cfRule type="expression" dxfId="155" priority="39">
      <formula>C16=0</formula>
    </cfRule>
    <cfRule type="expression" dxfId="154" priority="87">
      <formula>C16&lt;=DATE(2016,4,1)</formula>
    </cfRule>
  </conditionalFormatting>
  <conditionalFormatting sqref="D17">
    <cfRule type="expression" dxfId="153" priority="38">
      <formula>C17=0</formula>
    </cfRule>
    <cfRule type="expression" dxfId="152" priority="86">
      <formula>C17&lt;=DATE(2016,4,1)</formula>
    </cfRule>
  </conditionalFormatting>
  <conditionalFormatting sqref="D18">
    <cfRule type="expression" dxfId="151" priority="37">
      <formula>C18=0</formula>
    </cfRule>
    <cfRule type="expression" dxfId="150" priority="85">
      <formula>C18&lt;=DATE(2016,4,1)</formula>
    </cfRule>
  </conditionalFormatting>
  <conditionalFormatting sqref="E7">
    <cfRule type="expression" dxfId="149" priority="36">
      <formula>C7=0</formula>
    </cfRule>
    <cfRule type="expression" dxfId="148" priority="84">
      <formula>C7&gt;DATE(2016,4,1)</formula>
    </cfRule>
  </conditionalFormatting>
  <conditionalFormatting sqref="E8">
    <cfRule type="expression" dxfId="147" priority="35">
      <formula>C8=0</formula>
    </cfRule>
    <cfRule type="expression" dxfId="146" priority="83">
      <formula>C8&gt;DATE(2016,4,1)</formula>
    </cfRule>
  </conditionalFormatting>
  <conditionalFormatting sqref="E9">
    <cfRule type="expression" dxfId="145" priority="34">
      <formula>C9=0</formula>
    </cfRule>
    <cfRule type="expression" dxfId="144" priority="82">
      <formula>C9&gt;DATE(2016,4,1)</formula>
    </cfRule>
  </conditionalFormatting>
  <conditionalFormatting sqref="E10">
    <cfRule type="expression" dxfId="143" priority="33">
      <formula>C10=0</formula>
    </cfRule>
    <cfRule type="expression" dxfId="142" priority="81">
      <formula>C10&gt;DATE(2016,4,1)</formula>
    </cfRule>
  </conditionalFormatting>
  <conditionalFormatting sqref="E11">
    <cfRule type="expression" dxfId="141" priority="32">
      <formula>C11=0</formula>
    </cfRule>
    <cfRule type="expression" dxfId="140" priority="80">
      <formula>C11&gt;DATE(2016,4,1)</formula>
    </cfRule>
  </conditionalFormatting>
  <conditionalFormatting sqref="E12">
    <cfRule type="expression" dxfId="139" priority="31">
      <formula>C12=0</formula>
    </cfRule>
    <cfRule type="expression" dxfId="138" priority="79">
      <formula>C12&gt;DATE(2016,4,1)</formula>
    </cfRule>
  </conditionalFormatting>
  <conditionalFormatting sqref="E13">
    <cfRule type="expression" dxfId="137" priority="30">
      <formula>C13=0</formula>
    </cfRule>
    <cfRule type="expression" dxfId="136" priority="78">
      <formula>C13&gt;DATE(2016,4,1)</formula>
    </cfRule>
  </conditionalFormatting>
  <conditionalFormatting sqref="E14">
    <cfRule type="expression" dxfId="135" priority="29">
      <formula>C14=0</formula>
    </cfRule>
    <cfRule type="expression" dxfId="134" priority="77">
      <formula>C14&gt;DATE(2016,4,1)</formula>
    </cfRule>
  </conditionalFormatting>
  <conditionalFormatting sqref="E15">
    <cfRule type="expression" dxfId="133" priority="28">
      <formula>C15=0</formula>
    </cfRule>
    <cfRule type="expression" dxfId="132" priority="76">
      <formula>C15&gt;DATE(2016,4,1)</formula>
    </cfRule>
  </conditionalFormatting>
  <conditionalFormatting sqref="E16">
    <cfRule type="expression" dxfId="131" priority="27">
      <formula>C16=0</formula>
    </cfRule>
    <cfRule type="expression" dxfId="130" priority="75">
      <formula>C16&gt;DATE(2016,4,1)</formula>
    </cfRule>
  </conditionalFormatting>
  <conditionalFormatting sqref="E17">
    <cfRule type="expression" dxfId="129" priority="26">
      <formula>C17=0</formula>
    </cfRule>
    <cfRule type="expression" dxfId="128" priority="74">
      <formula>C17&gt;DATE(2016,4,1)</formula>
    </cfRule>
  </conditionalFormatting>
  <conditionalFormatting sqref="E18">
    <cfRule type="expression" dxfId="127" priority="25">
      <formula>C18=0</formula>
    </cfRule>
    <cfRule type="expression" dxfId="126" priority="73">
      <formula>C18&gt;DATE(2016,4,1)</formula>
    </cfRule>
  </conditionalFormatting>
  <conditionalFormatting sqref="G7">
    <cfRule type="expression" dxfId="125" priority="24">
      <formula>F7=0</formula>
    </cfRule>
    <cfRule type="expression" dxfId="124" priority="72">
      <formula>F7&gt;=DATE(2016,12,31)</formula>
    </cfRule>
  </conditionalFormatting>
  <conditionalFormatting sqref="G8">
    <cfRule type="expression" dxfId="123" priority="23">
      <formula>F8=0</formula>
    </cfRule>
    <cfRule type="expression" dxfId="122" priority="71">
      <formula>F8&gt;=DATE(2016,12,31)</formula>
    </cfRule>
  </conditionalFormatting>
  <conditionalFormatting sqref="G9">
    <cfRule type="expression" dxfId="121" priority="22">
      <formula>F9=0</formula>
    </cfRule>
    <cfRule type="expression" dxfId="120" priority="70">
      <formula>F9&gt;=DATE(2016,12,31)</formula>
    </cfRule>
  </conditionalFormatting>
  <conditionalFormatting sqref="G10">
    <cfRule type="expression" dxfId="119" priority="21">
      <formula>F10=0</formula>
    </cfRule>
    <cfRule type="expression" dxfId="118" priority="69">
      <formula>F10&gt;=DATE(2016,12,31)</formula>
    </cfRule>
  </conditionalFormatting>
  <conditionalFormatting sqref="G11">
    <cfRule type="expression" dxfId="117" priority="20">
      <formula>F11=0</formula>
    </cfRule>
    <cfRule type="expression" dxfId="116" priority="68">
      <formula>F11&gt;=DATE(2016,12,31)</formula>
    </cfRule>
  </conditionalFormatting>
  <conditionalFormatting sqref="G12">
    <cfRule type="expression" dxfId="115" priority="19">
      <formula>F12=0</formula>
    </cfRule>
    <cfRule type="expression" dxfId="114" priority="67">
      <formula>F12&gt;=DATE(2016,12,31)</formula>
    </cfRule>
  </conditionalFormatting>
  <conditionalFormatting sqref="G13">
    <cfRule type="expression" dxfId="113" priority="18">
      <formula>F13=0</formula>
    </cfRule>
    <cfRule type="expression" dxfId="112" priority="66">
      <formula>F13&gt;=DATE(2016,12,31)</formula>
    </cfRule>
  </conditionalFormatting>
  <conditionalFormatting sqref="G14">
    <cfRule type="expression" dxfId="111" priority="17">
      <formula>F14=0</formula>
    </cfRule>
    <cfRule type="expression" dxfId="110" priority="65">
      <formula>F14&gt;=DATE(2016,12,31)</formula>
    </cfRule>
  </conditionalFormatting>
  <conditionalFormatting sqref="G15">
    <cfRule type="expression" dxfId="109" priority="16">
      <formula>F15=0</formula>
    </cfRule>
    <cfRule type="expression" dxfId="108" priority="64">
      <formula>F15&gt;=DATE(2016,12,31)</formula>
    </cfRule>
  </conditionalFormatting>
  <conditionalFormatting sqref="G16">
    <cfRule type="expression" dxfId="107" priority="15">
      <formula>F16=0</formula>
    </cfRule>
    <cfRule type="expression" dxfId="106" priority="63">
      <formula>F16&gt;=DATE(2016,12,31)</formula>
    </cfRule>
  </conditionalFormatting>
  <conditionalFormatting sqref="G17">
    <cfRule type="expression" dxfId="105" priority="14">
      <formula>F17=0</formula>
    </cfRule>
    <cfRule type="expression" dxfId="104" priority="62">
      <formula>F17&gt;=DATE(2016,12,31)</formula>
    </cfRule>
  </conditionalFormatting>
  <conditionalFormatting sqref="G18">
    <cfRule type="expression" dxfId="103" priority="13">
      <formula>F18=0</formula>
    </cfRule>
    <cfRule type="expression" dxfId="102" priority="61">
      <formula>F18&gt;=DATE(2016,12,31)</formula>
    </cfRule>
  </conditionalFormatting>
  <conditionalFormatting sqref="H7">
    <cfRule type="expression" dxfId="101" priority="12">
      <formula>F7=0</formula>
    </cfRule>
    <cfRule type="expression" dxfId="100" priority="60">
      <formula>F7&lt;DATE(2016,12,31)</formula>
    </cfRule>
  </conditionalFormatting>
  <conditionalFormatting sqref="H8">
    <cfRule type="expression" dxfId="99" priority="11">
      <formula>F8=0</formula>
    </cfRule>
    <cfRule type="expression" dxfId="98" priority="59">
      <formula>F8&lt;DATE(2016,12,31)</formula>
    </cfRule>
  </conditionalFormatting>
  <conditionalFormatting sqref="H9">
    <cfRule type="expression" dxfId="97" priority="10">
      <formula>F9=0</formula>
    </cfRule>
    <cfRule type="expression" dxfId="96" priority="58">
      <formula>F9&lt;DATE(2016,12,31)</formula>
    </cfRule>
  </conditionalFormatting>
  <conditionalFormatting sqref="H10">
    <cfRule type="expression" dxfId="95" priority="9">
      <formula>F10=0</formula>
    </cfRule>
    <cfRule type="expression" dxfId="94" priority="57">
      <formula>F10&lt;DATE(2016,12,31)</formula>
    </cfRule>
  </conditionalFormatting>
  <conditionalFormatting sqref="H11">
    <cfRule type="expression" dxfId="93" priority="8">
      <formula>F11=0</formula>
    </cfRule>
    <cfRule type="expression" dxfId="92" priority="56">
      <formula>F11&lt;DATE(2016,12,31)</formula>
    </cfRule>
  </conditionalFormatting>
  <conditionalFormatting sqref="H12">
    <cfRule type="expression" dxfId="91" priority="7">
      <formula>F12=0</formula>
    </cfRule>
    <cfRule type="expression" dxfId="90" priority="55">
      <formula>F12&lt;DATE(2016,12,31)</formula>
    </cfRule>
  </conditionalFormatting>
  <conditionalFormatting sqref="H13">
    <cfRule type="expression" dxfId="89" priority="6">
      <formula>F13=0</formula>
    </cfRule>
    <cfRule type="expression" dxfId="88" priority="54">
      <formula>F13&lt;DATE(2016,12,31)</formula>
    </cfRule>
  </conditionalFormatting>
  <conditionalFormatting sqref="H14">
    <cfRule type="expression" dxfId="87" priority="5">
      <formula>F14=0</formula>
    </cfRule>
    <cfRule type="expression" dxfId="86" priority="53">
      <formula>F14&lt;DATE(2016,12,31)</formula>
    </cfRule>
  </conditionalFormatting>
  <conditionalFormatting sqref="H15">
    <cfRule type="expression" dxfId="85" priority="4">
      <formula>F15=0</formula>
    </cfRule>
    <cfRule type="expression" dxfId="84" priority="52">
      <formula>F15&lt;DATE(2016,12,31)</formula>
    </cfRule>
  </conditionalFormatting>
  <conditionalFormatting sqref="H16">
    <cfRule type="expression" dxfId="83" priority="3">
      <formula>F16=0</formula>
    </cfRule>
    <cfRule type="expression" dxfId="82" priority="51">
      <formula>F16&lt;DATE(2016,12,31)</formula>
    </cfRule>
  </conditionalFormatting>
  <conditionalFormatting sqref="H17">
    <cfRule type="expression" dxfId="81" priority="2">
      <formula>F17=0</formula>
    </cfRule>
    <cfRule type="expression" dxfId="80" priority="50">
      <formula>F17&lt;DATE(2016,12,31)</formula>
    </cfRule>
  </conditionalFormatting>
  <conditionalFormatting sqref="H18">
    <cfRule type="expression" dxfId="79" priority="1">
      <formula>F18=0</formula>
    </cfRule>
    <cfRule type="expression" dxfId="78" priority="49">
      <formula>F18&lt;DATE(2016,12,31)</formula>
    </cfRule>
  </conditionalFormatting>
  <pageMargins left="0.78740157480314965" right="0.78740157480314965" top="0.98425196850393704" bottom="0.51181102362204722" header="0.51181102362204722" footer="0.51181102362204722"/>
  <pageSetup paperSize="9" scale="64"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2"/>
  <sheetViews>
    <sheetView showGridLines="0" zoomScaleNormal="100" zoomScaleSheetLayoutView="100" workbookViewId="0">
      <selection sqref="A1:F1"/>
    </sheetView>
  </sheetViews>
  <sheetFormatPr defaultColWidth="9.140625" defaultRowHeight="12.75"/>
  <cols>
    <col min="1" max="1" width="38.7109375" style="85" customWidth="1"/>
    <col min="2" max="2" width="8.28515625" style="86" customWidth="1"/>
    <col min="3" max="8" width="25.7109375" style="85" customWidth="1"/>
    <col min="9" max="9" width="31" style="85" customWidth="1"/>
    <col min="10" max="10" width="26.28515625" style="85" customWidth="1"/>
    <col min="11" max="16384" width="9.140625" style="85"/>
  </cols>
  <sheetData>
    <row r="1" spans="1:11" s="91" customFormat="1" ht="23.25" customHeight="1">
      <c r="A1" s="349" t="s">
        <v>101</v>
      </c>
      <c r="B1" s="350"/>
      <c r="C1" s="350"/>
      <c r="D1" s="350"/>
      <c r="E1" s="350"/>
      <c r="F1" s="350"/>
      <c r="G1" s="222"/>
      <c r="H1" s="220" t="s">
        <v>33</v>
      </c>
    </row>
    <row r="2" spans="1:11" s="91" customFormat="1" ht="14.25" customHeight="1">
      <c r="A2" s="122"/>
      <c r="B2" s="106"/>
      <c r="C2" s="106"/>
      <c r="D2" s="106"/>
      <c r="E2" s="107"/>
      <c r="F2" s="107"/>
      <c r="G2" s="108"/>
      <c r="H2" s="123"/>
    </row>
    <row r="3" spans="1:11" ht="15" customHeight="1">
      <c r="A3" s="335" t="s">
        <v>102</v>
      </c>
      <c r="B3" s="336"/>
      <c r="C3" s="337"/>
      <c r="H3" s="117"/>
    </row>
    <row r="4" spans="1:11" ht="15" customHeight="1">
      <c r="A4" s="223"/>
      <c r="B4" s="89"/>
      <c r="C4" s="89"/>
      <c r="E4" s="338" t="s">
        <v>84</v>
      </c>
      <c r="H4" s="347" t="s">
        <v>86</v>
      </c>
    </row>
    <row r="5" spans="1:11" ht="15.75" customHeight="1">
      <c r="A5" s="116"/>
      <c r="B5" s="85"/>
      <c r="C5" s="213"/>
      <c r="D5" s="338" t="s">
        <v>83</v>
      </c>
      <c r="E5" s="338"/>
      <c r="F5" s="216"/>
      <c r="G5" s="338" t="s">
        <v>85</v>
      </c>
      <c r="H5" s="347"/>
    </row>
    <row r="6" spans="1:11" ht="15" customHeight="1">
      <c r="A6" s="224" t="s">
        <v>129</v>
      </c>
      <c r="B6" s="90"/>
      <c r="C6" s="214" t="s">
        <v>73</v>
      </c>
      <c r="D6" s="339"/>
      <c r="E6" s="339"/>
      <c r="F6" s="217" t="s">
        <v>72</v>
      </c>
      <c r="G6" s="339"/>
      <c r="H6" s="348"/>
      <c r="K6" s="88"/>
    </row>
    <row r="7" spans="1:11" s="88" customFormat="1">
      <c r="A7" s="225" t="str">
        <f>IF('Activa in aanbouw 2016'!F7&gt;=DATE(2017,1,1),'Activa in aanbouw 2016'!A7,"-")</f>
        <v>Net op zee</v>
      </c>
      <c r="B7" s="90"/>
      <c r="C7" s="196">
        <f>IF('Activa in aanbouw 2016'!F7&gt;=DATE(2017,1,1),'Activa in aanbouw 2016'!C7,"-")</f>
        <v>42461</v>
      </c>
      <c r="D7" s="247">
        <f>IF('Activa in aanbouw 2016'!F7&gt;=DATE(2017,1,1),'Activa in aanbouw 2016'!G7,0)</f>
        <v>46000000</v>
      </c>
      <c r="E7" s="247"/>
      <c r="F7" s="196">
        <f>IF('Activa in aanbouw 2016'!F7&gt;=DATE(2017,1,1),'Activa in aanbouw 2016'!F7,"-")</f>
        <v>45016</v>
      </c>
      <c r="G7" s="247">
        <v>210000000</v>
      </c>
      <c r="H7" s="248"/>
    </row>
    <row r="8" spans="1:11" s="88" customFormat="1">
      <c r="A8" s="225" t="str">
        <f>IF('Activa in aanbouw 2016'!F8&gt;=DATE(2017,1,1),'Activa in aanbouw 2016'!A8,"-")</f>
        <v>-</v>
      </c>
      <c r="B8" s="97"/>
      <c r="C8" s="196" t="str">
        <f>IF('Activa in aanbouw 2016'!F8&gt;=DATE(2017,1,1),'Activa in aanbouw 2016'!C8,"-")</f>
        <v>-</v>
      </c>
      <c r="D8" s="247">
        <f>IF('Activa in aanbouw 2016'!F8&gt;=DATE(2017,1,1),'Activa in aanbouw 2016'!G8,0)</f>
        <v>0</v>
      </c>
      <c r="E8" s="247"/>
      <c r="F8" s="196" t="str">
        <f>IF('Activa in aanbouw 2016'!F8&gt;=DATE(2017,1,1),'Activa in aanbouw 2016'!F8,"-")</f>
        <v>-</v>
      </c>
      <c r="G8" s="247"/>
      <c r="H8" s="248"/>
    </row>
    <row r="9" spans="1:11" s="88" customFormat="1">
      <c r="A9" s="225" t="str">
        <f>IF('Activa in aanbouw 2016'!F9&gt;=DATE(2017,1,1),'Activa in aanbouw 2016'!A9,"-")</f>
        <v>-</v>
      </c>
      <c r="B9" s="90"/>
      <c r="C9" s="196" t="str">
        <f>IF('Activa in aanbouw 2016'!F9&gt;=DATE(2017,1,1),'Activa in aanbouw 2016'!C9,"-")</f>
        <v>-</v>
      </c>
      <c r="D9" s="247">
        <f>IF('Activa in aanbouw 2016'!F9&gt;=DATE(2017,1,1),'Activa in aanbouw 2016'!G9,0)</f>
        <v>0</v>
      </c>
      <c r="E9" s="247"/>
      <c r="F9" s="196" t="str">
        <f>IF('Activa in aanbouw 2016'!F9&gt;=DATE(2017,1,1),'Activa in aanbouw 2016'!F9,"-")</f>
        <v>-</v>
      </c>
      <c r="G9" s="247"/>
      <c r="H9" s="248"/>
    </row>
    <row r="10" spans="1:11">
      <c r="A10" s="225" t="str">
        <f>IF('Activa in aanbouw 2016'!F10&gt;=DATE(2017,1,1),'Activa in aanbouw 2016'!A10,"-")</f>
        <v>-</v>
      </c>
      <c r="B10" s="98"/>
      <c r="C10" s="196" t="str">
        <f>IF('Activa in aanbouw 2016'!F10&gt;=DATE(2017,1,1),'Activa in aanbouw 2016'!C10,"-")</f>
        <v>-</v>
      </c>
      <c r="D10" s="247">
        <f>IF('Activa in aanbouw 2016'!F10&gt;=DATE(2017,1,1),'Activa in aanbouw 2016'!G10,0)</f>
        <v>0</v>
      </c>
      <c r="E10" s="247"/>
      <c r="F10" s="196" t="str">
        <f>IF('Activa in aanbouw 2016'!F10&gt;=DATE(2017,1,1),'Activa in aanbouw 2016'!F10,"-")</f>
        <v>-</v>
      </c>
      <c r="G10" s="247"/>
      <c r="H10" s="248"/>
      <c r="K10" s="88"/>
    </row>
    <row r="11" spans="1:11">
      <c r="A11" s="225" t="str">
        <f>IF('Activa in aanbouw 2016'!F11&gt;=DATE(2017,1,1),'Activa in aanbouw 2016'!A11,"-")</f>
        <v>-</v>
      </c>
      <c r="B11" s="90"/>
      <c r="C11" s="196" t="str">
        <f>IF('Activa in aanbouw 2016'!F11&gt;=DATE(2017,1,1),'Activa in aanbouw 2016'!C11,"-")</f>
        <v>-</v>
      </c>
      <c r="D11" s="247">
        <f>IF('Activa in aanbouw 2016'!F11&gt;=DATE(2017,1,1),'Activa in aanbouw 2016'!G11,0)</f>
        <v>0</v>
      </c>
      <c r="E11" s="247"/>
      <c r="F11" s="196" t="str">
        <f>IF('Activa in aanbouw 2016'!F11&gt;=DATE(2017,1,1),'Activa in aanbouw 2016'!F11,"-")</f>
        <v>-</v>
      </c>
      <c r="G11" s="247"/>
      <c r="H11" s="248"/>
      <c r="K11" s="88"/>
    </row>
    <row r="12" spans="1:11">
      <c r="A12" s="225" t="str">
        <f>IF('Activa in aanbouw 2016'!F12&gt;=DATE(2017,1,1),'Activa in aanbouw 2016'!A12,"-")</f>
        <v>-</v>
      </c>
      <c r="B12" s="90"/>
      <c r="C12" s="196" t="str">
        <f>IF('Activa in aanbouw 2016'!F12&gt;=DATE(2017,1,1),'Activa in aanbouw 2016'!C12,"-")</f>
        <v>-</v>
      </c>
      <c r="D12" s="247">
        <f>IF('Activa in aanbouw 2016'!F12&gt;=DATE(2017,1,1),'Activa in aanbouw 2016'!G12,0)</f>
        <v>0</v>
      </c>
      <c r="E12" s="247"/>
      <c r="F12" s="196" t="str">
        <f>IF('Activa in aanbouw 2016'!F12&gt;=DATE(2017,1,1),'Activa in aanbouw 2016'!F12,"-")</f>
        <v>-</v>
      </c>
      <c r="G12" s="247"/>
      <c r="H12" s="248"/>
      <c r="K12" s="88"/>
    </row>
    <row r="13" spans="1:11">
      <c r="A13" s="225" t="str">
        <f>IF('Activa in aanbouw 2016'!F13&gt;=DATE(2017,1,1),'Activa in aanbouw 2016'!A13,"-")</f>
        <v>-</v>
      </c>
      <c r="B13" s="90"/>
      <c r="C13" s="196" t="str">
        <f>IF('Activa in aanbouw 2016'!F13&gt;=DATE(2017,1,1),'Activa in aanbouw 2016'!C13,"-")</f>
        <v>-</v>
      </c>
      <c r="D13" s="247">
        <f>IF('Activa in aanbouw 2016'!F13&gt;=DATE(2017,1,1),'Activa in aanbouw 2016'!G13,0)</f>
        <v>0</v>
      </c>
      <c r="E13" s="247"/>
      <c r="F13" s="196" t="str">
        <f>IF('Activa in aanbouw 2016'!F13&gt;=DATE(2017,1,1),'Activa in aanbouw 2016'!F13,"-")</f>
        <v>-</v>
      </c>
      <c r="G13" s="247"/>
      <c r="H13" s="248"/>
      <c r="K13" s="88"/>
    </row>
    <row r="14" spans="1:11" s="88" customFormat="1">
      <c r="A14" s="225" t="str">
        <f>IF('Activa in aanbouw 2016'!F14&gt;=DATE(2017,1,1),'Activa in aanbouw 2016'!A14,"-")</f>
        <v>-</v>
      </c>
      <c r="B14" s="90"/>
      <c r="C14" s="196" t="str">
        <f>IF('Activa in aanbouw 2016'!F14&gt;=DATE(2017,1,1),'Activa in aanbouw 2016'!C14,"-")</f>
        <v>-</v>
      </c>
      <c r="D14" s="247">
        <f>IF('Activa in aanbouw 2016'!F14&gt;=DATE(2017,1,1),'Activa in aanbouw 2016'!G14,0)</f>
        <v>0</v>
      </c>
      <c r="E14" s="247"/>
      <c r="F14" s="196" t="str">
        <f>IF('Activa in aanbouw 2016'!F14&gt;=DATE(2017,1,1),'Activa in aanbouw 2016'!F14,"-")</f>
        <v>-</v>
      </c>
      <c r="G14" s="247"/>
      <c r="H14" s="248"/>
    </row>
    <row r="15" spans="1:11" s="88" customFormat="1">
      <c r="A15" s="225" t="str">
        <f>IF('Activa in aanbouw 2016'!F15&gt;=DATE(2017,1,1),'Activa in aanbouw 2016'!A15,"-")</f>
        <v>-</v>
      </c>
      <c r="B15" s="90"/>
      <c r="C15" s="196" t="str">
        <f>IF('Activa in aanbouw 2016'!F15&gt;=DATE(2017,1,1),'Activa in aanbouw 2016'!C15,"-")</f>
        <v>-</v>
      </c>
      <c r="D15" s="247">
        <f>IF('Activa in aanbouw 2016'!F15&gt;=DATE(2017,1,1),'Activa in aanbouw 2016'!G15,0)</f>
        <v>0</v>
      </c>
      <c r="E15" s="247"/>
      <c r="F15" s="196" t="str">
        <f>IF('Activa in aanbouw 2016'!F15&gt;=DATE(2017,1,1),'Activa in aanbouw 2016'!F15,"-")</f>
        <v>-</v>
      </c>
      <c r="G15" s="247"/>
      <c r="H15" s="248"/>
    </row>
    <row r="16" spans="1:11" s="88" customFormat="1">
      <c r="A16" s="225" t="str">
        <f>IF('Activa in aanbouw 2016'!F16&gt;=DATE(2017,1,1),'Activa in aanbouw 2016'!A16,"-")</f>
        <v>-</v>
      </c>
      <c r="B16" s="90"/>
      <c r="C16" s="196" t="str">
        <f>IF('Activa in aanbouw 2016'!F16&gt;=DATE(2017,1,1),'Activa in aanbouw 2016'!C16,"-")</f>
        <v>-</v>
      </c>
      <c r="D16" s="247">
        <f>IF('Activa in aanbouw 2016'!F16&gt;=DATE(2017,1,1),'Activa in aanbouw 2016'!G16,0)</f>
        <v>0</v>
      </c>
      <c r="E16" s="247"/>
      <c r="F16" s="196" t="str">
        <f>IF('Activa in aanbouw 2016'!F16&gt;=DATE(2017,1,1),'Activa in aanbouw 2016'!F16,"-")</f>
        <v>-</v>
      </c>
      <c r="G16" s="247"/>
      <c r="H16" s="248"/>
    </row>
    <row r="17" spans="1:10" s="88" customFormat="1">
      <c r="A17" s="225" t="str">
        <f>IF('Activa in aanbouw 2016'!F17&gt;=DATE(2017,1,1),'Activa in aanbouw 2016'!A17,"-")</f>
        <v>-</v>
      </c>
      <c r="B17" s="90"/>
      <c r="C17" s="196" t="str">
        <f>IF('Activa in aanbouw 2016'!F17&gt;=DATE(2017,1,1),'Activa in aanbouw 2016'!C17,"-")</f>
        <v>-</v>
      </c>
      <c r="D17" s="247">
        <f>IF('Activa in aanbouw 2016'!F17&gt;=DATE(2017,1,1),'Activa in aanbouw 2016'!G17,0)</f>
        <v>0</v>
      </c>
      <c r="E17" s="247"/>
      <c r="F17" s="196" t="str">
        <f>IF('Activa in aanbouw 2016'!F17&gt;=DATE(2017,1,1),'Activa in aanbouw 2016'!F17,"-")</f>
        <v>-</v>
      </c>
      <c r="G17" s="247"/>
      <c r="H17" s="248"/>
    </row>
    <row r="18" spans="1:10" s="88" customFormat="1">
      <c r="A18" s="225" t="str">
        <f>IF('Activa in aanbouw 2016'!F18&gt;=DATE(2017,1,1),'Activa in aanbouw 2016'!A18,"-")</f>
        <v>-</v>
      </c>
      <c r="B18" s="90"/>
      <c r="C18" s="196" t="str">
        <f>IF('Activa in aanbouw 2016'!F18&gt;=DATE(2017,1,1),'Activa in aanbouw 2016'!C18,"-")</f>
        <v>-</v>
      </c>
      <c r="D18" s="247">
        <f>IF('Activa in aanbouw 2016'!F18&gt;=DATE(2017,1,1),'Activa in aanbouw 2016'!G18,0)</f>
        <v>0</v>
      </c>
      <c r="E18" s="247"/>
      <c r="F18" s="196" t="str">
        <f>IF('Activa in aanbouw 2016'!F18&gt;=DATE(2017,1,1),'Activa in aanbouw 2016'!F18,"-")</f>
        <v>-</v>
      </c>
      <c r="G18" s="247"/>
      <c r="H18" s="248"/>
    </row>
    <row r="19" spans="1:10" s="88" customFormat="1">
      <c r="A19" s="226"/>
      <c r="B19" s="90"/>
      <c r="C19" s="142"/>
      <c r="D19" s="142"/>
      <c r="E19" s="142"/>
      <c r="F19" s="142"/>
      <c r="H19" s="124"/>
      <c r="I19" s="142"/>
      <c r="J19" s="112"/>
    </row>
    <row r="20" spans="1:10" s="88" customFormat="1" ht="15" customHeight="1">
      <c r="A20" s="335" t="s">
        <v>103</v>
      </c>
      <c r="B20" s="336"/>
      <c r="C20" s="337"/>
      <c r="D20" s="174"/>
      <c r="E20" s="142"/>
      <c r="F20" s="142"/>
      <c r="H20" s="124"/>
      <c r="I20" s="142"/>
      <c r="J20" s="112"/>
    </row>
    <row r="21" spans="1:10" s="88" customFormat="1" ht="15" customHeight="1">
      <c r="A21" s="223"/>
      <c r="B21" s="89"/>
      <c r="E21" s="343" t="s">
        <v>67</v>
      </c>
      <c r="G21" s="173"/>
      <c r="H21" s="227"/>
      <c r="I21" s="142"/>
      <c r="J21" s="112"/>
    </row>
    <row r="22" spans="1:10" s="88" customFormat="1" ht="12.75" customHeight="1">
      <c r="A22" s="226"/>
      <c r="B22" s="90"/>
      <c r="C22" s="340" t="s">
        <v>69</v>
      </c>
      <c r="D22" s="340" t="s">
        <v>68</v>
      </c>
      <c r="E22" s="343"/>
      <c r="F22" s="216"/>
      <c r="H22" s="227"/>
      <c r="I22" s="142"/>
      <c r="J22" s="112"/>
    </row>
    <row r="23" spans="1:10" s="88" customFormat="1" ht="15" customHeight="1">
      <c r="A23" s="228" t="s">
        <v>129</v>
      </c>
      <c r="B23" s="90"/>
      <c r="C23" s="340"/>
      <c r="D23" s="340"/>
      <c r="E23" s="344"/>
      <c r="F23" s="217" t="s">
        <v>74</v>
      </c>
      <c r="G23" s="173" t="s">
        <v>52</v>
      </c>
      <c r="H23" s="229" t="s">
        <v>87</v>
      </c>
      <c r="I23" s="142"/>
      <c r="J23" s="112"/>
    </row>
    <row r="24" spans="1:10" s="88" customFormat="1">
      <c r="A24" s="230" t="str">
        <f t="shared" ref="A24:A35" si="0">A7</f>
        <v>Net op zee</v>
      </c>
      <c r="B24" s="90"/>
      <c r="C24" s="256">
        <f>IF(C7&lt;=DATE(2017,1,1),D7,E7)</f>
        <v>46000000</v>
      </c>
      <c r="D24" s="256">
        <f>IF(F7&gt;=DATE(2017,12,31),G7,H7)</f>
        <v>210000000</v>
      </c>
      <c r="E24" s="256">
        <f>(C24+D24)/2</f>
        <v>128000000</v>
      </c>
      <c r="F24" s="99" t="str">
        <f>IF(C7=0,"-",IF(C7&lt;DATE(2017,1,1),"01-01-17",C7))</f>
        <v>01-01-17</v>
      </c>
      <c r="G24" s="99" t="str">
        <f>IF(F7="-","-",IF(F7&lt;DATE(2017,12,31),F7,"31-12-17"))</f>
        <v>31-12-17</v>
      </c>
      <c r="H24" s="257">
        <f>IF(F7&lt;DATE(2017,12,31),H7,IF(F7=DATE(2017,12,31),G7,0))</f>
        <v>0</v>
      </c>
      <c r="I24" s="142"/>
      <c r="J24" s="112"/>
    </row>
    <row r="25" spans="1:10" s="88" customFormat="1">
      <c r="A25" s="230" t="str">
        <f t="shared" si="0"/>
        <v>-</v>
      </c>
      <c r="B25" s="90"/>
      <c r="C25" s="256">
        <f t="shared" ref="C25:C35" si="1">IF(C8&lt;=DATE(2017,1,1),D8,E8)</f>
        <v>0</v>
      </c>
      <c r="D25" s="256">
        <f t="shared" ref="D25:D35" si="2">IF(F8&gt;=DATE(2017,12,31),G8,H8)</f>
        <v>0</v>
      </c>
      <c r="E25" s="256">
        <f t="shared" ref="E25:E35" si="3">(C25+D25)/2</f>
        <v>0</v>
      </c>
      <c r="F25" s="99" t="str">
        <f t="shared" ref="F25:F35" si="4">IF(C8=0,"-",IF(C8&lt;DATE(2017,1,1),"01-01-17",C8))</f>
        <v>-</v>
      </c>
      <c r="G25" s="99" t="str">
        <f t="shared" ref="G25:G35" si="5">IF(F8="-","-",IF(F8&lt;DATE(2017,12,31),F8,"31-12-17"))</f>
        <v>-</v>
      </c>
      <c r="H25" s="257">
        <f t="shared" ref="H25:H35" si="6">IF(F8&lt;DATE(2017,12,31),H8,IF(F8=DATE(2017,12,31),G8,0))</f>
        <v>0</v>
      </c>
      <c r="I25" s="142"/>
      <c r="J25" s="112"/>
    </row>
    <row r="26" spans="1:10" s="88" customFormat="1">
      <c r="A26" s="230" t="str">
        <f t="shared" si="0"/>
        <v>-</v>
      </c>
      <c r="B26" s="90"/>
      <c r="C26" s="256">
        <f t="shared" si="1"/>
        <v>0</v>
      </c>
      <c r="D26" s="256">
        <f t="shared" si="2"/>
        <v>0</v>
      </c>
      <c r="E26" s="256">
        <f t="shared" si="3"/>
        <v>0</v>
      </c>
      <c r="F26" s="99" t="str">
        <f t="shared" si="4"/>
        <v>-</v>
      </c>
      <c r="G26" s="99" t="str">
        <f t="shared" si="5"/>
        <v>-</v>
      </c>
      <c r="H26" s="257">
        <f t="shared" si="6"/>
        <v>0</v>
      </c>
      <c r="I26" s="142"/>
      <c r="J26" s="112"/>
    </row>
    <row r="27" spans="1:10" s="88" customFormat="1">
      <c r="A27" s="230" t="str">
        <f t="shared" si="0"/>
        <v>-</v>
      </c>
      <c r="B27" s="90"/>
      <c r="C27" s="256">
        <f t="shared" si="1"/>
        <v>0</v>
      </c>
      <c r="D27" s="256">
        <f t="shared" si="2"/>
        <v>0</v>
      </c>
      <c r="E27" s="256">
        <f t="shared" si="3"/>
        <v>0</v>
      </c>
      <c r="F27" s="99" t="str">
        <f t="shared" si="4"/>
        <v>-</v>
      </c>
      <c r="G27" s="99" t="str">
        <f t="shared" si="5"/>
        <v>-</v>
      </c>
      <c r="H27" s="257">
        <f t="shared" si="6"/>
        <v>0</v>
      </c>
      <c r="I27" s="142"/>
      <c r="J27" s="112"/>
    </row>
    <row r="28" spans="1:10" s="88" customFormat="1">
      <c r="A28" s="230" t="str">
        <f t="shared" si="0"/>
        <v>-</v>
      </c>
      <c r="B28" s="90"/>
      <c r="C28" s="256">
        <f t="shared" si="1"/>
        <v>0</v>
      </c>
      <c r="D28" s="256">
        <f t="shared" si="2"/>
        <v>0</v>
      </c>
      <c r="E28" s="256">
        <f t="shared" si="3"/>
        <v>0</v>
      </c>
      <c r="F28" s="99" t="str">
        <f t="shared" si="4"/>
        <v>-</v>
      </c>
      <c r="G28" s="99" t="str">
        <f t="shared" si="5"/>
        <v>-</v>
      </c>
      <c r="H28" s="257">
        <f t="shared" si="6"/>
        <v>0</v>
      </c>
      <c r="I28" s="142"/>
      <c r="J28" s="112"/>
    </row>
    <row r="29" spans="1:10" s="88" customFormat="1">
      <c r="A29" s="230" t="str">
        <f t="shared" si="0"/>
        <v>-</v>
      </c>
      <c r="B29" s="90"/>
      <c r="C29" s="256">
        <f t="shared" si="1"/>
        <v>0</v>
      </c>
      <c r="D29" s="256">
        <f t="shared" si="2"/>
        <v>0</v>
      </c>
      <c r="E29" s="256">
        <f t="shared" si="3"/>
        <v>0</v>
      </c>
      <c r="F29" s="99" t="str">
        <f t="shared" si="4"/>
        <v>-</v>
      </c>
      <c r="G29" s="99" t="str">
        <f t="shared" si="5"/>
        <v>-</v>
      </c>
      <c r="H29" s="257">
        <f t="shared" si="6"/>
        <v>0</v>
      </c>
      <c r="I29" s="142"/>
      <c r="J29" s="112"/>
    </row>
    <row r="30" spans="1:10" s="88" customFormat="1">
      <c r="A30" s="230" t="str">
        <f t="shared" si="0"/>
        <v>-</v>
      </c>
      <c r="B30" s="90"/>
      <c r="C30" s="256">
        <f t="shared" si="1"/>
        <v>0</v>
      </c>
      <c r="D30" s="256">
        <f t="shared" si="2"/>
        <v>0</v>
      </c>
      <c r="E30" s="256">
        <f t="shared" si="3"/>
        <v>0</v>
      </c>
      <c r="F30" s="99" t="str">
        <f t="shared" si="4"/>
        <v>-</v>
      </c>
      <c r="G30" s="99" t="str">
        <f t="shared" si="5"/>
        <v>-</v>
      </c>
      <c r="H30" s="257">
        <f t="shared" si="6"/>
        <v>0</v>
      </c>
      <c r="I30" s="142"/>
      <c r="J30" s="112"/>
    </row>
    <row r="31" spans="1:10" s="88" customFormat="1">
      <c r="A31" s="230" t="str">
        <f t="shared" si="0"/>
        <v>-</v>
      </c>
      <c r="B31" s="90"/>
      <c r="C31" s="256">
        <f t="shared" si="1"/>
        <v>0</v>
      </c>
      <c r="D31" s="256">
        <f t="shared" si="2"/>
        <v>0</v>
      </c>
      <c r="E31" s="256">
        <f t="shared" si="3"/>
        <v>0</v>
      </c>
      <c r="F31" s="99" t="str">
        <f t="shared" si="4"/>
        <v>-</v>
      </c>
      <c r="G31" s="99" t="str">
        <f t="shared" si="5"/>
        <v>-</v>
      </c>
      <c r="H31" s="257">
        <f t="shared" si="6"/>
        <v>0</v>
      </c>
      <c r="I31" s="142"/>
      <c r="J31" s="112"/>
    </row>
    <row r="32" spans="1:10" s="88" customFormat="1">
      <c r="A32" s="230" t="str">
        <f t="shared" si="0"/>
        <v>-</v>
      </c>
      <c r="B32" s="90"/>
      <c r="C32" s="256">
        <f t="shared" si="1"/>
        <v>0</v>
      </c>
      <c r="D32" s="256">
        <f t="shared" si="2"/>
        <v>0</v>
      </c>
      <c r="E32" s="256">
        <f t="shared" si="3"/>
        <v>0</v>
      </c>
      <c r="F32" s="99" t="str">
        <f t="shared" si="4"/>
        <v>-</v>
      </c>
      <c r="G32" s="99" t="str">
        <f t="shared" si="5"/>
        <v>-</v>
      </c>
      <c r="H32" s="257">
        <f t="shared" si="6"/>
        <v>0</v>
      </c>
      <c r="I32" s="142"/>
      <c r="J32" s="112"/>
    </row>
    <row r="33" spans="1:10" s="88" customFormat="1">
      <c r="A33" s="230" t="str">
        <f t="shared" si="0"/>
        <v>-</v>
      </c>
      <c r="B33" s="90"/>
      <c r="C33" s="256">
        <f t="shared" si="1"/>
        <v>0</v>
      </c>
      <c r="D33" s="256">
        <f t="shared" si="2"/>
        <v>0</v>
      </c>
      <c r="E33" s="256">
        <f t="shared" si="3"/>
        <v>0</v>
      </c>
      <c r="F33" s="99" t="str">
        <f t="shared" si="4"/>
        <v>-</v>
      </c>
      <c r="G33" s="99" t="str">
        <f t="shared" si="5"/>
        <v>-</v>
      </c>
      <c r="H33" s="257">
        <f t="shared" si="6"/>
        <v>0</v>
      </c>
      <c r="I33" s="142"/>
      <c r="J33" s="112"/>
    </row>
    <row r="34" spans="1:10" s="88" customFormat="1">
      <c r="A34" s="230" t="str">
        <f t="shared" si="0"/>
        <v>-</v>
      </c>
      <c r="B34" s="90"/>
      <c r="C34" s="256">
        <f t="shared" si="1"/>
        <v>0</v>
      </c>
      <c r="D34" s="256">
        <f t="shared" si="2"/>
        <v>0</v>
      </c>
      <c r="E34" s="256">
        <f t="shared" si="3"/>
        <v>0</v>
      </c>
      <c r="F34" s="99" t="str">
        <f t="shared" si="4"/>
        <v>-</v>
      </c>
      <c r="G34" s="99" t="str">
        <f t="shared" si="5"/>
        <v>-</v>
      </c>
      <c r="H34" s="257">
        <f t="shared" si="6"/>
        <v>0</v>
      </c>
      <c r="I34" s="142"/>
      <c r="J34" s="112"/>
    </row>
    <row r="35" spans="1:10" s="88" customFormat="1">
      <c r="A35" s="230" t="str">
        <f t="shared" si="0"/>
        <v>-</v>
      </c>
      <c r="B35" s="90"/>
      <c r="C35" s="256">
        <f t="shared" si="1"/>
        <v>0</v>
      </c>
      <c r="D35" s="256">
        <f t="shared" si="2"/>
        <v>0</v>
      </c>
      <c r="E35" s="256">
        <f t="shared" si="3"/>
        <v>0</v>
      </c>
      <c r="F35" s="99" t="str">
        <f t="shared" si="4"/>
        <v>-</v>
      </c>
      <c r="G35" s="99" t="str">
        <f t="shared" si="5"/>
        <v>-</v>
      </c>
      <c r="H35" s="257">
        <f t="shared" si="6"/>
        <v>0</v>
      </c>
      <c r="I35" s="142"/>
      <c r="J35" s="112"/>
    </row>
    <row r="36" spans="1:10" s="88" customFormat="1">
      <c r="A36" s="231"/>
      <c r="B36" s="90"/>
      <c r="E36" s="142"/>
      <c r="F36" s="112"/>
      <c r="G36" s="112"/>
      <c r="H36" s="232"/>
      <c r="I36" s="142"/>
      <c r="J36" s="112"/>
    </row>
    <row r="37" spans="1:10" s="88" customFormat="1" ht="15" customHeight="1">
      <c r="A37" s="233"/>
      <c r="B37" s="90"/>
      <c r="E37" s="142"/>
      <c r="F37" s="351" t="s">
        <v>88</v>
      </c>
      <c r="G37" s="352"/>
      <c r="H37" s="234">
        <f>SUM(H24:H35)</f>
        <v>0</v>
      </c>
      <c r="I37" s="142"/>
      <c r="J37" s="112"/>
    </row>
    <row r="38" spans="1:10">
      <c r="A38" s="116"/>
      <c r="H38" s="117"/>
      <c r="I38" s="88"/>
      <c r="J38" s="88"/>
    </row>
    <row r="39" spans="1:10" ht="15.75" customHeight="1">
      <c r="A39" s="335" t="s">
        <v>104</v>
      </c>
      <c r="B39" s="336"/>
      <c r="C39" s="337"/>
      <c r="G39" s="172"/>
      <c r="H39" s="117"/>
      <c r="I39" s="88"/>
      <c r="J39" s="88"/>
    </row>
    <row r="40" spans="1:10" ht="14.25" customHeight="1">
      <c r="A40" s="223"/>
      <c r="B40" s="89"/>
      <c r="C40" s="353" t="s">
        <v>75</v>
      </c>
      <c r="E40" s="341" t="s">
        <v>91</v>
      </c>
      <c r="F40" s="341" t="s">
        <v>92</v>
      </c>
      <c r="G40" s="341" t="s">
        <v>89</v>
      </c>
      <c r="H40" s="117"/>
      <c r="I40" s="88"/>
      <c r="J40" s="88"/>
    </row>
    <row r="41" spans="1:10" ht="15.75">
      <c r="A41" s="235" t="s">
        <v>129</v>
      </c>
      <c r="C41" s="342"/>
      <c r="D41" s="143" t="s">
        <v>49</v>
      </c>
      <c r="E41" s="342"/>
      <c r="F41" s="342"/>
      <c r="G41" s="342"/>
      <c r="H41" s="236" t="s">
        <v>39</v>
      </c>
      <c r="J41" s="88"/>
    </row>
    <row r="42" spans="1:10">
      <c r="A42" s="237" t="str">
        <f t="shared" ref="A42:A53" si="7">A7</f>
        <v>Net op zee</v>
      </c>
      <c r="B42" s="104"/>
      <c r="C42" s="259">
        <f t="shared" ref="C42:C53" si="8">E24</f>
        <v>128000000</v>
      </c>
      <c r="D42" s="277">
        <v>4.3999999999999997E-2</v>
      </c>
      <c r="E42" s="102" t="str">
        <f t="shared" ref="E42:F53" si="9">F24</f>
        <v>01-01-17</v>
      </c>
      <c r="F42" s="168" t="str">
        <f t="shared" si="9"/>
        <v>31-12-17</v>
      </c>
      <c r="G42" s="175">
        <f>IF(F42="-","-",SUM(F42-E42)+1)</f>
        <v>365</v>
      </c>
      <c r="H42" s="238">
        <f>IF(G42="-","-",C42*((1+D42)^(G42/$C$56)-1))</f>
        <v>5632000.0000000047</v>
      </c>
      <c r="I42" s="85" t="s">
        <v>121</v>
      </c>
      <c r="J42" s="88"/>
    </row>
    <row r="43" spans="1:10">
      <c r="A43" s="237" t="str">
        <f t="shared" si="7"/>
        <v>-</v>
      </c>
      <c r="B43" s="104"/>
      <c r="C43" s="259">
        <f t="shared" si="8"/>
        <v>0</v>
      </c>
      <c r="D43" s="291">
        <f>$D$42</f>
        <v>4.3999999999999997E-2</v>
      </c>
      <c r="E43" s="100" t="str">
        <f t="shared" si="9"/>
        <v>-</v>
      </c>
      <c r="F43" s="168" t="str">
        <f t="shared" si="9"/>
        <v>-</v>
      </c>
      <c r="G43" s="175" t="str">
        <f t="shared" ref="G43:G53" si="10">IF(F43="-","-",SUM(F43-E43)+1)</f>
        <v>-</v>
      </c>
      <c r="H43" s="238" t="str">
        <f t="shared" ref="H43:H53" si="11">IF(G43="-","-",C43*((1+D43)^(G43/$C$56)-1))</f>
        <v>-</v>
      </c>
      <c r="I43" s="88"/>
      <c r="J43" s="88"/>
    </row>
    <row r="44" spans="1:10">
      <c r="A44" s="237" t="str">
        <f t="shared" si="7"/>
        <v>-</v>
      </c>
      <c r="B44" s="104"/>
      <c r="C44" s="259">
        <f t="shared" si="8"/>
        <v>0</v>
      </c>
      <c r="D44" s="291">
        <f t="shared" ref="D44:D53" si="12">$D$42</f>
        <v>4.3999999999999997E-2</v>
      </c>
      <c r="E44" s="101" t="str">
        <f t="shared" si="9"/>
        <v>-</v>
      </c>
      <c r="F44" s="168" t="str">
        <f t="shared" si="9"/>
        <v>-</v>
      </c>
      <c r="G44" s="175" t="str">
        <f t="shared" si="10"/>
        <v>-</v>
      </c>
      <c r="H44" s="238" t="str">
        <f t="shared" si="11"/>
        <v>-</v>
      </c>
      <c r="I44" s="88"/>
      <c r="J44" s="88"/>
    </row>
    <row r="45" spans="1:10">
      <c r="A45" s="237" t="str">
        <f t="shared" si="7"/>
        <v>-</v>
      </c>
      <c r="B45" s="105"/>
      <c r="C45" s="259">
        <f t="shared" si="8"/>
        <v>0</v>
      </c>
      <c r="D45" s="291">
        <f t="shared" si="12"/>
        <v>4.3999999999999997E-2</v>
      </c>
      <c r="E45" s="102" t="str">
        <f t="shared" si="9"/>
        <v>-</v>
      </c>
      <c r="F45" s="168" t="str">
        <f t="shared" si="9"/>
        <v>-</v>
      </c>
      <c r="G45" s="175" t="str">
        <f t="shared" si="10"/>
        <v>-</v>
      </c>
      <c r="H45" s="238" t="str">
        <f t="shared" si="11"/>
        <v>-</v>
      </c>
    </row>
    <row r="46" spans="1:10">
      <c r="A46" s="237" t="str">
        <f t="shared" si="7"/>
        <v>-</v>
      </c>
      <c r="B46" s="105"/>
      <c r="C46" s="259">
        <f t="shared" si="8"/>
        <v>0</v>
      </c>
      <c r="D46" s="291">
        <f t="shared" si="12"/>
        <v>4.3999999999999997E-2</v>
      </c>
      <c r="E46" s="101" t="str">
        <f t="shared" si="9"/>
        <v>-</v>
      </c>
      <c r="F46" s="168" t="str">
        <f t="shared" si="9"/>
        <v>-</v>
      </c>
      <c r="G46" s="175" t="str">
        <f t="shared" si="10"/>
        <v>-</v>
      </c>
      <c r="H46" s="238" t="str">
        <f t="shared" si="11"/>
        <v>-</v>
      </c>
    </row>
    <row r="47" spans="1:10">
      <c r="A47" s="237" t="str">
        <f t="shared" si="7"/>
        <v>-</v>
      </c>
      <c r="B47" s="105"/>
      <c r="C47" s="259">
        <f t="shared" si="8"/>
        <v>0</v>
      </c>
      <c r="D47" s="291">
        <f t="shared" si="12"/>
        <v>4.3999999999999997E-2</v>
      </c>
      <c r="E47" s="101" t="str">
        <f t="shared" si="9"/>
        <v>-</v>
      </c>
      <c r="F47" s="168" t="str">
        <f t="shared" si="9"/>
        <v>-</v>
      </c>
      <c r="G47" s="175" t="str">
        <f t="shared" si="10"/>
        <v>-</v>
      </c>
      <c r="H47" s="238" t="str">
        <f t="shared" si="11"/>
        <v>-</v>
      </c>
    </row>
    <row r="48" spans="1:10">
      <c r="A48" s="237" t="str">
        <f t="shared" si="7"/>
        <v>-</v>
      </c>
      <c r="B48" s="105"/>
      <c r="C48" s="259">
        <f t="shared" si="8"/>
        <v>0</v>
      </c>
      <c r="D48" s="291">
        <f t="shared" si="12"/>
        <v>4.3999999999999997E-2</v>
      </c>
      <c r="E48" s="101" t="str">
        <f t="shared" si="9"/>
        <v>-</v>
      </c>
      <c r="F48" s="168" t="str">
        <f t="shared" si="9"/>
        <v>-</v>
      </c>
      <c r="G48" s="175" t="str">
        <f t="shared" si="10"/>
        <v>-</v>
      </c>
      <c r="H48" s="238" t="str">
        <f t="shared" si="11"/>
        <v>-</v>
      </c>
    </row>
    <row r="49" spans="1:9">
      <c r="A49" s="237" t="str">
        <f t="shared" si="7"/>
        <v>-</v>
      </c>
      <c r="B49" s="105"/>
      <c r="C49" s="259">
        <f t="shared" si="8"/>
        <v>0</v>
      </c>
      <c r="D49" s="291">
        <f t="shared" si="12"/>
        <v>4.3999999999999997E-2</v>
      </c>
      <c r="E49" s="101" t="str">
        <f t="shared" si="9"/>
        <v>-</v>
      </c>
      <c r="F49" s="168" t="str">
        <f t="shared" si="9"/>
        <v>-</v>
      </c>
      <c r="G49" s="175" t="str">
        <f t="shared" si="10"/>
        <v>-</v>
      </c>
      <c r="H49" s="238" t="str">
        <f t="shared" si="11"/>
        <v>-</v>
      </c>
    </row>
    <row r="50" spans="1:9">
      <c r="A50" s="237" t="str">
        <f t="shared" si="7"/>
        <v>-</v>
      </c>
      <c r="B50" s="104"/>
      <c r="C50" s="259">
        <f t="shared" si="8"/>
        <v>0</v>
      </c>
      <c r="D50" s="291">
        <f t="shared" si="12"/>
        <v>4.3999999999999997E-2</v>
      </c>
      <c r="E50" s="101" t="str">
        <f t="shared" si="9"/>
        <v>-</v>
      </c>
      <c r="F50" s="168" t="str">
        <f t="shared" si="9"/>
        <v>-</v>
      </c>
      <c r="G50" s="175" t="str">
        <f t="shared" si="10"/>
        <v>-</v>
      </c>
      <c r="H50" s="238" t="str">
        <f t="shared" si="11"/>
        <v>-</v>
      </c>
    </row>
    <row r="51" spans="1:9">
      <c r="A51" s="237" t="str">
        <f t="shared" si="7"/>
        <v>-</v>
      </c>
      <c r="B51" s="104"/>
      <c r="C51" s="259">
        <f t="shared" si="8"/>
        <v>0</v>
      </c>
      <c r="D51" s="291">
        <f t="shared" si="12"/>
        <v>4.3999999999999997E-2</v>
      </c>
      <c r="E51" s="102" t="str">
        <f t="shared" si="9"/>
        <v>-</v>
      </c>
      <c r="F51" s="168" t="str">
        <f t="shared" si="9"/>
        <v>-</v>
      </c>
      <c r="G51" s="175" t="str">
        <f t="shared" si="10"/>
        <v>-</v>
      </c>
      <c r="H51" s="238" t="str">
        <f t="shared" si="11"/>
        <v>-</v>
      </c>
    </row>
    <row r="52" spans="1:9">
      <c r="A52" s="237" t="str">
        <f t="shared" si="7"/>
        <v>-</v>
      </c>
      <c r="B52" s="104"/>
      <c r="C52" s="259">
        <f t="shared" si="8"/>
        <v>0</v>
      </c>
      <c r="D52" s="291">
        <f t="shared" si="12"/>
        <v>4.3999999999999997E-2</v>
      </c>
      <c r="E52" s="102" t="str">
        <f t="shared" si="9"/>
        <v>-</v>
      </c>
      <c r="F52" s="168" t="str">
        <f t="shared" si="9"/>
        <v>-</v>
      </c>
      <c r="G52" s="175" t="str">
        <f t="shared" si="10"/>
        <v>-</v>
      </c>
      <c r="H52" s="238" t="str">
        <f t="shared" si="11"/>
        <v>-</v>
      </c>
    </row>
    <row r="53" spans="1:9">
      <c r="A53" s="239" t="str">
        <f t="shared" si="7"/>
        <v>-</v>
      </c>
      <c r="B53" s="104"/>
      <c r="C53" s="260">
        <f t="shared" si="8"/>
        <v>0</v>
      </c>
      <c r="D53" s="291">
        <f t="shared" si="12"/>
        <v>4.3999999999999997E-2</v>
      </c>
      <c r="E53" s="100" t="str">
        <f t="shared" si="9"/>
        <v>-</v>
      </c>
      <c r="F53" s="168" t="str">
        <f t="shared" si="9"/>
        <v>-</v>
      </c>
      <c r="G53" s="175" t="str">
        <f t="shared" si="10"/>
        <v>-</v>
      </c>
      <c r="H53" s="238" t="str">
        <f t="shared" si="11"/>
        <v>-</v>
      </c>
    </row>
    <row r="54" spans="1:9" ht="15" customHeight="1">
      <c r="A54" s="240"/>
      <c r="E54" s="103"/>
      <c r="G54" s="109"/>
      <c r="H54" s="117"/>
    </row>
    <row r="55" spans="1:9" ht="15" customHeight="1">
      <c r="A55" s="116"/>
      <c r="C55" s="264" t="s">
        <v>94</v>
      </c>
      <c r="E55" s="345" t="s">
        <v>90</v>
      </c>
      <c r="F55" s="345"/>
      <c r="G55" s="346"/>
      <c r="H55" s="261">
        <f>SUM(H42:H53)</f>
        <v>5632000.0000000047</v>
      </c>
    </row>
    <row r="56" spans="1:9" ht="15" customHeight="1">
      <c r="A56" s="116"/>
      <c r="C56" s="264">
        <v>365</v>
      </c>
      <c r="E56" s="218"/>
      <c r="F56" s="218"/>
      <c r="G56" s="218"/>
      <c r="H56" s="262"/>
    </row>
    <row r="57" spans="1:9" ht="15" customHeight="1">
      <c r="A57" s="116"/>
      <c r="C57" s="269"/>
      <c r="E57" s="340" t="s">
        <v>100</v>
      </c>
      <c r="F57" s="340"/>
      <c r="G57" s="340"/>
      <c r="H57" s="238">
        <f>H37+SUMIF(H24:H35,"&gt;0",H42:H53)</f>
        <v>0</v>
      </c>
    </row>
    <row r="58" spans="1:9" ht="15" customHeight="1">
      <c r="A58" s="116"/>
      <c r="C58" s="268"/>
      <c r="E58" s="215"/>
      <c r="F58" s="215"/>
      <c r="G58" s="215"/>
      <c r="H58" s="263"/>
    </row>
    <row r="59" spans="1:9" ht="15.75" customHeight="1">
      <c r="A59" s="335" t="s">
        <v>105</v>
      </c>
      <c r="B59" s="336"/>
      <c r="C59" s="337"/>
      <c r="G59" s="172"/>
      <c r="H59" s="117"/>
    </row>
    <row r="60" spans="1:9" ht="15" customHeight="1">
      <c r="A60" s="223"/>
      <c r="B60" s="89"/>
      <c r="C60" s="353" t="s">
        <v>97</v>
      </c>
      <c r="E60" s="216" t="s">
        <v>96</v>
      </c>
      <c r="F60" s="216"/>
      <c r="G60" s="341" t="s">
        <v>89</v>
      </c>
      <c r="H60" s="117"/>
    </row>
    <row r="61" spans="1:9" ht="15" customHeight="1">
      <c r="A61" s="235" t="s">
        <v>129</v>
      </c>
      <c r="C61" s="342"/>
      <c r="D61" s="143" t="s">
        <v>49</v>
      </c>
      <c r="E61" s="217" t="s">
        <v>95</v>
      </c>
      <c r="F61" s="217" t="s">
        <v>52</v>
      </c>
      <c r="G61" s="342"/>
      <c r="H61" s="236" t="s">
        <v>39</v>
      </c>
    </row>
    <row r="62" spans="1:9" ht="12.75" customHeight="1">
      <c r="A62" s="237" t="str">
        <f>IF('Activa in aanbouw 2016'!F7&gt;=DATE(2017,1,1),IF('Activa in aanbouw 2016'!F7&lt;DATE(2018,1,1),A7,"-"),"-")</f>
        <v>-</v>
      </c>
      <c r="B62" s="104"/>
      <c r="C62" s="259" t="str">
        <f>IF('Activa in aanbouw 2016'!F7&gt;=DATE(2017,1,1),IF('Activa in aanbouw 2016'!F7&lt;DATE(2018,1,1),'Activa in aanbouw 2016'!H42,"-"),"-")</f>
        <v>-</v>
      </c>
      <c r="D62" s="292">
        <f>D42</f>
        <v>4.3999999999999997E-2</v>
      </c>
      <c r="E62" s="102" t="str">
        <f>IF('Activa in aanbouw 2016'!F7&gt;=DATE(2017,1,1),IF('Activa in aanbouw 2016'!F7&lt;DATE(2018,1,1),F24,"-"),"-")</f>
        <v>-</v>
      </c>
      <c r="F62" s="168" t="str">
        <f>IF('Activa in aanbouw 2016'!F7&gt;=DATE(2017,1,1),IF('Activa in aanbouw 2016'!F7&lt;DATE(2018,1,1),G24,"-"),"-")</f>
        <v>-</v>
      </c>
      <c r="G62" s="175" t="str">
        <f>IF(F62="-","-",SUM(F62-E62)+1)</f>
        <v>-</v>
      </c>
      <c r="H62" s="238" t="str">
        <f>IF(G62="-","-",C62*((1+D62)^(G62/$C$56)-1))</f>
        <v>-</v>
      </c>
      <c r="I62" s="85" t="s">
        <v>121</v>
      </c>
    </row>
    <row r="63" spans="1:9" ht="12.75" customHeight="1">
      <c r="A63" s="237" t="str">
        <f>IF('Activa in aanbouw 2016'!F8&gt;=DATE(2017,1,1),IF('Activa in aanbouw 2016'!F8&lt;DATE(2018,1,1),A8,"-"),"-")</f>
        <v>-</v>
      </c>
      <c r="B63" s="104"/>
      <c r="C63" s="259" t="str">
        <f>IF('Activa in aanbouw 2016'!F8&gt;=DATE(2017,1,1),IF('Activa in aanbouw 2016'!F8&lt;DATE(2018,1,1),'Activa in aanbouw 2016'!H43,"-"),"-")</f>
        <v>-</v>
      </c>
      <c r="D63" s="292">
        <f>$D$62</f>
        <v>4.3999999999999997E-2</v>
      </c>
      <c r="E63" s="102" t="str">
        <f>IF('Activa in aanbouw 2016'!F8&gt;=DATE(2017,1,1),IF('Activa in aanbouw 2016'!F8&lt;DATE(2018,1,1),F25,"-"),"-")</f>
        <v>-</v>
      </c>
      <c r="F63" s="168" t="str">
        <f>IF('Activa in aanbouw 2016'!F8&gt;=DATE(2017,1,1),IF('Activa in aanbouw 2016'!F8&lt;DATE(2018,1,1),G25,"-"),"-")</f>
        <v>-</v>
      </c>
      <c r="G63" s="175" t="str">
        <f t="shared" ref="G63:G73" si="13">IF(F63="-","-",SUM(F63-E63)+1)</f>
        <v>-</v>
      </c>
      <c r="H63" s="238" t="str">
        <f t="shared" ref="H63:H73" si="14">IF(G63="-","-",C63*((1+D63)^(G63/$C$56)-1))</f>
        <v>-</v>
      </c>
    </row>
    <row r="64" spans="1:9" ht="12.75" customHeight="1">
      <c r="A64" s="237" t="str">
        <f>IF('Activa in aanbouw 2016'!F9&gt;=DATE(2017,1,1),IF('Activa in aanbouw 2016'!F9&lt;DATE(2018,1,1),A9,"-"),"-")</f>
        <v>-</v>
      </c>
      <c r="B64" s="104"/>
      <c r="C64" s="259" t="str">
        <f>IF('Activa in aanbouw 2016'!F9&gt;=DATE(2017,1,1),IF('Activa in aanbouw 2016'!F9&lt;DATE(2018,1,1),'Activa in aanbouw 2016'!H44,"-"),"-")</f>
        <v>-</v>
      </c>
      <c r="D64" s="292">
        <f t="shared" ref="D64:D73" si="15">$D$62</f>
        <v>4.3999999999999997E-2</v>
      </c>
      <c r="E64" s="102" t="str">
        <f>IF('Activa in aanbouw 2016'!F9&gt;=DATE(2017,1,1),IF('Activa in aanbouw 2016'!F9&lt;DATE(2018,1,1),F26,"-"),"-")</f>
        <v>-</v>
      </c>
      <c r="F64" s="168" t="str">
        <f>IF('Activa in aanbouw 2016'!F9&gt;=DATE(2017,1,1),IF('Activa in aanbouw 2016'!F9&lt;DATE(2018,1,1),G26,"-"),"-")</f>
        <v>-</v>
      </c>
      <c r="G64" s="175" t="str">
        <f t="shared" si="13"/>
        <v>-</v>
      </c>
      <c r="H64" s="238" t="str">
        <f t="shared" si="14"/>
        <v>-</v>
      </c>
    </row>
    <row r="65" spans="1:8" ht="12.75" customHeight="1">
      <c r="A65" s="237" t="str">
        <f>IF('Activa in aanbouw 2016'!F10&gt;=DATE(2017,1,1),IF('Activa in aanbouw 2016'!F10&lt;DATE(2018,1,1),A10,"-"),"-")</f>
        <v>-</v>
      </c>
      <c r="B65" s="105"/>
      <c r="C65" s="259" t="str">
        <f>IF('Activa in aanbouw 2016'!F10&gt;=DATE(2017,1,1),IF('Activa in aanbouw 2016'!F10&lt;DATE(2018,1,1),'Activa in aanbouw 2016'!H45,"-"),"-")</f>
        <v>-</v>
      </c>
      <c r="D65" s="292">
        <f t="shared" si="15"/>
        <v>4.3999999999999997E-2</v>
      </c>
      <c r="E65" s="102" t="str">
        <f>IF('Activa in aanbouw 2016'!F10&gt;=DATE(2017,1,1),IF('Activa in aanbouw 2016'!F10&lt;DATE(2018,1,1),F27,"-"),"-")</f>
        <v>-</v>
      </c>
      <c r="F65" s="168" t="str">
        <f>IF('Activa in aanbouw 2016'!F10&gt;=DATE(2017,1,1),IF('Activa in aanbouw 2016'!F10&lt;DATE(2018,1,1),G27,"-"),"-")</f>
        <v>-</v>
      </c>
      <c r="G65" s="175" t="str">
        <f t="shared" si="13"/>
        <v>-</v>
      </c>
      <c r="H65" s="238" t="str">
        <f t="shared" si="14"/>
        <v>-</v>
      </c>
    </row>
    <row r="66" spans="1:8" ht="12.75" customHeight="1">
      <c r="A66" s="237" t="str">
        <f>IF('Activa in aanbouw 2016'!F11&gt;=DATE(2017,1,1),IF('Activa in aanbouw 2016'!F11&lt;DATE(2018,1,1),A11,"-"),"-")</f>
        <v>-</v>
      </c>
      <c r="B66" s="105"/>
      <c r="C66" s="259" t="str">
        <f>IF('Activa in aanbouw 2016'!F11&gt;=DATE(2017,1,1),IF('Activa in aanbouw 2016'!F11&lt;DATE(2018,1,1),'Activa in aanbouw 2016'!H46,"-"),"-")</f>
        <v>-</v>
      </c>
      <c r="D66" s="292">
        <f t="shared" si="15"/>
        <v>4.3999999999999997E-2</v>
      </c>
      <c r="E66" s="102" t="str">
        <f>IF('Activa in aanbouw 2016'!F11&gt;=DATE(2017,1,1),IF('Activa in aanbouw 2016'!F11&lt;DATE(2018,1,1),F28,"-"),"-")</f>
        <v>-</v>
      </c>
      <c r="F66" s="168" t="str">
        <f>IF('Activa in aanbouw 2016'!F11&gt;=DATE(2017,1,1),IF('Activa in aanbouw 2016'!F11&lt;DATE(2018,1,1),G28,"-"),"-")</f>
        <v>-</v>
      </c>
      <c r="G66" s="175" t="str">
        <f t="shared" si="13"/>
        <v>-</v>
      </c>
      <c r="H66" s="238" t="str">
        <f t="shared" si="14"/>
        <v>-</v>
      </c>
    </row>
    <row r="67" spans="1:8" ht="12.75" customHeight="1">
      <c r="A67" s="237" t="str">
        <f>IF('Activa in aanbouw 2016'!F12&gt;=DATE(2017,1,1),IF('Activa in aanbouw 2016'!F12&lt;DATE(2018,1,1),A12,"-"),"-")</f>
        <v>-</v>
      </c>
      <c r="B67" s="105"/>
      <c r="C67" s="259" t="str">
        <f>IF('Activa in aanbouw 2016'!F12&gt;=DATE(2017,1,1),IF('Activa in aanbouw 2016'!F12&lt;DATE(2018,1,1),'Activa in aanbouw 2016'!H47,"-"),"-")</f>
        <v>-</v>
      </c>
      <c r="D67" s="292">
        <f t="shared" si="15"/>
        <v>4.3999999999999997E-2</v>
      </c>
      <c r="E67" s="102" t="str">
        <f>IF('Activa in aanbouw 2016'!F12&gt;=DATE(2017,1,1),IF('Activa in aanbouw 2016'!F12&lt;DATE(2018,1,1),F29,"-"),"-")</f>
        <v>-</v>
      </c>
      <c r="F67" s="168" t="str">
        <f>IF('Activa in aanbouw 2016'!F12&gt;=DATE(2017,1,1),IF('Activa in aanbouw 2016'!F12&lt;DATE(2018,1,1),G29,"-"),"-")</f>
        <v>-</v>
      </c>
      <c r="G67" s="175" t="str">
        <f t="shared" si="13"/>
        <v>-</v>
      </c>
      <c r="H67" s="238" t="str">
        <f t="shared" si="14"/>
        <v>-</v>
      </c>
    </row>
    <row r="68" spans="1:8" ht="12.75" customHeight="1">
      <c r="A68" s="237" t="str">
        <f>IF('Activa in aanbouw 2016'!F13&gt;=DATE(2017,1,1),IF('Activa in aanbouw 2016'!F13&lt;DATE(2018,1,1),A13,"-"),"-")</f>
        <v>-</v>
      </c>
      <c r="B68" s="105"/>
      <c r="C68" s="259" t="str">
        <f>IF('Activa in aanbouw 2016'!F13&gt;=DATE(2017,1,1),IF('Activa in aanbouw 2016'!F13&lt;DATE(2018,1,1),'Activa in aanbouw 2016'!H48,"-"),"-")</f>
        <v>-</v>
      </c>
      <c r="D68" s="292">
        <f t="shared" si="15"/>
        <v>4.3999999999999997E-2</v>
      </c>
      <c r="E68" s="102" t="str">
        <f>IF('Activa in aanbouw 2016'!F13&gt;=DATE(2017,1,1),IF('Activa in aanbouw 2016'!F13&lt;DATE(2018,1,1),F30,"-"),"-")</f>
        <v>-</v>
      </c>
      <c r="F68" s="168" t="str">
        <f>IF('Activa in aanbouw 2016'!F13&gt;=DATE(2017,1,1),IF('Activa in aanbouw 2016'!F13&lt;DATE(2018,1,1),G30,"-"),"-")</f>
        <v>-</v>
      </c>
      <c r="G68" s="175" t="str">
        <f t="shared" si="13"/>
        <v>-</v>
      </c>
      <c r="H68" s="238" t="str">
        <f t="shared" si="14"/>
        <v>-</v>
      </c>
    </row>
    <row r="69" spans="1:8" ht="12.75" customHeight="1">
      <c r="A69" s="237" t="str">
        <f>IF('Activa in aanbouw 2016'!F14&gt;=DATE(2017,1,1),IF('Activa in aanbouw 2016'!F14&lt;DATE(2018,1,1),A14,"-"),"-")</f>
        <v>-</v>
      </c>
      <c r="B69" s="105"/>
      <c r="C69" s="259" t="str">
        <f>IF('Activa in aanbouw 2016'!F14&gt;=DATE(2017,1,1),IF('Activa in aanbouw 2016'!F14&lt;DATE(2018,1,1),'Activa in aanbouw 2016'!H49,"-"),"-")</f>
        <v>-</v>
      </c>
      <c r="D69" s="292">
        <f t="shared" si="15"/>
        <v>4.3999999999999997E-2</v>
      </c>
      <c r="E69" s="102" t="str">
        <f>IF('Activa in aanbouw 2016'!F14&gt;=DATE(2017,1,1),IF('Activa in aanbouw 2016'!F14&lt;DATE(2018,1,1),F31,"-"),"-")</f>
        <v>-</v>
      </c>
      <c r="F69" s="168" t="str">
        <f>IF('Activa in aanbouw 2016'!F14&gt;=DATE(2017,1,1),IF('Activa in aanbouw 2016'!F14&lt;DATE(2018,1,1),G31,"-"),"-")</f>
        <v>-</v>
      </c>
      <c r="G69" s="175" t="str">
        <f t="shared" si="13"/>
        <v>-</v>
      </c>
      <c r="H69" s="238" t="str">
        <f t="shared" si="14"/>
        <v>-</v>
      </c>
    </row>
    <row r="70" spans="1:8" ht="12.75" customHeight="1">
      <c r="A70" s="237" t="str">
        <f>IF('Activa in aanbouw 2016'!F15&gt;=DATE(2017,1,1),IF('Activa in aanbouw 2016'!F15&lt;DATE(2018,1,1),A15,"-"),"-")</f>
        <v>-</v>
      </c>
      <c r="B70" s="104"/>
      <c r="C70" s="259" t="str">
        <f>IF('Activa in aanbouw 2016'!F15&gt;=DATE(2017,1,1),IF('Activa in aanbouw 2016'!F15&lt;DATE(2018,1,1),'Activa in aanbouw 2016'!H50,"-"),"-")</f>
        <v>-</v>
      </c>
      <c r="D70" s="292">
        <f t="shared" si="15"/>
        <v>4.3999999999999997E-2</v>
      </c>
      <c r="E70" s="102" t="str">
        <f>IF('Activa in aanbouw 2016'!F15&gt;=DATE(2017,1,1),IF('Activa in aanbouw 2016'!F15&lt;DATE(2018,1,1),F32,"-"),"-")</f>
        <v>-</v>
      </c>
      <c r="F70" s="168" t="str">
        <f>IF('Activa in aanbouw 2016'!F15&gt;=DATE(2017,1,1),IF('Activa in aanbouw 2016'!F15&lt;DATE(2018,1,1),G32,"-"),"-")</f>
        <v>-</v>
      </c>
      <c r="G70" s="175" t="str">
        <f t="shared" si="13"/>
        <v>-</v>
      </c>
      <c r="H70" s="238" t="str">
        <f t="shared" si="14"/>
        <v>-</v>
      </c>
    </row>
    <row r="71" spans="1:8" ht="12.75" customHeight="1">
      <c r="A71" s="237" t="str">
        <f>IF('Activa in aanbouw 2016'!F16&gt;=DATE(2017,1,1),IF('Activa in aanbouw 2016'!F16&lt;DATE(2018,1,1),A16,"-"),"-")</f>
        <v>-</v>
      </c>
      <c r="B71" s="104"/>
      <c r="C71" s="259" t="str">
        <f>IF('Activa in aanbouw 2016'!F16&gt;=DATE(2017,1,1),IF('Activa in aanbouw 2016'!F16&lt;DATE(2018,1,1),'Activa in aanbouw 2016'!H51,"-"),"-")</f>
        <v>-</v>
      </c>
      <c r="D71" s="292">
        <f t="shared" si="15"/>
        <v>4.3999999999999997E-2</v>
      </c>
      <c r="E71" s="102" t="str">
        <f>IF('Activa in aanbouw 2016'!F16&gt;=DATE(2017,1,1),IF('Activa in aanbouw 2016'!F16&lt;DATE(2018,1,1),F33,"-"),"-")</f>
        <v>-</v>
      </c>
      <c r="F71" s="168" t="str">
        <f>IF('Activa in aanbouw 2016'!F16&gt;=DATE(2017,1,1),IF('Activa in aanbouw 2016'!F16&lt;DATE(2018,1,1),G33,"-"),"-")</f>
        <v>-</v>
      </c>
      <c r="G71" s="175" t="str">
        <f t="shared" si="13"/>
        <v>-</v>
      </c>
      <c r="H71" s="238" t="str">
        <f t="shared" si="14"/>
        <v>-</v>
      </c>
    </row>
    <row r="72" spans="1:8" ht="12.75" customHeight="1">
      <c r="A72" s="237" t="str">
        <f>IF('Activa in aanbouw 2016'!F17&gt;=DATE(2017,1,1),IF('Activa in aanbouw 2016'!F17&lt;DATE(2018,1,1),A17,"-"),"-")</f>
        <v>-</v>
      </c>
      <c r="B72" s="104"/>
      <c r="C72" s="259" t="str">
        <f>IF('Activa in aanbouw 2016'!F17&gt;=DATE(2017,1,1),IF('Activa in aanbouw 2016'!F17&lt;DATE(2018,1,1),'Activa in aanbouw 2016'!H52,"-"),"-")</f>
        <v>-</v>
      </c>
      <c r="D72" s="292">
        <f t="shared" si="15"/>
        <v>4.3999999999999997E-2</v>
      </c>
      <c r="E72" s="102" t="str">
        <f>IF('Activa in aanbouw 2016'!F17&gt;=DATE(2017,1,1),IF('Activa in aanbouw 2016'!F17&lt;DATE(2018,1,1),F34,"-"),"-")</f>
        <v>-</v>
      </c>
      <c r="F72" s="168" t="str">
        <f>IF('Activa in aanbouw 2016'!F17&gt;=DATE(2017,1,1),IF('Activa in aanbouw 2016'!F17&lt;DATE(2018,1,1),G34,"-"),"-")</f>
        <v>-</v>
      </c>
      <c r="G72" s="175" t="str">
        <f t="shared" si="13"/>
        <v>-</v>
      </c>
      <c r="H72" s="238" t="str">
        <f t="shared" si="14"/>
        <v>-</v>
      </c>
    </row>
    <row r="73" spans="1:8" ht="12.75" customHeight="1">
      <c r="A73" s="239" t="str">
        <f>IF('Activa in aanbouw 2016'!F18&gt;=DATE(2017,1,1),IF('Activa in aanbouw 2016'!F18&lt;DATE(2018,1,1),A18,"-"),"-")</f>
        <v>-</v>
      </c>
      <c r="B73" s="104"/>
      <c r="C73" s="259" t="str">
        <f>IF('Activa in aanbouw 2016'!F18&gt;=DATE(2017,1,1),IF('Activa in aanbouw 2016'!F18&lt;DATE(2018,1,1),'Activa in aanbouw 2016'!H53,"-"),"-")</f>
        <v>-</v>
      </c>
      <c r="D73" s="292">
        <f t="shared" si="15"/>
        <v>4.3999999999999997E-2</v>
      </c>
      <c r="E73" s="102" t="str">
        <f>IF('Activa in aanbouw 2016'!F18&gt;=DATE(2017,1,1),IF('Activa in aanbouw 2016'!F18&lt;DATE(2018,1,1),F35,"-"),"-")</f>
        <v>-</v>
      </c>
      <c r="F73" s="168" t="str">
        <f>IF('Activa in aanbouw 2016'!F18&gt;=DATE(2017,1,1),IF('Activa in aanbouw 2016'!F18&lt;DATE(2018,1,1),G35,"-"),"-")</f>
        <v>-</v>
      </c>
      <c r="G73" s="175" t="str">
        <f t="shared" si="13"/>
        <v>-</v>
      </c>
      <c r="H73" s="238" t="str">
        <f t="shared" si="14"/>
        <v>-</v>
      </c>
    </row>
    <row r="74" spans="1:8" ht="15" customHeight="1">
      <c r="A74" s="116"/>
      <c r="C74" s="266"/>
      <c r="D74" s="103"/>
      <c r="H74" s="117"/>
    </row>
    <row r="75" spans="1:8" ht="15" customHeight="1">
      <c r="A75" s="116"/>
      <c r="B75" s="85"/>
      <c r="C75" s="268"/>
      <c r="D75" s="271"/>
      <c r="E75" s="340" t="s">
        <v>98</v>
      </c>
      <c r="F75" s="340"/>
      <c r="G75" s="354"/>
      <c r="H75" s="238">
        <f>SUM(H62:H73)</f>
        <v>0</v>
      </c>
    </row>
    <row r="76" spans="1:8" ht="15" customHeight="1">
      <c r="A76" s="116"/>
      <c r="B76" s="85"/>
      <c r="C76" s="268"/>
      <c r="D76" s="271"/>
      <c r="E76" s="294"/>
      <c r="F76" s="294"/>
      <c r="G76" s="294"/>
      <c r="H76" s="262"/>
    </row>
    <row r="77" spans="1:8" ht="15" customHeight="1">
      <c r="A77" s="116"/>
      <c r="B77" s="85"/>
      <c r="C77" s="268"/>
      <c r="D77" s="271"/>
      <c r="E77" s="294"/>
      <c r="F77" s="340" t="s">
        <v>132</v>
      </c>
      <c r="G77" s="354"/>
      <c r="H77" s="295">
        <f>SUM(C62:C73)</f>
        <v>0</v>
      </c>
    </row>
    <row r="78" spans="1:8" ht="15" customHeight="1">
      <c r="A78" s="116"/>
      <c r="B78" s="85"/>
      <c r="C78" s="268"/>
      <c r="D78" s="271"/>
      <c r="E78" s="215"/>
      <c r="F78" s="215"/>
      <c r="G78" s="215"/>
      <c r="H78" s="267"/>
    </row>
    <row r="79" spans="1:8" ht="15" customHeight="1">
      <c r="A79" s="116"/>
      <c r="B79" s="85"/>
      <c r="C79" s="268"/>
      <c r="D79" s="271"/>
      <c r="F79" s="340" t="s">
        <v>70</v>
      </c>
      <c r="G79" s="354"/>
      <c r="H79" s="270">
        <f>'Activa in aanbouw 2016'!H57</f>
        <v>0</v>
      </c>
    </row>
    <row r="80" spans="1:8" ht="15" customHeight="1">
      <c r="A80" s="116"/>
      <c r="B80" s="85"/>
      <c r="C80" s="268"/>
      <c r="D80" s="271"/>
      <c r="E80" s="215"/>
      <c r="F80" s="215"/>
      <c r="G80" s="215"/>
      <c r="H80" s="241"/>
    </row>
    <row r="81" spans="1:8" ht="15" customHeight="1">
      <c r="A81" s="116"/>
      <c r="C81" s="203"/>
      <c r="F81" s="333" t="s">
        <v>99</v>
      </c>
      <c r="G81" s="334"/>
      <c r="H81" s="258">
        <f>SUM(H57,H75,H77,H79)</f>
        <v>0</v>
      </c>
    </row>
    <row r="82" spans="1:8">
      <c r="A82" s="125"/>
      <c r="B82" s="126"/>
      <c r="C82" s="242"/>
      <c r="D82" s="242"/>
      <c r="E82" s="242"/>
      <c r="F82" s="242"/>
      <c r="G82" s="242"/>
      <c r="H82" s="244"/>
    </row>
  </sheetData>
  <mergeCells count="25">
    <mergeCell ref="F81:G81"/>
    <mergeCell ref="A20:C20"/>
    <mergeCell ref="E21:E23"/>
    <mergeCell ref="C22:C23"/>
    <mergeCell ref="D22:D23"/>
    <mergeCell ref="F37:G37"/>
    <mergeCell ref="A39:C39"/>
    <mergeCell ref="E40:E41"/>
    <mergeCell ref="F40:F41"/>
    <mergeCell ref="F79:G79"/>
    <mergeCell ref="E57:G57"/>
    <mergeCell ref="A59:C59"/>
    <mergeCell ref="C60:C61"/>
    <mergeCell ref="G60:G61"/>
    <mergeCell ref="E75:G75"/>
    <mergeCell ref="F77:G77"/>
    <mergeCell ref="A1:F1"/>
    <mergeCell ref="A3:C3"/>
    <mergeCell ref="E4:E6"/>
    <mergeCell ref="E55:G55"/>
    <mergeCell ref="H4:H6"/>
    <mergeCell ref="D5:D6"/>
    <mergeCell ref="G5:G6"/>
    <mergeCell ref="C40:C41"/>
    <mergeCell ref="G40:G41"/>
  </mergeCells>
  <conditionalFormatting sqref="E7">
    <cfRule type="expression" dxfId="77" priority="340">
      <formula>C7="-"</formula>
    </cfRule>
    <cfRule type="expression" dxfId="76" priority="388">
      <formula>C7&gt;DATE(2017,1,1)</formula>
    </cfRule>
  </conditionalFormatting>
  <conditionalFormatting sqref="G7">
    <cfRule type="expression" dxfId="75" priority="328">
      <formula>F7="-"</formula>
    </cfRule>
    <cfRule type="expression" dxfId="74" priority="376">
      <formula>F7&gt;=DATE(2017,12,31)</formula>
    </cfRule>
  </conditionalFormatting>
  <conditionalFormatting sqref="H7">
    <cfRule type="expression" dxfId="73" priority="316">
      <formula>F7=0</formula>
    </cfRule>
    <cfRule type="expression" dxfId="72" priority="364">
      <formula>F7&lt;DATE(2017,12,31)</formula>
    </cfRule>
  </conditionalFormatting>
  <conditionalFormatting sqref="H8">
    <cfRule type="expression" dxfId="71" priority="235">
      <formula>F8=0</formula>
    </cfRule>
    <cfRule type="expression" dxfId="70" priority="236">
      <formula>F8&lt;DATE(2017,12,31)</formula>
    </cfRule>
  </conditionalFormatting>
  <conditionalFormatting sqref="H9">
    <cfRule type="expression" dxfId="69" priority="233">
      <formula>F9=0</formula>
    </cfRule>
    <cfRule type="expression" dxfId="68" priority="234">
      <formula>F9&lt;DATE(2017,12,31)</formula>
    </cfRule>
  </conditionalFormatting>
  <conditionalFormatting sqref="H10">
    <cfRule type="expression" dxfId="67" priority="231">
      <formula>F10=0</formula>
    </cfRule>
    <cfRule type="expression" dxfId="66" priority="232">
      <formula>F10&lt;DATE(2017,12,31)</formula>
    </cfRule>
  </conditionalFormatting>
  <conditionalFormatting sqref="H11">
    <cfRule type="expression" dxfId="65" priority="229">
      <formula>F11=0</formula>
    </cfRule>
    <cfRule type="expression" dxfId="64" priority="230">
      <formula>F11&lt;DATE(2017,12,31)</formula>
    </cfRule>
  </conditionalFormatting>
  <conditionalFormatting sqref="H12">
    <cfRule type="expression" dxfId="63" priority="227">
      <formula>F12=0</formula>
    </cfRule>
    <cfRule type="expression" dxfId="62" priority="228">
      <formula>F12&lt;DATE(2017,12,31)</formula>
    </cfRule>
  </conditionalFormatting>
  <conditionalFormatting sqref="H13">
    <cfRule type="expression" dxfId="61" priority="225">
      <formula>F13=0</formula>
    </cfRule>
    <cfRule type="expression" dxfId="60" priority="226">
      <formula>F13&lt;DATE(2017,12,31)</formula>
    </cfRule>
  </conditionalFormatting>
  <conditionalFormatting sqref="H14">
    <cfRule type="expression" dxfId="59" priority="223">
      <formula>F14=0</formula>
    </cfRule>
    <cfRule type="expression" dxfId="58" priority="224">
      <formula>F14&lt;DATE(2017,12,31)</formula>
    </cfRule>
  </conditionalFormatting>
  <conditionalFormatting sqref="H15">
    <cfRule type="expression" dxfId="57" priority="221">
      <formula>F15=0</formula>
    </cfRule>
    <cfRule type="expression" dxfId="56" priority="222">
      <formula>F15&lt;DATE(2017,12,31)</formula>
    </cfRule>
  </conditionalFormatting>
  <conditionalFormatting sqref="H16">
    <cfRule type="expression" dxfId="55" priority="219">
      <formula>F16=0</formula>
    </cfRule>
    <cfRule type="expression" dxfId="54" priority="220">
      <formula>F16&lt;DATE(2017,12,31)</formula>
    </cfRule>
  </conditionalFormatting>
  <conditionalFormatting sqref="H17">
    <cfRule type="expression" dxfId="53" priority="217">
      <formula>F17=0</formula>
    </cfRule>
    <cfRule type="expression" dxfId="52" priority="218">
      <formula>F17&lt;DATE(2017,12,31)</formula>
    </cfRule>
  </conditionalFormatting>
  <conditionalFormatting sqref="H18">
    <cfRule type="expression" dxfId="51" priority="215">
      <formula>F18=0</formula>
    </cfRule>
    <cfRule type="expression" dxfId="50" priority="216">
      <formula>F18&lt;DATE(2017,12,31)</formula>
    </cfRule>
  </conditionalFormatting>
  <conditionalFormatting sqref="E8">
    <cfRule type="expression" dxfId="49" priority="186">
      <formula>C8="-"</formula>
    </cfRule>
    <cfRule type="expression" dxfId="48" priority="187">
      <formula>C8&gt;DATE(2017,1,1)</formula>
    </cfRule>
  </conditionalFormatting>
  <conditionalFormatting sqref="E9">
    <cfRule type="expression" dxfId="47" priority="184">
      <formula>C9="-"</formula>
    </cfRule>
    <cfRule type="expression" dxfId="46" priority="185">
      <formula>C9&gt;DATE(2017,1,1)</formula>
    </cfRule>
  </conditionalFormatting>
  <conditionalFormatting sqref="E10">
    <cfRule type="expression" dxfId="45" priority="182">
      <formula>C10="-"</formula>
    </cfRule>
    <cfRule type="expression" dxfId="44" priority="183">
      <formula>C10&gt;DATE(2017,1,1)</formula>
    </cfRule>
  </conditionalFormatting>
  <conditionalFormatting sqref="E11">
    <cfRule type="expression" dxfId="43" priority="180">
      <formula>C11="-"</formula>
    </cfRule>
    <cfRule type="expression" dxfId="42" priority="181">
      <formula>C11&gt;DATE(2017,1,1)</formula>
    </cfRule>
  </conditionalFormatting>
  <conditionalFormatting sqref="E12">
    <cfRule type="expression" dxfId="41" priority="178">
      <formula>C12="-"</formula>
    </cfRule>
    <cfRule type="expression" dxfId="40" priority="179">
      <formula>C12&gt;DATE(2017,1,1)</formula>
    </cfRule>
  </conditionalFormatting>
  <conditionalFormatting sqref="E13">
    <cfRule type="expression" dxfId="39" priority="176">
      <formula>C13="-"</formula>
    </cfRule>
    <cfRule type="expression" dxfId="38" priority="177">
      <formula>C13&gt;DATE(2017,1,1)</formula>
    </cfRule>
  </conditionalFormatting>
  <conditionalFormatting sqref="E14">
    <cfRule type="expression" dxfId="37" priority="174">
      <formula>C14="-"</formula>
    </cfRule>
    <cfRule type="expression" dxfId="36" priority="175">
      <formula>C14&gt;DATE(2017,1,1)</formula>
    </cfRule>
  </conditionalFormatting>
  <conditionalFormatting sqref="E15">
    <cfRule type="expression" dxfId="35" priority="172">
      <formula>C15="-"</formula>
    </cfRule>
    <cfRule type="expression" dxfId="34" priority="173">
      <formula>C15&gt;DATE(2017,1,1)</formula>
    </cfRule>
  </conditionalFormatting>
  <conditionalFormatting sqref="E16">
    <cfRule type="expression" dxfId="33" priority="170">
      <formula>C16="-"</formula>
    </cfRule>
    <cfRule type="expression" dxfId="32" priority="171">
      <formula>C16&gt;DATE(2017,1,1)</formula>
    </cfRule>
  </conditionalFormatting>
  <conditionalFormatting sqref="E17">
    <cfRule type="expression" dxfId="31" priority="168">
      <formula>C17="-"</formula>
    </cfRule>
    <cfRule type="expression" dxfId="30" priority="169">
      <formula>C17&gt;DATE(2017,1,1)</formula>
    </cfRule>
  </conditionalFormatting>
  <conditionalFormatting sqref="E18">
    <cfRule type="expression" dxfId="29" priority="166">
      <formula>C18="-"</formula>
    </cfRule>
    <cfRule type="expression" dxfId="28" priority="167">
      <formula>C18&gt;DATE(2017,1,1)</formula>
    </cfRule>
  </conditionalFormatting>
  <conditionalFormatting sqref="G8">
    <cfRule type="expression" dxfId="27" priority="164">
      <formula>F8="-"</formula>
    </cfRule>
    <cfRule type="expression" dxfId="26" priority="165">
      <formula>F8&gt;=DATE(2017,12,31)</formula>
    </cfRule>
  </conditionalFormatting>
  <conditionalFormatting sqref="G9">
    <cfRule type="expression" dxfId="25" priority="162">
      <formula>F9="-"</formula>
    </cfRule>
    <cfRule type="expression" dxfId="24" priority="163">
      <formula>F9&gt;=DATE(2017,12,31)</formula>
    </cfRule>
  </conditionalFormatting>
  <conditionalFormatting sqref="G10">
    <cfRule type="expression" dxfId="23" priority="160">
      <formula>F10="-"</formula>
    </cfRule>
    <cfRule type="expression" dxfId="22" priority="161">
      <formula>F10&gt;=DATE(2017,12,31)</formula>
    </cfRule>
  </conditionalFormatting>
  <conditionalFormatting sqref="G11">
    <cfRule type="expression" dxfId="21" priority="158">
      <formula>F11="-"</formula>
    </cfRule>
    <cfRule type="expression" dxfId="20" priority="159">
      <formula>F11&gt;=DATE(2017,12,31)</formula>
    </cfRule>
  </conditionalFormatting>
  <conditionalFormatting sqref="G12">
    <cfRule type="expression" dxfId="19" priority="156">
      <formula>F12="-"</formula>
    </cfRule>
    <cfRule type="expression" dxfId="18" priority="157">
      <formula>F12&gt;=DATE(2017,12,31)</formula>
    </cfRule>
  </conditionalFormatting>
  <conditionalFormatting sqref="G13">
    <cfRule type="expression" dxfId="17" priority="154">
      <formula>F13="-"</formula>
    </cfRule>
    <cfRule type="expression" dxfId="16" priority="155">
      <formula>F13&gt;=DATE(2017,12,31)</formula>
    </cfRule>
  </conditionalFormatting>
  <conditionalFormatting sqref="G14">
    <cfRule type="expression" dxfId="15" priority="152">
      <formula>F14="-"</formula>
    </cfRule>
    <cfRule type="expression" dxfId="14" priority="153">
      <formula>F14&gt;=DATE(2017,12,31)</formula>
    </cfRule>
  </conditionalFormatting>
  <conditionalFormatting sqref="G15">
    <cfRule type="expression" dxfId="13" priority="150">
      <formula>F15="-"</formula>
    </cfRule>
    <cfRule type="expression" dxfId="12" priority="151">
      <formula>F15&gt;=DATE(2017,12,31)</formula>
    </cfRule>
  </conditionalFormatting>
  <conditionalFormatting sqref="G16">
    <cfRule type="expression" dxfId="11" priority="148">
      <formula>F16="-"</formula>
    </cfRule>
    <cfRule type="expression" dxfId="10" priority="149">
      <formula>F16&gt;=DATE(2017,12,31)</formula>
    </cfRule>
  </conditionalFormatting>
  <conditionalFormatting sqref="G17">
    <cfRule type="expression" dxfId="9" priority="146">
      <formula>F17="-"</formula>
    </cfRule>
    <cfRule type="expression" dxfId="8" priority="147">
      <formula>F17&gt;=DATE(2017,12,31)</formula>
    </cfRule>
  </conditionalFormatting>
  <conditionalFormatting sqref="G18">
    <cfRule type="expression" dxfId="7" priority="144">
      <formula>F18="-"</formula>
    </cfRule>
    <cfRule type="expression" dxfId="6" priority="145">
      <formula>F18&gt;=DATE(2017,12,31)</formula>
    </cfRule>
  </conditionalFormatting>
  <conditionalFormatting sqref="D7:D18">
    <cfRule type="expression" dxfId="5" priority="139">
      <formula>C7=0</formula>
    </cfRule>
    <cfRule type="expression" dxfId="4" priority="140">
      <formula>C7&lt;=DATE(2017,1,1)</formula>
    </cfRule>
  </conditionalFormatting>
  <pageMargins left="0.78740157480314965" right="0.78740157480314965" top="0.98425196850393704" bottom="0.51181102362204722" header="0.51181102362204722" footer="0.51181102362204722"/>
  <pageSetup paperSize="9" scale="45"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16" id="{3D47B84F-F1FD-44D1-93AF-3D0B9474D856}">
            <xm:f>'Activa in aanbouw 2016'!F7&gt;=DATE(2017,1,1)</xm:f>
            <x14:dxf>
              <fill>
                <patternFill>
                  <bgColor rgb="FFFFCC99"/>
                </patternFill>
              </fill>
            </x14:dxf>
          </x14:cfRule>
          <xm:sqref>D7:D18</xm:sqref>
        </x14:conditionalFormatting>
        <x14:conditionalFormatting xmlns:xm="http://schemas.microsoft.com/office/excel/2006/main">
          <x14:cfRule type="expression" priority="37" id="{DD56CC75-3E4B-4A0C-B17C-BD5CEAD35268}">
            <xm:f>'Activa in aanbouw 2016'!F7&gt;=DATE(2017,1,1)</xm:f>
            <x14:dxf>
              <fill>
                <patternFill>
                  <bgColor rgb="FFFFCC99"/>
                </patternFill>
              </fill>
            </x14:dxf>
          </x14:cfRule>
          <xm:sqref>F7:F18</xm:sqref>
        </x14:conditionalFormatting>
        <x14:conditionalFormatting xmlns:xm="http://schemas.microsoft.com/office/excel/2006/main">
          <x14:cfRule type="expression" priority="24" id="{47F57BE5-7020-4EDF-8565-63D124C55548}">
            <xm:f>'Activa in aanbouw 2016'!F7&gt;=DATE(2017,1,1)</xm:f>
            <x14:dxf>
              <fill>
                <patternFill>
                  <bgColor rgb="FFFFCC99"/>
                </patternFill>
              </fill>
            </x14:dxf>
          </x14:cfRule>
          <xm:sqref>C7:C18</xm:sqref>
        </x14:conditionalFormatting>
        <x14:conditionalFormatting xmlns:xm="http://schemas.microsoft.com/office/excel/2006/main">
          <x14:cfRule type="expression" priority="12" id="{D0685392-D12C-4F16-815B-DAFBD4A56769}">
            <xm:f>'Activa in aanbouw 2016'!F7&gt;=DATE(2017,1,1)</xm:f>
            <x14:dxf>
              <fill>
                <patternFill>
                  <bgColor rgb="FFFFCC99"/>
                </patternFill>
              </fill>
            </x14:dxf>
          </x14:cfRule>
          <xm:sqref>A7:A18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showGridLines="0" zoomScaleNormal="100" zoomScaleSheetLayoutView="100" workbookViewId="0"/>
  </sheetViews>
  <sheetFormatPr defaultColWidth="9.140625" defaultRowHeight="12.75"/>
  <cols>
    <col min="1" max="1" width="67.85546875" style="85" customWidth="1"/>
    <col min="2" max="2" width="13.7109375" style="86" customWidth="1"/>
    <col min="3" max="6" width="13.7109375" style="85" customWidth="1"/>
    <col min="7" max="16384" width="9.140625" style="85"/>
  </cols>
  <sheetData>
    <row r="1" spans="1:7" s="91" customFormat="1" ht="23.25" customHeight="1">
      <c r="A1" s="36" t="s">
        <v>106</v>
      </c>
      <c r="B1" s="115"/>
      <c r="C1" s="115"/>
      <c r="D1" s="355" t="s">
        <v>33</v>
      </c>
      <c r="E1" s="355"/>
      <c r="F1" s="356"/>
    </row>
    <row r="2" spans="1:7" s="91" customFormat="1" ht="13.5" customHeight="1">
      <c r="A2" s="122"/>
      <c r="B2" s="106"/>
      <c r="C2" s="106"/>
      <c r="D2" s="106"/>
      <c r="E2" s="108"/>
      <c r="F2" s="123"/>
    </row>
    <row r="3" spans="1:7" s="91" customFormat="1" ht="18.75" customHeight="1">
      <c r="A3" s="176" t="s">
        <v>116</v>
      </c>
      <c r="B3" s="177"/>
      <c r="C3" s="177"/>
      <c r="D3" s="193">
        <v>2016</v>
      </c>
      <c r="E3" s="194">
        <v>2017</v>
      </c>
      <c r="F3" s="245"/>
    </row>
    <row r="4" spans="1:7">
      <c r="A4" s="116"/>
      <c r="B4" s="179"/>
      <c r="C4" s="180"/>
      <c r="D4" s="182"/>
      <c r="E4" s="180"/>
      <c r="F4" s="117"/>
    </row>
    <row r="5" spans="1:7" s="88" customFormat="1" ht="15" customHeight="1">
      <c r="A5" s="335" t="s">
        <v>107</v>
      </c>
      <c r="B5" s="337"/>
      <c r="C5" s="181"/>
      <c r="D5" s="183"/>
      <c r="E5" s="180"/>
      <c r="F5" s="117"/>
      <c r="G5" s="87"/>
    </row>
    <row r="6" spans="1:7" s="88" customFormat="1">
      <c r="A6" s="118" t="s">
        <v>78</v>
      </c>
      <c r="B6" s="197"/>
      <c r="C6" s="198" t="s">
        <v>38</v>
      </c>
      <c r="D6" s="251">
        <v>0</v>
      </c>
      <c r="E6" s="185">
        <f>D10</f>
        <v>0</v>
      </c>
      <c r="F6" s="117"/>
      <c r="G6" s="87"/>
    </row>
    <row r="7" spans="1:7" s="88" customFormat="1" ht="15.75">
      <c r="A7" s="118" t="s">
        <v>117</v>
      </c>
      <c r="B7" s="124"/>
      <c r="C7" s="198" t="s">
        <v>40</v>
      </c>
      <c r="D7" s="278">
        <v>0.8</v>
      </c>
      <c r="E7" s="278">
        <v>0.2</v>
      </c>
      <c r="F7" s="117"/>
      <c r="G7" s="85" t="s">
        <v>127</v>
      </c>
    </row>
    <row r="8" spans="1:7" s="88" customFormat="1">
      <c r="A8" s="118" t="s">
        <v>50</v>
      </c>
      <c r="B8" s="124"/>
      <c r="C8" s="198" t="s">
        <v>38</v>
      </c>
      <c r="D8" s="185">
        <f>'Activa in aanbouw 2016'!H37</f>
        <v>0</v>
      </c>
      <c r="E8" s="185">
        <f>'Activa in aanbouw 2017'!H37</f>
        <v>0</v>
      </c>
      <c r="F8" s="117"/>
      <c r="G8" s="85"/>
    </row>
    <row r="9" spans="1:7" s="88" customFormat="1">
      <c r="A9" s="119" t="s">
        <v>41</v>
      </c>
      <c r="B9" s="124"/>
      <c r="C9" s="198" t="s">
        <v>38</v>
      </c>
      <c r="D9" s="252"/>
      <c r="E9" s="252"/>
      <c r="F9" s="117"/>
      <c r="G9" s="148"/>
    </row>
    <row r="10" spans="1:7" s="88" customFormat="1">
      <c r="A10" s="118" t="s">
        <v>79</v>
      </c>
      <c r="B10" s="124"/>
      <c r="C10" s="198" t="s">
        <v>38</v>
      </c>
      <c r="D10" s="186">
        <f>D6*(1+D7/100)+D8-D9</f>
        <v>0</v>
      </c>
      <c r="E10" s="186">
        <f>E6*(1+E7/100)+E8-E9</f>
        <v>0</v>
      </c>
      <c r="F10" s="117"/>
      <c r="G10" s="85"/>
    </row>
    <row r="11" spans="1:7" s="88" customFormat="1">
      <c r="A11" s="120"/>
      <c r="B11" s="178"/>
      <c r="C11" s="181"/>
      <c r="D11" s="187"/>
      <c r="E11" s="180"/>
      <c r="F11" s="117"/>
      <c r="G11" s="85"/>
    </row>
    <row r="12" spans="1:7" s="88" customFormat="1" ht="16.5" customHeight="1">
      <c r="A12" s="335" t="s">
        <v>130</v>
      </c>
      <c r="B12" s="337"/>
      <c r="C12" s="181"/>
      <c r="D12" s="187"/>
      <c r="E12" s="180"/>
      <c r="F12" s="117"/>
      <c r="G12" s="85"/>
    </row>
    <row r="13" spans="1:7" s="88" customFormat="1">
      <c r="A13" s="118" t="s">
        <v>79</v>
      </c>
      <c r="B13" s="197"/>
      <c r="C13" s="198" t="s">
        <v>38</v>
      </c>
      <c r="D13" s="188">
        <f>D10</f>
        <v>0</v>
      </c>
      <c r="E13" s="188">
        <f>E10</f>
        <v>0</v>
      </c>
      <c r="F13" s="117"/>
      <c r="G13" s="85"/>
    </row>
    <row r="14" spans="1:7" s="88" customFormat="1" ht="15.75">
      <c r="A14" s="118" t="s">
        <v>42</v>
      </c>
      <c r="B14" s="124"/>
      <c r="C14" s="198" t="s">
        <v>40</v>
      </c>
      <c r="D14" s="275">
        <v>3.5999999999999997E-2</v>
      </c>
      <c r="E14" s="275">
        <v>3.5000000000000003E-2</v>
      </c>
      <c r="F14" s="117"/>
      <c r="G14" s="273" t="s">
        <v>125</v>
      </c>
    </row>
    <row r="15" spans="1:7" s="88" customFormat="1">
      <c r="A15" s="118" t="s">
        <v>41</v>
      </c>
      <c r="B15" s="124"/>
      <c r="C15" s="198" t="s">
        <v>38</v>
      </c>
      <c r="D15" s="185">
        <f>D9</f>
        <v>0</v>
      </c>
      <c r="E15" s="185">
        <f>E9</f>
        <v>0</v>
      </c>
      <c r="F15" s="117"/>
      <c r="G15" s="273"/>
    </row>
    <row r="16" spans="1:7" s="88" customFormat="1">
      <c r="A16" s="120"/>
      <c r="B16" s="124"/>
      <c r="C16" s="198"/>
      <c r="D16" s="189"/>
      <c r="E16" s="180"/>
      <c r="F16" s="117"/>
      <c r="G16" s="85"/>
    </row>
    <row r="17" spans="1:7" s="88" customFormat="1">
      <c r="A17" s="114" t="s">
        <v>44</v>
      </c>
      <c r="B17" s="124"/>
      <c r="C17" s="198" t="s">
        <v>40</v>
      </c>
      <c r="D17" s="274">
        <v>0.01</v>
      </c>
      <c r="E17" s="274">
        <v>0.01</v>
      </c>
      <c r="F17" s="117"/>
      <c r="G17" s="85" t="s">
        <v>126</v>
      </c>
    </row>
    <row r="18" spans="1:7" s="88" customFormat="1">
      <c r="A18" s="121" t="s">
        <v>51</v>
      </c>
      <c r="B18" s="124"/>
      <c r="C18" s="198" t="s">
        <v>38</v>
      </c>
      <c r="D18" s="188">
        <f>'Activa in aanbouw 2016'!H57</f>
        <v>0</v>
      </c>
      <c r="E18" s="188">
        <f>'Activa in aanbouw 2017'!H81</f>
        <v>0</v>
      </c>
      <c r="F18" s="117"/>
      <c r="G18" s="87"/>
    </row>
    <row r="19" spans="1:7" s="88" customFormat="1">
      <c r="A19" s="120"/>
      <c r="B19" s="124"/>
      <c r="C19" s="198"/>
      <c r="D19" s="189"/>
      <c r="E19" s="180"/>
      <c r="F19" s="117"/>
      <c r="G19" s="87"/>
    </row>
    <row r="20" spans="1:7" s="88" customFormat="1">
      <c r="A20" s="120" t="s">
        <v>47</v>
      </c>
      <c r="B20" s="124"/>
      <c r="C20" s="198" t="s">
        <v>38</v>
      </c>
      <c r="D20" s="184"/>
      <c r="E20" s="184"/>
      <c r="F20" s="117"/>
      <c r="G20" s="87"/>
    </row>
    <row r="21" spans="1:7" s="88" customFormat="1">
      <c r="A21" s="120"/>
      <c r="B21" s="124"/>
      <c r="C21" s="198"/>
      <c r="D21" s="190"/>
      <c r="E21" s="180"/>
      <c r="F21" s="117"/>
      <c r="G21" s="87"/>
    </row>
    <row r="22" spans="1:7" s="88" customFormat="1">
      <c r="A22" s="120" t="s">
        <v>43</v>
      </c>
      <c r="B22" s="124"/>
      <c r="C22" s="198" t="s">
        <v>38</v>
      </c>
      <c r="D22" s="84">
        <f>D13*D14+D15+D17*D18+D20</f>
        <v>0</v>
      </c>
      <c r="E22" s="199">
        <f>E13*E14+E15+E17*E18+E20</f>
        <v>0</v>
      </c>
      <c r="F22" s="180"/>
      <c r="G22" s="87"/>
    </row>
    <row r="23" spans="1:7">
      <c r="A23" s="125"/>
      <c r="B23" s="126"/>
      <c r="C23" s="125"/>
      <c r="D23" s="201"/>
      <c r="E23" s="202"/>
      <c r="F23" s="200"/>
    </row>
  </sheetData>
  <mergeCells count="3">
    <mergeCell ref="A5:B5"/>
    <mergeCell ref="A12:B12"/>
    <mergeCell ref="D1:F1"/>
  </mergeCells>
  <pageMargins left="0.78740157480314965" right="0.78740157480314965" top="0.98425196850393704" bottom="0.51181102362204722" header="0.51181102362204722" footer="0.51181102362204722"/>
  <pageSetup paperSize="9" scale="9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showGridLines="0" zoomScaleNormal="100" zoomScaleSheetLayoutView="100" workbookViewId="0">
      <selection sqref="A1:C1"/>
    </sheetView>
  </sheetViews>
  <sheetFormatPr defaultRowHeight="15"/>
  <cols>
    <col min="1" max="1" width="55.42578125" customWidth="1"/>
    <col min="2" max="2" width="22.42578125" customWidth="1"/>
    <col min="3" max="9" width="13.7109375" customWidth="1"/>
    <col min="10" max="10" width="26.5703125" customWidth="1"/>
  </cols>
  <sheetData>
    <row r="1" spans="1:11" ht="23.25">
      <c r="A1" s="361" t="s">
        <v>108</v>
      </c>
      <c r="B1" s="362"/>
      <c r="C1" s="362"/>
      <c r="D1" s="211"/>
      <c r="E1" s="211"/>
      <c r="F1" s="357" t="s">
        <v>33</v>
      </c>
      <c r="G1" s="357"/>
      <c r="H1" s="357"/>
      <c r="I1" s="358"/>
    </row>
    <row r="2" spans="1:11">
      <c r="A2" s="50"/>
      <c r="B2" s="51"/>
      <c r="C2" s="52"/>
      <c r="D2" s="64"/>
      <c r="E2" s="64"/>
      <c r="F2" s="64"/>
      <c r="G2" s="64"/>
      <c r="H2" s="64"/>
      <c r="I2" s="69"/>
    </row>
    <row r="3" spans="1:11" ht="18">
      <c r="A3" s="375" t="s">
        <v>109</v>
      </c>
      <c r="B3" s="376"/>
      <c r="C3" s="46"/>
      <c r="D3" s="46"/>
      <c r="E3" s="46">
        <v>2017</v>
      </c>
      <c r="F3" s="46">
        <v>2018</v>
      </c>
      <c r="G3" s="46">
        <v>2019</v>
      </c>
      <c r="H3" s="46">
        <v>2020</v>
      </c>
      <c r="I3" s="47">
        <v>2021</v>
      </c>
    </row>
    <row r="4" spans="1:11" ht="15.75">
      <c r="A4" s="61"/>
      <c r="B4" s="62"/>
      <c r="C4" s="63"/>
      <c r="D4" s="149"/>
      <c r="E4" s="146"/>
      <c r="F4" s="146"/>
      <c r="G4" s="150"/>
      <c r="H4" s="146"/>
      <c r="I4" s="147"/>
    </row>
    <row r="5" spans="1:11">
      <c r="A5" s="366" t="s">
        <v>35</v>
      </c>
      <c r="B5" s="367"/>
      <c r="C5" s="151"/>
      <c r="D5" s="65"/>
      <c r="E5" s="285">
        <v>15269962.402134726</v>
      </c>
      <c r="F5" s="110">
        <f>E8</f>
        <v>15300502.326938996</v>
      </c>
      <c r="G5" s="111">
        <f>F8</f>
        <v>15300502.326938996</v>
      </c>
      <c r="H5" s="111">
        <f t="shared" ref="H5:I5" si="0">G8</f>
        <v>15300502.326938996</v>
      </c>
      <c r="I5" s="111">
        <f t="shared" si="0"/>
        <v>15300502.326938996</v>
      </c>
      <c r="J5" s="67" t="s">
        <v>131</v>
      </c>
      <c r="K5" s="55"/>
    </row>
    <row r="6" spans="1:11">
      <c r="A6" s="366" t="s">
        <v>122</v>
      </c>
      <c r="B6" s="367"/>
      <c r="C6" s="151"/>
      <c r="D6" s="66"/>
      <c r="E6" s="279">
        <f>Berekeningen!E7</f>
        <v>0.2</v>
      </c>
      <c r="F6" s="283">
        <v>0</v>
      </c>
      <c r="G6" s="284">
        <v>0</v>
      </c>
      <c r="H6" s="284">
        <v>0</v>
      </c>
      <c r="I6" s="284">
        <v>0</v>
      </c>
      <c r="J6" s="195"/>
      <c r="K6" s="55"/>
    </row>
    <row r="7" spans="1:11" ht="15.75" thickBot="1">
      <c r="A7" s="368" t="s">
        <v>128</v>
      </c>
      <c r="B7" s="369"/>
      <c r="C7" s="152"/>
      <c r="D7" s="66"/>
      <c r="E7" s="276">
        <v>0</v>
      </c>
      <c r="F7" s="280">
        <f>E7</f>
        <v>0</v>
      </c>
      <c r="G7" s="281">
        <f>E7</f>
        <v>0</v>
      </c>
      <c r="H7" s="282">
        <f>E7</f>
        <v>0</v>
      </c>
      <c r="I7" s="282">
        <f>E7</f>
        <v>0</v>
      </c>
      <c r="J7" s="67" t="s">
        <v>131</v>
      </c>
      <c r="K7" s="55"/>
    </row>
    <row r="8" spans="1:11" ht="15.75" thickTop="1">
      <c r="A8" s="370" t="s">
        <v>36</v>
      </c>
      <c r="B8" s="371"/>
      <c r="C8" s="151"/>
      <c r="D8" s="66"/>
      <c r="E8" s="73">
        <f>E5*(1+E6/100-E7/100)</f>
        <v>15300502.326938996</v>
      </c>
      <c r="F8" s="68">
        <f>F5*(1+F6/100-F7/100)</f>
        <v>15300502.326938996</v>
      </c>
      <c r="G8" s="68">
        <f t="shared" ref="G8:I8" si="1">G5*(1+G6/100-G7/100)</f>
        <v>15300502.326938996</v>
      </c>
      <c r="H8" s="68">
        <f t="shared" si="1"/>
        <v>15300502.326938996</v>
      </c>
      <c r="I8" s="68">
        <f t="shared" si="1"/>
        <v>15300502.326938996</v>
      </c>
      <c r="J8" s="55"/>
      <c r="K8" s="55"/>
    </row>
    <row r="9" spans="1:11">
      <c r="A9" s="208"/>
      <c r="B9" s="209"/>
      <c r="C9" s="151"/>
      <c r="D9" s="66"/>
      <c r="E9" s="71"/>
      <c r="F9" s="71"/>
      <c r="G9" s="71"/>
      <c r="H9" s="71"/>
      <c r="I9" s="72"/>
      <c r="J9" s="55"/>
      <c r="K9" s="55"/>
    </row>
    <row r="10" spans="1:11" ht="18">
      <c r="A10" s="375" t="s">
        <v>110</v>
      </c>
      <c r="B10" s="376"/>
      <c r="C10" s="46"/>
      <c r="D10" s="46">
        <v>2016</v>
      </c>
      <c r="E10" s="46">
        <v>2017</v>
      </c>
      <c r="F10" s="46"/>
      <c r="G10" s="46"/>
      <c r="H10" s="46"/>
      <c r="I10" s="47"/>
      <c r="J10" s="67"/>
      <c r="K10" s="55"/>
    </row>
    <row r="11" spans="1:11">
      <c r="A11" s="54"/>
      <c r="B11" s="53"/>
      <c r="C11" s="156"/>
      <c r="D11" s="79"/>
      <c r="E11" s="79"/>
      <c r="F11" s="79"/>
      <c r="G11" s="153"/>
      <c r="H11" s="153"/>
      <c r="I11" s="153"/>
      <c r="J11" s="55"/>
      <c r="K11" s="55"/>
    </row>
    <row r="12" spans="1:11">
      <c r="A12" s="359" t="s">
        <v>111</v>
      </c>
      <c r="B12" s="363"/>
      <c r="C12" s="157"/>
      <c r="D12" s="77"/>
      <c r="E12" s="77"/>
      <c r="F12" s="77"/>
      <c r="G12" s="154"/>
      <c r="H12" s="154"/>
      <c r="I12" s="154"/>
      <c r="J12" s="55"/>
      <c r="K12" s="55"/>
    </row>
    <row r="13" spans="1:11">
      <c r="A13" s="377" t="s">
        <v>46</v>
      </c>
      <c r="B13" s="378"/>
      <c r="C13" s="157"/>
      <c r="D13" s="93"/>
      <c r="E13" s="92">
        <f>E8</f>
        <v>15300502.326938996</v>
      </c>
      <c r="F13" s="77"/>
      <c r="G13" s="154"/>
      <c r="H13" s="154"/>
      <c r="I13" s="154"/>
      <c r="J13" s="55"/>
      <c r="K13" s="55"/>
    </row>
    <row r="14" spans="1:11">
      <c r="A14" s="210"/>
      <c r="B14" s="113"/>
      <c r="C14" s="157"/>
      <c r="D14" s="78"/>
      <c r="E14" s="93"/>
      <c r="F14" s="77"/>
      <c r="G14" s="154"/>
      <c r="H14" s="154"/>
      <c r="I14" s="154"/>
      <c r="J14" s="55"/>
      <c r="K14" s="55"/>
    </row>
    <row r="15" spans="1:11">
      <c r="A15" s="359" t="s">
        <v>112</v>
      </c>
      <c r="B15" s="363"/>
      <c r="C15" s="157"/>
      <c r="D15" s="78"/>
      <c r="E15" s="93"/>
      <c r="F15" s="77"/>
      <c r="G15" s="154"/>
      <c r="H15" s="154"/>
      <c r="I15" s="154"/>
      <c r="J15" s="55"/>
      <c r="K15" s="55"/>
    </row>
    <row r="16" spans="1:11">
      <c r="A16" s="210" t="s">
        <v>45</v>
      </c>
      <c r="B16" s="113"/>
      <c r="C16" s="157"/>
      <c r="D16" s="95">
        <v>0</v>
      </c>
      <c r="E16" s="95">
        <v>0</v>
      </c>
      <c r="F16" s="77"/>
      <c r="G16" s="154"/>
      <c r="H16" s="154"/>
      <c r="I16" s="154"/>
      <c r="J16" s="96"/>
      <c r="K16" s="55"/>
    </row>
    <row r="17" spans="1:11">
      <c r="A17" s="210"/>
      <c r="B17" s="113"/>
      <c r="C17" s="157"/>
      <c r="D17" s="78"/>
      <c r="E17" s="93"/>
      <c r="F17" s="77"/>
      <c r="G17" s="154"/>
      <c r="H17" s="154"/>
      <c r="I17" s="154"/>
      <c r="J17" s="55"/>
      <c r="K17" s="55"/>
    </row>
    <row r="18" spans="1:11" ht="15" customHeight="1">
      <c r="A18" s="359" t="s">
        <v>113</v>
      </c>
      <c r="B18" s="363"/>
      <c r="C18" s="157"/>
      <c r="D18" s="78"/>
      <c r="E18" s="93"/>
      <c r="F18" s="77"/>
      <c r="G18" s="154"/>
      <c r="H18" s="154"/>
      <c r="I18" s="154"/>
      <c r="J18" s="55"/>
      <c r="K18" s="55"/>
    </row>
    <row r="19" spans="1:11">
      <c r="A19" s="114" t="s">
        <v>57</v>
      </c>
      <c r="B19" s="113"/>
      <c r="C19" s="157"/>
      <c r="D19" s="92">
        <f>'Activa in aanbouw 2016'!H55</f>
        <v>1279637.7645135159</v>
      </c>
      <c r="E19" s="92">
        <f>'Activa in aanbouw 2017'!H55</f>
        <v>5632000.0000000047</v>
      </c>
      <c r="F19" s="77"/>
      <c r="G19" s="154"/>
      <c r="H19" s="154"/>
      <c r="I19" s="154"/>
      <c r="J19" s="55"/>
      <c r="K19" s="55"/>
    </row>
    <row r="20" spans="1:11">
      <c r="A20" s="210"/>
      <c r="B20" s="113"/>
      <c r="C20" s="157"/>
      <c r="D20" s="78"/>
      <c r="E20" s="93"/>
      <c r="F20" s="77"/>
      <c r="G20" s="154"/>
      <c r="H20" s="154"/>
      <c r="I20" s="154"/>
      <c r="J20" s="55"/>
      <c r="K20" s="55"/>
    </row>
    <row r="21" spans="1:11">
      <c r="A21" s="359" t="s">
        <v>114</v>
      </c>
      <c r="B21" s="363"/>
      <c r="C21" s="157"/>
      <c r="D21" s="78"/>
      <c r="E21" s="93"/>
      <c r="F21" s="77"/>
      <c r="G21" s="154"/>
      <c r="H21" s="154"/>
      <c r="I21" s="154"/>
      <c r="J21" s="55"/>
      <c r="K21" s="55"/>
    </row>
    <row r="22" spans="1:11">
      <c r="A22" s="210" t="s">
        <v>43</v>
      </c>
      <c r="B22" s="113"/>
      <c r="C22" s="157"/>
      <c r="D22" s="92">
        <f>Berekeningen!D22</f>
        <v>0</v>
      </c>
      <c r="E22" s="92">
        <f>Berekeningen!E22</f>
        <v>0</v>
      </c>
      <c r="F22" s="77"/>
      <c r="G22" s="154"/>
      <c r="H22" s="154"/>
      <c r="I22" s="154"/>
      <c r="J22" s="55"/>
      <c r="K22" s="55"/>
    </row>
    <row r="23" spans="1:11">
      <c r="A23" s="221"/>
      <c r="B23" s="113"/>
      <c r="C23" s="157"/>
      <c r="D23" s="93"/>
      <c r="E23" s="93"/>
      <c r="F23" s="77"/>
      <c r="G23" s="154"/>
      <c r="H23" s="154"/>
      <c r="I23" s="154"/>
      <c r="J23" s="55"/>
      <c r="K23" s="55"/>
    </row>
    <row r="24" spans="1:11">
      <c r="A24" s="359" t="s">
        <v>118</v>
      </c>
      <c r="B24" s="363"/>
      <c r="C24" s="157"/>
      <c r="D24" s="78"/>
      <c r="E24" s="93"/>
      <c r="F24" s="78"/>
      <c r="G24" s="161"/>
      <c r="H24" s="161"/>
      <c r="I24" s="161"/>
      <c r="J24" s="55"/>
      <c r="K24" s="55"/>
    </row>
    <row r="25" spans="1:11">
      <c r="A25" s="364" t="s">
        <v>82</v>
      </c>
      <c r="B25" s="365"/>
      <c r="C25" s="159"/>
      <c r="D25" s="95">
        <f>SUM(D16:D23)</f>
        <v>1279637.7645135159</v>
      </c>
      <c r="E25" s="93"/>
      <c r="F25" s="78"/>
      <c r="G25" s="161"/>
      <c r="H25" s="161"/>
      <c r="I25" s="161"/>
      <c r="J25" s="55"/>
      <c r="K25" s="55"/>
    </row>
    <row r="26" spans="1:11" ht="15.75" thickBot="1">
      <c r="A26" s="364" t="s">
        <v>80</v>
      </c>
      <c r="B26" s="365"/>
      <c r="C26" s="160"/>
      <c r="D26" s="290">
        <f>E41</f>
        <v>3.9999999999999591E-2</v>
      </c>
      <c r="E26" s="93"/>
      <c r="F26" s="78"/>
      <c r="G26" s="161"/>
      <c r="H26" s="161"/>
      <c r="I26" s="161"/>
      <c r="J26" s="55"/>
      <c r="K26" s="55"/>
    </row>
    <row r="27" spans="1:11" ht="15.75" thickTop="1">
      <c r="A27" s="364" t="s">
        <v>81</v>
      </c>
      <c r="B27" s="365"/>
      <c r="C27" s="159"/>
      <c r="D27" s="166">
        <f t="shared" ref="D27" si="2">D25*(1+D26)</f>
        <v>1330823.275094056</v>
      </c>
      <c r="E27" s="93"/>
      <c r="F27" s="78"/>
      <c r="G27" s="161"/>
      <c r="H27" s="161"/>
      <c r="I27" s="161"/>
      <c r="J27" s="55"/>
      <c r="K27" s="55"/>
    </row>
    <row r="28" spans="1:11">
      <c r="A28" s="364" t="s">
        <v>37</v>
      </c>
      <c r="B28" s="365"/>
      <c r="C28" s="157"/>
      <c r="D28" s="162"/>
      <c r="E28" s="165">
        <f>D27</f>
        <v>1330823.275094056</v>
      </c>
      <c r="F28" s="78"/>
      <c r="G28" s="161"/>
      <c r="H28" s="161"/>
      <c r="I28" s="161"/>
      <c r="J28" s="55"/>
      <c r="K28" s="55"/>
    </row>
    <row r="29" spans="1:11">
      <c r="A29" s="163"/>
      <c r="B29" s="164"/>
      <c r="C29" s="158"/>
      <c r="D29" s="78"/>
      <c r="E29" s="93"/>
      <c r="F29" s="78"/>
      <c r="G29" s="161"/>
      <c r="H29" s="161"/>
      <c r="I29" s="161"/>
      <c r="J29" s="55"/>
      <c r="K29" s="55"/>
    </row>
    <row r="30" spans="1:11">
      <c r="A30" s="359" t="s">
        <v>119</v>
      </c>
      <c r="B30" s="360"/>
      <c r="C30" s="74"/>
      <c r="D30" s="78"/>
      <c r="E30" s="94"/>
      <c r="F30" s="77"/>
      <c r="G30" s="154"/>
      <c r="H30" s="154"/>
      <c r="I30" s="154"/>
      <c r="J30" s="55"/>
      <c r="K30" s="55"/>
    </row>
    <row r="31" spans="1:11">
      <c r="A31" s="373" t="s">
        <v>48</v>
      </c>
      <c r="B31" s="374"/>
      <c r="C31" s="74"/>
      <c r="D31" s="80"/>
      <c r="E31" s="84">
        <f>SUM(E13:E28)</f>
        <v>22263325.602033056</v>
      </c>
      <c r="F31" s="77"/>
      <c r="G31" s="154"/>
      <c r="H31" s="154"/>
      <c r="I31" s="154"/>
      <c r="J31" s="55"/>
      <c r="K31" s="55"/>
    </row>
    <row r="32" spans="1:11">
      <c r="A32" s="81"/>
      <c r="B32" s="82"/>
      <c r="C32" s="83"/>
      <c r="D32" s="83"/>
      <c r="E32" s="83"/>
      <c r="F32" s="83"/>
      <c r="G32" s="155"/>
      <c r="H32" s="155"/>
      <c r="I32" s="155"/>
      <c r="J32" s="55"/>
      <c r="K32" s="55"/>
    </row>
    <row r="33" spans="1:13">
      <c r="A33" s="145"/>
      <c r="B33" s="146"/>
      <c r="C33" s="146"/>
      <c r="D33" s="146"/>
      <c r="E33" s="146"/>
      <c r="F33" s="146"/>
      <c r="G33" s="146"/>
      <c r="H33" s="146"/>
      <c r="I33" s="147"/>
      <c r="J33" s="55"/>
      <c r="K33" s="55"/>
    </row>
    <row r="34" spans="1:13" ht="18">
      <c r="A34" s="375" t="s">
        <v>115</v>
      </c>
      <c r="B34" s="379"/>
      <c r="C34" s="46"/>
      <c r="D34" s="46">
        <v>2016</v>
      </c>
      <c r="E34" s="46">
        <v>2017</v>
      </c>
      <c r="F34" s="46"/>
      <c r="G34" s="46"/>
      <c r="H34" s="46"/>
      <c r="I34" s="47"/>
      <c r="J34" s="55"/>
      <c r="K34" s="55"/>
    </row>
    <row r="35" spans="1:13">
      <c r="A35" s="60"/>
      <c r="B35" s="59"/>
      <c r="C35" s="58"/>
      <c r="D35" s="58"/>
      <c r="E35" s="57"/>
      <c r="F35" s="58"/>
      <c r="G35" s="75"/>
      <c r="H35" s="75"/>
      <c r="I35" s="69"/>
      <c r="J35" s="55"/>
      <c r="K35" s="55"/>
      <c r="L35" s="55"/>
      <c r="M35" s="55"/>
    </row>
    <row r="36" spans="1:13">
      <c r="A36" s="366" t="s">
        <v>60</v>
      </c>
      <c r="B36" s="372"/>
      <c r="C36" s="49"/>
      <c r="D36" s="286"/>
      <c r="E36" s="296">
        <f>D39</f>
        <v>0.04</v>
      </c>
      <c r="F36" s="48"/>
      <c r="G36" s="76"/>
      <c r="H36" s="76"/>
      <c r="I36" s="69"/>
      <c r="J36" s="55" t="s">
        <v>133</v>
      </c>
      <c r="L36" s="55"/>
      <c r="M36" s="55"/>
    </row>
    <row r="37" spans="1:13">
      <c r="A37" s="366" t="s">
        <v>61</v>
      </c>
      <c r="B37" s="372"/>
      <c r="C37" s="49"/>
      <c r="D37" s="286"/>
      <c r="E37" s="296">
        <f>D39</f>
        <v>0.04</v>
      </c>
      <c r="F37" s="48"/>
      <c r="G37" s="76"/>
      <c r="H37" s="76"/>
      <c r="I37" s="69"/>
      <c r="J37" s="167" t="s">
        <v>123</v>
      </c>
      <c r="L37" s="55"/>
      <c r="M37" s="55"/>
    </row>
    <row r="38" spans="1:13">
      <c r="A38" s="366" t="s">
        <v>62</v>
      </c>
      <c r="B38" s="372"/>
      <c r="C38" s="48"/>
      <c r="D38" s="287">
        <v>0.04</v>
      </c>
      <c r="E38" s="287"/>
      <c r="F38" s="48"/>
      <c r="G38" s="76"/>
      <c r="H38" s="76"/>
      <c r="I38" s="69"/>
      <c r="L38" s="55"/>
      <c r="M38" s="55"/>
    </row>
    <row r="39" spans="1:13">
      <c r="A39" s="366" t="s">
        <v>63</v>
      </c>
      <c r="B39" s="372"/>
      <c r="C39" s="48"/>
      <c r="D39" s="287">
        <v>0.04</v>
      </c>
      <c r="E39" s="287"/>
      <c r="F39" s="48"/>
      <c r="G39" s="76"/>
      <c r="H39" s="76"/>
      <c r="I39" s="69"/>
      <c r="J39" s="55"/>
      <c r="L39" s="55"/>
      <c r="M39" s="55"/>
    </row>
    <row r="40" spans="1:13">
      <c r="A40" s="70"/>
      <c r="B40" s="45"/>
      <c r="C40" s="48"/>
      <c r="D40" s="287"/>
      <c r="E40" s="287"/>
      <c r="F40" s="48"/>
      <c r="G40" s="76"/>
      <c r="H40" s="76"/>
      <c r="I40" s="69"/>
      <c r="J40" s="56"/>
      <c r="K40" s="55"/>
      <c r="L40" s="55"/>
      <c r="M40" s="55"/>
    </row>
    <row r="41" spans="1:13">
      <c r="A41" s="191" t="s">
        <v>34</v>
      </c>
      <c r="B41" s="192"/>
      <c r="C41" s="253"/>
      <c r="D41" s="288"/>
      <c r="E41" s="289">
        <f>(1+D38)^(1/4)*(1+D39)^(1/4)*(1+E36)^(1/4)*(1+E37)^(1/4)-1</f>
        <v>3.9999999999999591E-2</v>
      </c>
      <c r="F41" s="254"/>
      <c r="G41" s="169"/>
      <c r="H41" s="169"/>
      <c r="I41" s="170"/>
      <c r="J41" s="255"/>
      <c r="K41" s="55"/>
      <c r="L41" s="55"/>
      <c r="M41" s="55"/>
    </row>
    <row r="42" spans="1:13">
      <c r="J42" s="64"/>
    </row>
    <row r="52" spans="4:4">
      <c r="D52" s="64"/>
    </row>
  </sheetData>
  <mergeCells count="25">
    <mergeCell ref="A37:B37"/>
    <mergeCell ref="A38:B38"/>
    <mergeCell ref="A39:B39"/>
    <mergeCell ref="A31:B31"/>
    <mergeCell ref="A3:B3"/>
    <mergeCell ref="A10:B10"/>
    <mergeCell ref="A13:B13"/>
    <mergeCell ref="A34:B34"/>
    <mergeCell ref="A28:B28"/>
    <mergeCell ref="A36:B36"/>
    <mergeCell ref="F1:I1"/>
    <mergeCell ref="A30:B30"/>
    <mergeCell ref="A1:C1"/>
    <mergeCell ref="A24:B24"/>
    <mergeCell ref="A25:B25"/>
    <mergeCell ref="A26:B26"/>
    <mergeCell ref="A27:B27"/>
    <mergeCell ref="A18:B18"/>
    <mergeCell ref="A21:B21"/>
    <mergeCell ref="A15:B15"/>
    <mergeCell ref="A5:B5"/>
    <mergeCell ref="A6:B6"/>
    <mergeCell ref="A7:B7"/>
    <mergeCell ref="A8:B8"/>
    <mergeCell ref="A12:B12"/>
  </mergeCells>
  <hyperlinks>
    <hyperlink ref="J37" r:id="rId1"/>
  </hyperlinks>
  <pageMargins left="0.7" right="0.7" top="0.75" bottom="0.75" header="0.3" footer="0.3"/>
  <pageSetup paperSize="9" scale="75" orientation="landscape" r:id="rId2"/>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xcel map" ma:contentTypeID="0x01010085F476F1B45E654693B2000A15769EB700256340BD0BF0264EB6DB84648C1F93D0" ma:contentTypeVersion="0" ma:contentTypeDescription="" ma:contentTypeScope="" ma:versionID="e9f3d354318b54852f3f4bcf9ca27ce7">
  <xsd:schema xmlns:xsd="http://www.w3.org/2001/XMLSchema" xmlns:xs="http://www.w3.org/2001/XMLSchema" xmlns:p="http://schemas.microsoft.com/office/2006/metadata/properties" targetNamespace="http://schemas.microsoft.com/office/2006/metadata/properties" ma:root="true" ma:fieldsID="ad5eb0301eb10bde77930f821fe2e88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448657-842E-490B-A8E0-40237BA04008}">
  <ds:schemaRefs>
    <ds:schemaRef ds:uri="http://schemas.microsoft.com/office/2006/metadata/properties"/>
    <ds:schemaRef ds:uri="http://purl.org/dc/dcmitype/"/>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2085611-F16E-4AB1-9C70-A67DFFB12175}">
  <ds:schemaRefs>
    <ds:schemaRef ds:uri="http://schemas.microsoft.com/sharepoint/v3/contenttype/forms"/>
  </ds:schemaRefs>
</ds:datastoreItem>
</file>

<file path=customXml/itemProps3.xml><?xml version="1.0" encoding="utf-8"?>
<ds:datastoreItem xmlns:ds="http://schemas.openxmlformats.org/officeDocument/2006/customXml" ds:itemID="{38B77C8B-6C3E-4A5F-A174-33FC8436C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Adresgegevens</vt:lpstr>
      <vt:lpstr>Activa in aanbouw 2016</vt:lpstr>
      <vt:lpstr>Activa in aanbouw 2017</vt:lpstr>
      <vt:lpstr>Berekeningen</vt:lpstr>
      <vt:lpstr>Toegestane Inkomsten 2017</vt:lpstr>
      <vt:lpstr>'Activa in aanbouw 2016'!Afdrukbereik</vt:lpstr>
      <vt:lpstr>'Activa in aanbouw 2017'!Afdrukbereik</vt:lpstr>
      <vt:lpstr>Adresgegevens!Afdrukbereik</vt:lpstr>
      <vt:lpstr>Berekeningen!Afdrukbereik</vt:lpstr>
      <vt:lpstr>'Toegestane Inkomsten 2017'!Afdrukbereik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Inkomstenvoorstel 2017-net op zee</dc:title>
  <dc:creator>Autoriteit Consument &amp; Markt (ACM)</dc:creator>
  <cp:keywords>regulering;besluit;elektriciteit;tarieven;duurzaamheid;16.0638.52</cp:keywords>
  <cp:lastModifiedBy>Hoogdorp, Sergio</cp:lastModifiedBy>
  <cp:lastPrinted>2016-08-29T07:34:37Z</cp:lastPrinted>
  <dcterms:created xsi:type="dcterms:W3CDTF">2016-07-19T11:53:20Z</dcterms:created>
  <dcterms:modified xsi:type="dcterms:W3CDTF">2016-10-25T13:06:00Z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0x01010085F476F1B45E654693B2000A15769EB700256340BD0BF0264EB6DB84648C1F93D0</vt:lpwstr>
  </property>
</Properties>
</file>