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5"/>
  </bookViews>
  <sheets>
    <sheet name=" " sheetId="4" r:id="rId1"/>
    <sheet name="Contactgegevens" sheetId="3" r:id="rId2"/>
    <sheet name="Tarievenvoorstel" sheetId="10" r:id="rId3"/>
    <sheet name="Toelichting" sheetId="5" r:id="rId4"/>
    <sheet name="Richtlijnen Controle Tarieven" sheetId="9" r:id="rId5"/>
    <sheet name="TI-berekening 2014" sheetId="11" r:id="rId6"/>
  </sheets>
  <externalReferences>
    <externalReference r:id="rId7"/>
  </externalReferences>
  <definedNames>
    <definedName name="_xlnm.Print_Area" localSheetId="2">Tarievenvoorstel!$A$1:$N$122</definedName>
    <definedName name="_xlnm.Print_Area" localSheetId="3">Toelichting!$A$1:$F$86</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iterateCount="1000" iterateDelta="1.0000000000000001E-5"/>
</workbook>
</file>

<file path=xl/calcChain.xml><?xml version="1.0" encoding="utf-8"?>
<calcChain xmlns="http://schemas.openxmlformats.org/spreadsheetml/2006/main">
  <c r="D73" i="11" l="1"/>
  <c r="O75" i="11" s="1"/>
  <c r="O65" i="11"/>
  <c r="O60" i="11"/>
  <c r="N60" i="11"/>
  <c r="M60" i="11"/>
  <c r="L60" i="11"/>
  <c r="K60" i="11"/>
  <c r="J60" i="11"/>
  <c r="I60" i="11"/>
  <c r="H60" i="11"/>
  <c r="G60" i="11"/>
  <c r="O47" i="11"/>
  <c r="O66" i="11" s="1"/>
  <c r="O71" i="11" s="1"/>
  <c r="O76" i="11" s="1"/>
  <c r="O79" i="11" s="1"/>
  <c r="N47" i="11"/>
  <c r="N66" i="11" s="1"/>
  <c r="N71" i="11" s="1"/>
  <c r="N76" i="11" s="1"/>
  <c r="M47" i="11"/>
  <c r="M66" i="11" s="1"/>
  <c r="M71" i="11" s="1"/>
  <c r="M76" i="11" s="1"/>
  <c r="L47" i="11"/>
  <c r="L66" i="11" s="1"/>
  <c r="L71" i="11" s="1"/>
  <c r="L76" i="11" s="1"/>
  <c r="K47" i="11"/>
  <c r="K66" i="11" s="1"/>
  <c r="K71" i="11" s="1"/>
  <c r="K76" i="11" s="1"/>
  <c r="J47" i="11"/>
  <c r="J66" i="11" s="1"/>
  <c r="J71" i="11" s="1"/>
  <c r="J76" i="11" s="1"/>
  <c r="I47" i="11"/>
  <c r="I66" i="11" s="1"/>
  <c r="I71" i="11" s="1"/>
  <c r="I76" i="11" s="1"/>
  <c r="H47" i="11"/>
  <c r="H66" i="11" s="1"/>
  <c r="H71" i="11" s="1"/>
  <c r="H76" i="11" s="1"/>
  <c r="G47" i="11"/>
  <c r="G66" i="11" s="1"/>
  <c r="G71" i="11" s="1"/>
  <c r="G76" i="11" s="1"/>
  <c r="N46" i="11"/>
  <c r="N65" i="11" s="1"/>
  <c r="N70" i="11" s="1"/>
  <c r="N75" i="11" s="1"/>
  <c r="N78" i="11" s="1"/>
  <c r="M46" i="11"/>
  <c r="M65" i="11" s="1"/>
  <c r="M70" i="11" s="1"/>
  <c r="M75" i="11" s="1"/>
  <c r="M78" i="11" s="1"/>
  <c r="L46" i="11"/>
  <c r="L65" i="11" s="1"/>
  <c r="L70" i="11" s="1"/>
  <c r="L75" i="11" s="1"/>
  <c r="L78" i="11" s="1"/>
  <c r="K46" i="11"/>
  <c r="K65" i="11" s="1"/>
  <c r="K70" i="11" s="1"/>
  <c r="K75" i="11" s="1"/>
  <c r="K78" i="11" s="1"/>
  <c r="J46" i="11"/>
  <c r="J65" i="11" s="1"/>
  <c r="J70" i="11" s="1"/>
  <c r="J75" i="11" s="1"/>
  <c r="J78" i="11" s="1"/>
  <c r="I46" i="11"/>
  <c r="I65" i="11" s="1"/>
  <c r="I70" i="11" s="1"/>
  <c r="I75" i="11" s="1"/>
  <c r="I78" i="11" s="1"/>
  <c r="H46" i="11"/>
  <c r="H65" i="11" s="1"/>
  <c r="H70" i="11" s="1"/>
  <c r="H75" i="11" s="1"/>
  <c r="H78" i="11" s="1"/>
  <c r="G46" i="11"/>
  <c r="G65" i="11" s="1"/>
  <c r="G70" i="11" s="1"/>
  <c r="G75" i="11" s="1"/>
  <c r="G78" i="11" s="1"/>
  <c r="O35" i="11"/>
  <c r="N35" i="11"/>
  <c r="M35" i="11"/>
  <c r="L35" i="11"/>
  <c r="K35" i="11"/>
  <c r="J35" i="11"/>
  <c r="I35" i="11"/>
  <c r="H35" i="11"/>
  <c r="G35" i="11"/>
  <c r="O10" i="11"/>
  <c r="O39" i="11" s="1"/>
  <c r="N10" i="11"/>
  <c r="N39" i="11" s="1"/>
  <c r="M10" i="11"/>
  <c r="M39" i="11" s="1"/>
  <c r="L10" i="11"/>
  <c r="L39" i="11" s="1"/>
  <c r="K10" i="11"/>
  <c r="K39" i="11" s="1"/>
  <c r="J10" i="11"/>
  <c r="J39" i="11" s="1"/>
  <c r="I10" i="11"/>
  <c r="I39" i="11" s="1"/>
  <c r="H10" i="11"/>
  <c r="H39" i="11" s="1"/>
  <c r="G10" i="11"/>
  <c r="G39" i="11" s="1"/>
  <c r="G81" i="11" l="1"/>
  <c r="G49" i="11"/>
  <c r="G55" i="11" s="1"/>
  <c r="G50" i="11"/>
  <c r="I81" i="11"/>
  <c r="I49" i="11"/>
  <c r="I55" i="11" s="1"/>
  <c r="I50" i="11"/>
  <c r="K81" i="11"/>
  <c r="K49" i="11"/>
  <c r="K55" i="11" s="1"/>
  <c r="K50" i="11"/>
  <c r="M81" i="11"/>
  <c r="M49" i="11"/>
  <c r="M55" i="11" s="1"/>
  <c r="M50" i="11"/>
  <c r="O81" i="11"/>
  <c r="O49" i="11"/>
  <c r="O50" i="11"/>
  <c r="G79" i="11"/>
  <c r="I79" i="11"/>
  <c r="K79" i="11"/>
  <c r="M79" i="11"/>
  <c r="H50" i="11"/>
  <c r="H81" i="11"/>
  <c r="H49" i="11"/>
  <c r="H55" i="11" s="1"/>
  <c r="J50" i="11"/>
  <c r="J81" i="11"/>
  <c r="J49" i="11"/>
  <c r="J55" i="11" s="1"/>
  <c r="L50" i="11"/>
  <c r="L81" i="11"/>
  <c r="L49" i="11"/>
  <c r="L55" i="11" s="1"/>
  <c r="N50" i="11"/>
  <c r="N81" i="11"/>
  <c r="N49" i="11"/>
  <c r="N55" i="11" s="1"/>
  <c r="H79" i="11"/>
  <c r="J79" i="11"/>
  <c r="L79" i="11"/>
  <c r="N79" i="11"/>
  <c r="I94" i="10"/>
  <c r="N83" i="11" l="1"/>
  <c r="N86" i="11" s="1"/>
  <c r="N84" i="11"/>
  <c r="J83" i="11"/>
  <c r="J86" i="11" s="1"/>
  <c r="J84" i="11"/>
  <c r="M84" i="11"/>
  <c r="M83" i="11"/>
  <c r="M86" i="11" s="1"/>
  <c r="I84" i="11"/>
  <c r="I83" i="11"/>
  <c r="I86" i="11" s="1"/>
  <c r="L83" i="11"/>
  <c r="L86" i="11" s="1"/>
  <c r="L84" i="11"/>
  <c r="H83" i="11"/>
  <c r="H86" i="11" s="1"/>
  <c r="H84" i="11"/>
  <c r="O84" i="11"/>
  <c r="O83" i="11"/>
  <c r="K84" i="11"/>
  <c r="K83" i="11"/>
  <c r="K86" i="11" s="1"/>
  <c r="G84" i="11"/>
  <c r="G83" i="11"/>
  <c r="G86" i="11" s="1"/>
  <c r="I101" i="10"/>
  <c r="I100" i="10"/>
  <c r="I95" i="10"/>
  <c r="I96" i="10" s="1"/>
  <c r="I93" i="10"/>
  <c r="I92" i="10"/>
  <c r="I91" i="10"/>
  <c r="I102" i="10" l="1"/>
  <c r="I97" i="10"/>
  <c r="E102" i="10"/>
  <c r="F111" i="10" l="1"/>
  <c r="F110" i="10"/>
  <c r="F109" i="10"/>
  <c r="F108" i="10"/>
  <c r="F115" i="10"/>
  <c r="F114" i="10"/>
  <c r="F112" i="10" l="1"/>
  <c r="F116" i="10"/>
  <c r="F118" i="10"/>
  <c r="H120" i="10" s="1"/>
  <c r="E97" i="10" l="1"/>
  <c r="E95" i="10" l="1"/>
  <c r="E93" i="10"/>
  <c r="E96" i="10" l="1"/>
</calcChain>
</file>

<file path=xl/sharedStrings.xml><?xml version="1.0" encoding="utf-8"?>
<sst xmlns="http://schemas.openxmlformats.org/spreadsheetml/2006/main" count="495" uniqueCount="213">
  <si>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</si>
  <si>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</si>
  <si>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</si>
  <si>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</si>
  <si>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</si>
  <si>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</si>
  <si>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</si>
  <si>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</si>
  <si>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</si>
  <si>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</si>
  <si>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</si>
  <si>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</si>
  <si>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</si>
  <si>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</si>
  <si>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</si>
  <si>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</si>
  <si>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</si>
  <si>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</si>
  <si>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</si>
  <si>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</si>
  <si>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</si>
  <si>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</si>
  <si>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</si>
  <si>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</si>
  <si>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</si>
  <si>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</si>
  <si>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</si>
  <si>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</si>
  <si>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</si>
  <si>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</si>
  <si>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</si>
  <si>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</si>
  <si>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</si>
  <si>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</si>
  <si>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</si>
  <si>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</si>
  <si>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</si>
  <si>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</si>
  <si>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</si>
  <si>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</si>
  <si>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</si>
  <si>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</si>
  <si>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</si>
  <si>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</si>
  <si>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</si>
  <si>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</si>
  <si>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</si>
  <si>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</si>
  <si>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</si>
  <si>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</si>
  <si>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</si>
  <si>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</si>
  <si>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</si>
  <si>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</si>
  <si>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</si>
  <si>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</si>
  <si>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</si>
  <si>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</si>
  <si>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</si>
  <si>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Informatieverzoek tarievenmandje transporttarieven gas 2014</t>
  </si>
  <si>
    <t>Totale Inkomsten 2014 inclusief correcties</t>
  </si>
  <si>
    <t>Omzet 2014 voor de aansluitdienst t/m 40m3/h (gehele aansluiting)</t>
  </si>
  <si>
    <t>Omzet 2014 voor de aansluitdienst vanaf 40m3/h (alleen aansluitpunt)</t>
  </si>
  <si>
    <t>Omzet tarievenvoorstel 2014</t>
  </si>
  <si>
    <t>TI Transportdienst 2013 zonder vastrecht KV en PGV, € pp 2013</t>
  </si>
  <si>
    <t>* bron: TI-berekening 2014 Gas</t>
  </si>
  <si>
    <t>TI Aansluitdienst 2013 (incl. correcties), € pp 2013</t>
  </si>
  <si>
    <t>Richtbedrag TI Aansluitdienst 2014 (incl. correcties), € pp 2014</t>
  </si>
  <si>
    <t>Is het bedrag "Totale Inkomsten 2014 inclusief correcties" in het tabblad Tarievenvoorstel ongewijzigd? Zo nee, waarom niet?</t>
  </si>
  <si>
    <t>Zijn de rekenvolumes per tariefdrager gelijk aan de door ACM ingevulde rekenvolumes?</t>
  </si>
  <si>
    <t>ACM houdt zich het recht om de tarieven ook op andere punten te toetsen dan de punten die op dit werkblad zijn opgenoemd.</t>
  </si>
  <si>
    <r>
      <t>Wijken de afzonderlijke transportdiensttarieven meer af dan</t>
    </r>
    <r>
      <rPr>
        <b/>
        <sz val="10"/>
        <color indexed="10"/>
        <rFont val="Arial"/>
        <family val="2"/>
      </rPr>
      <t xml:space="preserve"> 4 procentpun</t>
    </r>
    <r>
      <rPr>
        <sz val="10"/>
        <rFont val="Arial"/>
        <family val="2"/>
      </rPr>
      <t>t t.o.v. het tarief van vorig jaar inclusief de verwachte tariefmutaties?</t>
    </r>
  </si>
  <si>
    <r>
      <t>Wijken de afzonderlijke aansluitdiensttarieven meer af dan</t>
    </r>
    <r>
      <rPr>
        <b/>
        <sz val="10"/>
        <color indexed="10"/>
        <rFont val="Arial"/>
        <family val="2"/>
      </rPr>
      <t xml:space="preserve"> 4 procentpunt</t>
    </r>
    <r>
      <rPr>
        <sz val="10"/>
        <rFont val="Arial"/>
        <family val="2"/>
      </rPr>
      <t xml:space="preserve"> t.o.v. het tarief van vorig jaar inclusief de verwachte tariefmutaties?</t>
    </r>
  </si>
  <si>
    <t>Wijkt de verdeling van de inkomsten over de transportdienst en de aansluitdienst in het tarievenvoorstel meer dan 1 procentpunt af van de verdeling volgens de richtbedragen zoals opgenomen in de spreadsheet TI-berekeningen Gas 2014? Zo ja, waarom?</t>
  </si>
  <si>
    <t>TARIEVENVOORSTEL 2014 EN CONTROLE</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</si>
  <si>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</si>
  <si>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</si>
  <si>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</si>
  <si>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</si>
  <si>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</si>
  <si>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</si>
  <si>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</si>
  <si>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</si>
  <si>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</si>
  <si>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</si>
  <si>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</si>
  <si>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</si>
  <si>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</si>
  <si>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</si>
  <si>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</si>
  <si>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</si>
  <si>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</si>
  <si>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</si>
  <si>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</si>
  <si>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</si>
  <si>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</si>
  <si>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</si>
  <si>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</si>
  <si>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</si>
  <si>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</si>
  <si>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</si>
  <si>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</si>
  <si>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</si>
  <si>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</si>
  <si>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</si>
  <si>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TI Transport 2013 op basis van NG5R (€ pp 2013)</t>
  </si>
  <si>
    <t>Vastrecht Kleinverbruik (KV) en Profielgrootverbruik (PGV) (€ pp 2013)</t>
  </si>
  <si>
    <t>* vastrecht Kleinverbruik en Profielgrootverbruik zijn gelijk aan 2013.</t>
  </si>
  <si>
    <t>Richtbedrag TI Transport 2014 zonder vastrecht KV en PGV (€ pp 2014)</t>
  </si>
  <si>
    <t>* alleen vastrecht Kleinverbruik en Profielgrootverbruik blijven gelijk.</t>
  </si>
  <si>
    <t>Omzet 2014 voor de transportdienst: kleinverbruikers</t>
  </si>
  <si>
    <t>Omzet 2014 voor de transportdienst: profielgrootverbruikers</t>
  </si>
  <si>
    <t>Omzet 2014 voor de transportdienst: telemetriegrootverbruikers (&lt;16 bar)</t>
  </si>
  <si>
    <t>Omzet 2014 voor de transportdienst: extra hoge druk (≥16 bar)</t>
  </si>
  <si>
    <t>rekenvolume</t>
  </si>
  <si>
    <t>Richtbedrag TI Transport 2014, inclusief correcties (€ pp 2014)</t>
  </si>
  <si>
    <t>Eenmalige Aansluitvergoeding &gt; 40 m3(n)/h (alleen aansluitpunt)</t>
  </si>
  <si>
    <t xml:space="preserve"> Meerlengtevergoeding t/m 40 m3(n)/h - per meter lengte &gt; 25 meter</t>
  </si>
  <si>
    <t>EUR, pp 2014</t>
  </si>
  <si>
    <t>Omzet aansluitdienst</t>
  </si>
  <si>
    <t>Omzet transportdienst</t>
  </si>
  <si>
    <t>* bron: TI berekening 2014 Gas</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</si>
  <si>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</si>
  <si>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</si>
  <si>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</si>
  <si>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</si>
  <si>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</si>
  <si>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r>
      <t xml:space="preserve">Indien voor een bepaald tarief </t>
    </r>
    <r>
      <rPr>
        <b/>
        <sz val="10"/>
        <color indexed="10"/>
        <rFont val="Arial"/>
        <family val="2"/>
      </rPr>
      <t>de 4 procentpun</t>
    </r>
    <r>
      <rPr>
        <sz val="10"/>
        <rFont val="Arial"/>
        <family val="2"/>
      </rPr>
      <t>t afwijking wordt overschreden, dient voor dit tarief een kostenonderbouwing te worden aangeleverd waaruit blijkt dat de afwijking van de verwachte tariefmutatie noodzakelijk is om tot een kostengeoriënteerd tarief te komen.</t>
    </r>
  </si>
  <si>
    <t>Deze kostenonderbouwing dient gelijktijdig met de eerste versie van dit tariefvoorstel te worden aangeleverd bij de ACM.</t>
  </si>
  <si>
    <t>* somproduct tarieven 2013 en rekenvolumes NG5R (berekend in x-factormodel)</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</si>
  <si>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</si>
  <si>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</si>
  <si>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Endinet B.V.</t>
  </si>
  <si>
    <t>Postbus 2005</t>
  </si>
  <si>
    <t>5600 CA</t>
  </si>
  <si>
    <t>EINDHOVEN</t>
  </si>
  <si>
    <t>Ja</t>
  </si>
  <si>
    <t>Als wordt uitgegaan van de aangepaste verdeling van de inkomsten over de transportdienst en aansluitdienst (zie onder 8), vallen de tariefmutaties wel binnen de 4%-norm.</t>
  </si>
  <si>
    <t>geen opmerkingen</t>
  </si>
  <si>
    <t>niet van toepassing</t>
  </si>
  <si>
    <t>Alternatief</t>
  </si>
  <si>
    <t>Ter voorkoming van ongewenste tariefontwikkeling van de aansluitdienst (38% stijging in 2014 gevolgd door dalingen in 2015 en 2016), is afgeweken van de door ACM gemaakte verdeling. Dit tarievenvoorstel is gebaseerd op bijgevoegde alternatieve verdeling (het onderste deel van het toegevoegde Tabblad 'TI berekening 2014'), die tot een meer geleidelijke ontwikkeling van de tarieven naar het niveau van de Eindinkomsten 2014 leidt.</t>
  </si>
  <si>
    <t>De door ACM gemaakte verdeling van de toegestane inkomsten over de transport- en aansluitdienst zal leiden tot een ongewenste zaagtand in de tarieven van de aansluitdienst (AD). Bij deze verdeling zouden de AD-tarieven van Endinet in 2014 met 38% moeten stijgen en vervolgens in 2015 en 2016 ieder jaar weer met 5 a 6 % moeten dalen. Omdat een dergelijke tariefontwikkeling binnen een reguleringsperiode niet in het belang van de afnemers is, heeft Endinet het tarievenvoorstel 2014 gebaseerd op bijgevoegde alternatieve verdeling (het onderste deel van het toegevoegde Tabblad 'TI berekening 2014'). Bij deze alternatieve verdeling zullen de AD-tarieven van Endinet ieder jaar met ongeveer 7,3% stijgen in plaats van een stijging van 38% in 2014 gevolgd door dalingen in 2015 en 2016. Ook de tarieven van de transportdienst krijgen bij deze alternatieve verdeling een meer geleidelijk verloop. Het eindpunt 2016 verandert niet, wel de weg ernaar toe. Deze geleidelijke ontwikkeling van de tarieven van de aansluit- en transportdienst past binnen de keuze van ACM om de totale inkomsten bij gas geleidelijk te laten ontwikkelen naar de eindinkomsten 2016.</t>
  </si>
  <si>
    <t xml:space="preserve">De in de tarieven van 2013 ingezette convergentie naar per afnemerscategorie generieke percentages van de bijbehorende EAV-tarieven, is in dit tarievenvoorstel voor 2014 doorgezet. </t>
  </si>
  <si>
    <t>Endinet is nog steeds van mening dat de door ACM toegepaste nacalculaties een aantal principiële onjuistheden bevatten. Aangezien deze tariefvoorstellen voor 2014 zijn gebaseerd op de door ACM vastgestelde toegestane inkomsten, behoudt Endinet zich alle rechten op bezwaar en beroep voor.</t>
  </si>
  <si>
    <t>TI-berekening 2014</t>
  </si>
  <si>
    <t>COGAS</t>
  </si>
  <si>
    <t>DNWB</t>
  </si>
  <si>
    <t>ENDINET</t>
  </si>
  <si>
    <t>ENEXIS</t>
  </si>
  <si>
    <t>LIANDER</t>
  </si>
  <si>
    <t>RENDO</t>
  </si>
  <si>
    <t>STEDIN</t>
  </si>
  <si>
    <t>WESTLAND</t>
  </si>
  <si>
    <t>ZEBRA</t>
  </si>
  <si>
    <t>Totale Inkomsten exclusief correcties</t>
  </si>
  <si>
    <t>Begininkomsten 2013 (exclusief correcties)</t>
  </si>
  <si>
    <t>€, pp 2013</t>
  </si>
  <si>
    <t>Bron: Rekenmodel NG5R bij x-factorbesluit van 30 september 2013 (xfactormodel-rnbg-2014tm2016-20130930)</t>
  </si>
  <si>
    <t>X-factor 2014-2016</t>
  </si>
  <si>
    <t>Q-factor 2014-2016</t>
  </si>
  <si>
    <t>cpi 2014</t>
  </si>
  <si>
    <t>TI 2014 (exclusief correcties)</t>
  </si>
  <si>
    <t>€, pp 2014</t>
  </si>
  <si>
    <t>Correcties in tarieven 2014</t>
  </si>
  <si>
    <t>Correcties in TI 2014</t>
  </si>
  <si>
    <t>Nacalc. Overname private netten 2012 in 2012</t>
  </si>
  <si>
    <t>Nacalc. Overname private netten 2012 in 2013</t>
  </si>
  <si>
    <t>Nacalc. Overname private netten 2013 in 2013</t>
  </si>
  <si>
    <t>Nacalc. Faillissement Orro en Trianel</t>
  </si>
  <si>
    <t>Nacalc. Correctie vervallen vergoeding dubieuze debiteuren 2013</t>
  </si>
  <si>
    <t>Correctie tarieven 2014 invoering netverliezen gas</t>
  </si>
  <si>
    <t>Correctie tarieven 2014 invoering marktmodel</t>
  </si>
  <si>
    <t>Nacalc. Vervanging schatting door data Lokale Heffingen 2012</t>
  </si>
  <si>
    <t>Nacalc. RENDO wijziging x-factor NG3R 2008  (deel 1)</t>
  </si>
  <si>
    <t>Nacalc. RENDO wijziging x-factor NG3R 2009  (deel 1)</t>
  </si>
  <si>
    <t>Nacalc. RENDO wijziging x-factor NG3R 2010 (deel 1)</t>
  </si>
  <si>
    <t>Nacalc. RENDO Terugdraaien nacalc. LH 2008 (deel 2)</t>
  </si>
  <si>
    <t>Nacalc. RENDO Terugdraaien nacalc. LH 2009 (deel 2)</t>
  </si>
  <si>
    <t>Nacalc. RENDO Terugdraaien nacalc. LH 2010 (deel 2)</t>
  </si>
  <si>
    <t>Nacalc. RENDO nacalc. LH 2008 (deel 3)</t>
  </si>
  <si>
    <t>Nacalc. RENDO nacalc. LH 2009 (deel 3)</t>
  </si>
  <si>
    <t>Nacalc. RENDO nacalc. LH 2010 (deel 3)</t>
  </si>
  <si>
    <t>Bijzonderheid: nacalc.saldo verrekenen i.v.m. lagere tarieven Enexis over 2012</t>
  </si>
  <si>
    <t>Bijzonderheid: nacalc.saldo verrekenen i.v.m. lagere tarieven Enexis over 2013</t>
  </si>
  <si>
    <t>Totaalbedrag Correcties in TI 2014</t>
  </si>
  <si>
    <t>Totale Inkomsten 2014 (incl. correcties)</t>
  </si>
  <si>
    <t>Verdeling inkomsten over transport- en aansluitdienst</t>
  </si>
  <si>
    <t>Totale kosten AD t.b.v. balansfactor (gem. 2010-2012)</t>
  </si>
  <si>
    <t>Bron: Rekenmodel NG5R (xfactormodel-rnbg-2014tm2016-20130930), tabblad genormaliseerde totale kosten, rijen 52, 97 &amp; 141</t>
  </si>
  <si>
    <t>Totale kosten TD t.b.v. balansfactor (gem. 2010-2012)</t>
  </si>
  <si>
    <t>Bron: Rekenmodel NG5R (xfactormodel-rnbg-2014tm2016-20130930), tabblad genormaliseerde totale kosten, rijen 51, 96 &amp; 142</t>
  </si>
  <si>
    <t>Aandeel AD</t>
  </si>
  <si>
    <t xml:space="preserve">Aandeel TD </t>
  </si>
  <si>
    <t>Richtbedrag inkomsten AD</t>
  </si>
  <si>
    <t>Richtbedrag inkomsten TD</t>
  </si>
  <si>
    <t>Alternatieve Verdeling inkomsten over transport- en aansluitdienst</t>
  </si>
  <si>
    <t>Mutatie van de AD in 2014 t.o.v. de begininkomsten 2013 (excl. correcties) bij bovenstaande verdeling</t>
  </si>
  <si>
    <t>Bovenstaande verdeling leidt bij de meeste regionale netbeheerders dus tot grote stijgngen van de PAV en EAV in 2014, die in 2015 en 2016 weer moeten worden gevolgd door tariefdalingen. Om deze ongewenste tariefontwikkeling te voorkomen, verdient het de voorkeur om de verdeling van de toegestane inkomsten niet ineens in 2014 maar geleidelijk gedurende de reguleringsperiode in lijn te brengen met de verdeling van de kosten.</t>
  </si>
  <si>
    <t xml:space="preserve">Onderstaande alternatieve verdeling van de inkomsten over transport- en aansluitdienst zorgt voor deze gewenste meer geleidlijke ontwikkeling van de tarieven. </t>
  </si>
  <si>
    <t>EUR, pp 2013</t>
  </si>
  <si>
    <t>Begininkomstenbedrag Aansluitdienst</t>
  </si>
  <si>
    <t>Bron: Rekenmodel NG5R (xfactormodel-rnbg-2014tm2016-20130930), tabblad Begininkomsten (obv RV&amp;Tar2013), rij 296</t>
  </si>
  <si>
    <t>Begininkomstenbedrag Transportdienst</t>
  </si>
  <si>
    <t>Bron: Rekenmodel NG5R (xfactormodel-rnbg-2014tm2016-20130930), tabblad Begininkomsten (obv RV&amp;Tar2013), rij 295</t>
  </si>
  <si>
    <t>Eindinkomsten 2016</t>
  </si>
  <si>
    <t>EUR, pp 2016</t>
  </si>
  <si>
    <t>Bron: Rekenmodel NG5R (xfactormodel-rnbg-2014tm2016-20130930), tabblad X-factorberekening, rij 92</t>
  </si>
  <si>
    <t>Inschatting van CPI 2014-2016 (per jaar)</t>
  </si>
  <si>
    <t>Theoretische X-factor AD voor de periode 2014-2016 (onafgerond)</t>
  </si>
  <si>
    <t>Theoretische X-factor TD voor de periode 2014-2016 (onafgerond)</t>
  </si>
  <si>
    <t>TI AD 2014 (exclusief correcties)</t>
  </si>
  <si>
    <t>TI TD 2014 (exclusief correcties)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</si>
</sst>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164" formatCode="_-* #,##0.00_-;_-* #,##0.00\-;_-* &quot;-&quot;??_-;_-@_-"/>
    <numFmt numFmtId="165" formatCode="_-* #,##0.000_-;_-* #,##0.000\-;_-* &quot;-&quot;??_-;_-@_-"/>
    <numFmt numFmtId="166" formatCode="_-* #,##0_-;_-* #,##0\-;_-* &quot;-&quot;??_-;_-@_-"/>
    <numFmt numFmtId="167" formatCode="_-[$€]\ * #,##0.00_-;_-[$€]\ * #,##0.00\-;_-[$€]\ * &quot;-&quot;??_-;_-@_-"/>
    <numFmt numFmtId="168" formatCode="_ * #,##0_ ;_ * \-#,##0_ ;_ * &quot;-&quot;??_ ;_ @_ "/>
    <numFmt numFmtId="169" formatCode="_-* #,##0.0000_-;_-* #,##0.0000\-;_-* &quot;-&quot;??_-;_-@_-"/>
    <numFmt numFmtId="170" formatCode="0.0%"/>
    <numFmt numFmtId="171" formatCode="_-* #,##0.0_-;_-* #,##0.0\-;_-* &quot;-&quot;??_-;_-@_-"/>
    <numFmt numFmtId="172" formatCode="0.0000%"/>
    <numFmt numFmtId="173" formatCode="0.000"/>
  </numFmts>
  <fonts count="5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b/>
      <sz val="12"/>
      <color indexed="9"/>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b/>
      <sz val="18"/>
      <color indexed="9"/>
      <name val="Arial"/>
      <family val="2"/>
    </font>
    <font>
      <b/>
      <sz val="18"/>
      <name val="Arial"/>
      <family val="2"/>
    </font>
    <font>
      <sz val="10"/>
      <color indexed="8"/>
      <name val="Arial"/>
      <family val="2"/>
    </font>
    <font>
      <b/>
      <sz val="16"/>
      <color indexed="8"/>
      <name val="Arial"/>
      <family val="2"/>
    </font>
    <font>
      <sz val="10"/>
      <color indexed="8"/>
      <name val="MS Sans Serif"/>
      <family val="2"/>
    </font>
    <font>
      <b/>
      <sz val="10"/>
      <color indexed="10"/>
      <name val="Arial"/>
      <family val="2"/>
    </font>
    <font>
      <i/>
      <sz val="10"/>
      <name val="Arial"/>
      <family val="2"/>
    </font>
    <font>
      <sz val="24"/>
      <color theme="0"/>
      <name val="Arial"/>
      <family val="2"/>
    </font>
    <font>
      <b/>
      <sz val="14"/>
      <color theme="0"/>
      <name val="Arial"/>
      <family val="2"/>
    </font>
    <font>
      <b/>
      <sz val="16"/>
      <color theme="0"/>
      <name val="Arial"/>
      <family val="2"/>
    </font>
    <font>
      <b/>
      <sz val="10"/>
      <color rgb="FFFF0000"/>
      <name val="Arial"/>
      <family val="2"/>
    </font>
    <font>
      <sz val="10"/>
      <color rgb="FFFF0000"/>
      <name val="Arial"/>
      <family val="2"/>
    </font>
    <font>
      <b/>
      <sz val="8"/>
      <color rgb="FFFF0000"/>
      <name val="Arial"/>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4"/>
      <name val="Arial"/>
      <family val="2"/>
    </font>
    <font>
      <i/>
      <sz val="9.5"/>
      <name val="Arial"/>
      <family val="2"/>
    </font>
    <font>
      <sz val="10"/>
      <color theme="1"/>
      <name val="Calibri"/>
      <family val="2"/>
      <scheme val="minor"/>
    </font>
  </fonts>
  <fills count="4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FF"/>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9" tint="0.59999389629810485"/>
        <bgColor indexed="64"/>
      </patternFill>
    </fill>
    <fill>
      <patternFill patternType="solid">
        <fgColor rgb="FFFFCC99"/>
        <bgColor rgb="FF000000"/>
      </patternFill>
    </fill>
  </fills>
  <borders count="8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style="thin">
        <color indexed="64"/>
      </left>
      <right style="thin">
        <color indexed="64"/>
      </right>
      <top/>
      <bottom/>
      <diagonal/>
    </border>
    <border>
      <left style="thin">
        <color indexed="64"/>
      </left>
      <right style="thin">
        <color indexed="64"/>
      </right>
      <top/>
      <bottom style="hair">
        <color theme="0" tint="-0.14996795556505021"/>
      </bottom>
      <diagonal/>
    </border>
    <border>
      <left style="thin">
        <color indexed="64"/>
      </left>
      <right style="thin">
        <color indexed="64"/>
      </right>
      <top style="thin">
        <color indexed="64"/>
      </top>
      <bottom style="hair">
        <color theme="0" tint="-0.14996795556505021"/>
      </bottom>
      <diagonal/>
    </border>
    <border>
      <left style="thin">
        <color indexed="64"/>
      </left>
      <right style="thin">
        <color indexed="64"/>
      </right>
      <top style="hair">
        <color theme="0" tint="-0.14996795556505021"/>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66">
    <xf numFmtId="0" fontId="0"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21"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30" fillId="0" borderId="0"/>
    <xf numFmtId="0" fontId="1"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34" borderId="79" applyNumberFormat="0" applyAlignment="0" applyProtection="0"/>
    <xf numFmtId="0" fontId="34" fillId="35" borderId="80" applyNumberFormat="0" applyAlignment="0" applyProtection="0"/>
    <xf numFmtId="0" fontId="35" fillId="0" borderId="81" applyNumberFormat="0" applyFill="0" applyAlignment="0" applyProtection="0"/>
    <xf numFmtId="0" fontId="36" fillId="18" borderId="0" applyNumberFormat="0" applyBorder="0" applyAlignment="0" applyProtection="0"/>
    <xf numFmtId="0" fontId="37" fillId="21" borderId="79" applyNumberFormat="0" applyAlignment="0" applyProtection="0"/>
    <xf numFmtId="164" fontId="1" fillId="0" borderId="0" applyFont="0" applyFill="0" applyBorder="0" applyAlignment="0" applyProtection="0"/>
    <xf numFmtId="0" fontId="38" fillId="0" borderId="82" applyNumberFormat="0" applyFill="0" applyAlignment="0" applyProtection="0"/>
    <xf numFmtId="0" fontId="39" fillId="0" borderId="83" applyNumberFormat="0" applyFill="0" applyAlignment="0" applyProtection="0"/>
    <xf numFmtId="0" fontId="40" fillId="0" borderId="84" applyNumberFormat="0" applyFill="0" applyAlignment="0" applyProtection="0"/>
    <xf numFmtId="0" fontId="40" fillId="0" borderId="0" applyNumberFormat="0" applyFill="0" applyBorder="0" applyAlignment="0" applyProtection="0"/>
    <xf numFmtId="0" fontId="41" fillId="36" borderId="0" applyNumberFormat="0" applyBorder="0" applyAlignment="0" applyProtection="0"/>
    <xf numFmtId="0" fontId="30" fillId="37" borderId="85" applyNumberFormat="0" applyFont="0" applyAlignment="0" applyProtection="0"/>
    <xf numFmtId="0" fontId="42" fillId="17" borderId="0" applyNumberFormat="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0" fontId="44" fillId="0" borderId="86" applyNumberFormat="0" applyFill="0" applyAlignment="0" applyProtection="0"/>
    <xf numFmtId="0" fontId="45" fillId="34" borderId="87" applyNumberFormat="0" applyAlignment="0" applyProtection="0"/>
    <xf numFmtId="44" fontId="1"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 fillId="0" borderId="0"/>
    <xf numFmtId="0" fontId="1" fillId="0" borderId="0"/>
    <xf numFmtId="0" fontId="1" fillId="0" borderId="0"/>
  </cellStyleXfs>
  <cellXfs count="338">
    <xf numFmtId="0" fontId="0" fillId="0" borderId="0" xfId="0"/>
    <xf numFmtId="0" fontId="6" fillId="0" borderId="0" xfId="0" applyFont="1" applyFill="1" applyBorder="1" applyAlignment="1"/>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Alignment="1" applyProtection="1"/>
    <xf numFmtId="0" fontId="5" fillId="0" borderId="0" xfId="0" applyFont="1" applyAlignment="1"/>
    <xf numFmtId="0" fontId="4" fillId="0" borderId="6" xfId="8" applyFont="1" applyFill="1" applyBorder="1" applyAlignment="1" applyProtection="1">
      <alignment horizontal="left"/>
    </xf>
    <xf numFmtId="0" fontId="4" fillId="0" borderId="0" xfId="8" applyFont="1" applyFill="1" applyBorder="1" applyAlignment="1" applyProtection="1">
      <alignment horizontal="left"/>
    </xf>
    <xf numFmtId="0" fontId="4" fillId="0" borderId="5" xfId="8" applyFont="1" applyFill="1" applyBorder="1" applyAlignment="1" applyProtection="1"/>
    <xf numFmtId="0" fontId="4" fillId="0" borderId="4" xfId="8" applyFont="1" applyFill="1" applyBorder="1" applyAlignment="1" applyProtection="1">
      <alignment horizontal="left"/>
    </xf>
    <xf numFmtId="0" fontId="4" fillId="0" borderId="4" xfId="8" applyFont="1" applyFill="1" applyBorder="1" applyAlignment="1" applyProtection="1"/>
    <xf numFmtId="0" fontId="4" fillId="0" borderId="7" xfId="8" applyFont="1" applyFill="1" applyBorder="1" applyAlignment="1" applyProtection="1"/>
    <xf numFmtId="0" fontId="4" fillId="0" borderId="8" xfId="8" applyFont="1" applyFill="1" applyBorder="1" applyProtection="1"/>
    <xf numFmtId="0" fontId="5" fillId="0" borderId="9" xfId="8" applyFont="1" applyFill="1" applyBorder="1" applyAlignment="1" applyProtection="1">
      <protection locked="0"/>
    </xf>
    <xf numFmtId="0" fontId="5" fillId="0" borderId="3" xfId="8" applyFont="1" applyFill="1" applyBorder="1" applyAlignment="1" applyProtection="1">
      <protection locked="0"/>
    </xf>
    <xf numFmtId="0" fontId="4" fillId="0" borderId="3" xfId="8" applyFont="1" applyFill="1" applyBorder="1" applyAlignment="1" applyProtection="1">
      <protection locked="0"/>
    </xf>
    <xf numFmtId="0" fontId="5" fillId="0" borderId="10" xfId="8" applyFont="1" applyFill="1" applyBorder="1" applyAlignment="1" applyProtection="1">
      <protection locked="0"/>
    </xf>
    <xf numFmtId="0" fontId="5" fillId="0" borderId="0" xfId="8" applyFont="1" applyFill="1" applyBorder="1" applyAlignment="1" applyProtection="1">
      <protection locked="0"/>
    </xf>
    <xf numFmtId="0" fontId="5" fillId="2" borderId="11" xfId="8" applyFont="1" applyFill="1" applyBorder="1" applyAlignment="1" applyProtection="1">
      <protection locked="0"/>
    </xf>
    <xf numFmtId="0" fontId="5" fillId="2" borderId="12" xfId="8" applyFont="1" applyFill="1" applyBorder="1" applyAlignment="1" applyProtection="1">
      <protection locked="0"/>
    </xf>
    <xf numFmtId="0" fontId="4" fillId="2" borderId="12" xfId="8" applyFont="1" applyFill="1" applyBorder="1" applyAlignment="1" applyProtection="1">
      <protection locked="0"/>
    </xf>
    <xf numFmtId="0" fontId="5" fillId="2" borderId="13" xfId="8" applyFont="1" applyFill="1" applyBorder="1" applyAlignment="1" applyProtection="1">
      <protection locked="0"/>
    </xf>
    <xf numFmtId="0" fontId="4" fillId="0" borderId="14" xfId="8" applyFont="1" applyFill="1" applyBorder="1" applyAlignment="1" applyProtection="1">
      <alignment horizontal="left"/>
    </xf>
    <xf numFmtId="0" fontId="5" fillId="2" borderId="15" xfId="8" applyFont="1" applyFill="1" applyBorder="1" applyAlignment="1" applyProtection="1">
      <protection locked="0"/>
    </xf>
    <xf numFmtId="0" fontId="5" fillId="2" borderId="16" xfId="8" applyFont="1" applyFill="1" applyBorder="1" applyAlignment="1" applyProtection="1">
      <protection locked="0"/>
    </xf>
    <xf numFmtId="0" fontId="4" fillId="2" borderId="16" xfId="8" applyFont="1" applyFill="1" applyBorder="1" applyAlignment="1" applyProtection="1">
      <protection locked="0"/>
    </xf>
    <xf numFmtId="0" fontId="5" fillId="2" borderId="17" xfId="8" applyFont="1" applyFill="1" applyBorder="1" applyAlignment="1" applyProtection="1">
      <protection locked="0"/>
    </xf>
    <xf numFmtId="0" fontId="4" fillId="0" borderId="0" xfId="8" applyFont="1" applyFill="1" applyBorder="1" applyProtection="1"/>
    <xf numFmtId="0" fontId="4" fillId="0" borderId="5" xfId="8" applyFont="1" applyFill="1" applyBorder="1" applyProtection="1"/>
    <xf numFmtId="0" fontId="4" fillId="0" borderId="6" xfId="8" applyFont="1" applyFill="1" applyBorder="1" applyProtection="1"/>
    <xf numFmtId="0" fontId="4" fillId="0" borderId="4" xfId="8" applyFont="1" applyFill="1" applyBorder="1" applyProtection="1"/>
    <xf numFmtId="0" fontId="4" fillId="0" borderId="7" xfId="8" applyFont="1" applyFill="1" applyBorder="1" applyProtection="1"/>
    <xf numFmtId="0" fontId="5" fillId="0" borderId="0" xfId="0" applyFont="1" applyFill="1"/>
    <xf numFmtId="0" fontId="5" fillId="0" borderId="0" xfId="0" applyFont="1" applyAlignment="1">
      <alignment wrapText="1"/>
    </xf>
    <xf numFmtId="0" fontId="5" fillId="0" borderId="0" xfId="0" applyFont="1"/>
    <xf numFmtId="0" fontId="5" fillId="3" borderId="0" xfId="0" applyFont="1" applyFill="1"/>
    <xf numFmtId="0" fontId="5" fillId="3" borderId="0" xfId="0" applyFont="1" applyFill="1" applyBorder="1" applyAlignment="1">
      <alignment horizontal="left"/>
    </xf>
    <xf numFmtId="0" fontId="5" fillId="4" borderId="0" xfId="0" applyFont="1" applyFill="1"/>
    <xf numFmtId="0" fontId="5" fillId="3" borderId="0" xfId="0" applyFont="1" applyFill="1" applyAlignment="1"/>
    <xf numFmtId="0" fontId="4" fillId="4" borderId="0" xfId="8" applyFont="1" applyFill="1" applyProtection="1"/>
    <xf numFmtId="0" fontId="15" fillId="4" borderId="0" xfId="0" applyFont="1" applyFill="1"/>
    <xf numFmtId="0" fontId="6" fillId="4" borderId="0" xfId="0" applyFont="1" applyFill="1" applyBorder="1" applyAlignment="1"/>
    <xf numFmtId="0" fontId="5" fillId="4" borderId="0" xfId="0" applyFont="1" applyFill="1" applyBorder="1"/>
    <xf numFmtId="0" fontId="16"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5" fillId="4" borderId="0" xfId="0" applyFont="1" applyFill="1" applyAlignment="1">
      <alignment vertical="top" wrapText="1"/>
    </xf>
    <xf numFmtId="0" fontId="19" fillId="2" borderId="25" xfId="0" applyFont="1" applyFill="1" applyBorder="1"/>
    <xf numFmtId="0" fontId="5" fillId="4" borderId="28" xfId="0" applyFont="1" applyFill="1" applyBorder="1"/>
    <xf numFmtId="0" fontId="4" fillId="4" borderId="0" xfId="0" applyFont="1" applyFill="1" applyAlignment="1">
      <alignment vertical="top" wrapText="1"/>
    </xf>
    <xf numFmtId="0" fontId="5" fillId="4" borderId="3" xfId="0" applyFont="1" applyFill="1" applyBorder="1"/>
    <xf numFmtId="0" fontId="5" fillId="4" borderId="0" xfId="0" applyFont="1" applyFill="1" applyAlignment="1">
      <alignment horizontal="left" vertical="top" wrapText="1"/>
    </xf>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 xfId="0" applyFont="1" applyFill="1" applyBorder="1" applyAlignment="1">
      <alignment wrapText="1"/>
    </xf>
    <xf numFmtId="0" fontId="15" fillId="4" borderId="23" xfId="0" applyNumberFormat="1" applyFont="1" applyFill="1" applyBorder="1" applyAlignment="1">
      <alignment horizontal="left" vertical="top" wrapText="1"/>
    </xf>
    <xf numFmtId="0" fontId="5" fillId="4" borderId="29" xfId="0" applyFont="1" applyFill="1" applyBorder="1" applyAlignment="1">
      <alignment horizontal="center" vertical="top"/>
    </xf>
    <xf numFmtId="0" fontId="5" fillId="4" borderId="20" xfId="0" applyFont="1" applyFill="1" applyBorder="1" applyAlignment="1">
      <alignment horizontal="center" vertical="top"/>
    </xf>
    <xf numFmtId="0" fontId="5" fillId="4" borderId="22" xfId="0" applyFont="1" applyFill="1" applyBorder="1" applyAlignment="1">
      <alignment horizontal="center" vertical="top"/>
    </xf>
    <xf numFmtId="0" fontId="19" fillId="4" borderId="3" xfId="0" applyFont="1" applyFill="1" applyBorder="1"/>
    <xf numFmtId="0" fontId="19" fillId="0" borderId="24" xfId="0" applyFont="1" applyFill="1" applyBorder="1"/>
    <xf numFmtId="0" fontId="5" fillId="2" borderId="9" xfId="8" applyFont="1" applyFill="1" applyBorder="1" applyAlignment="1" applyProtection="1">
      <protection locked="0"/>
    </xf>
    <xf numFmtId="0" fontId="5" fillId="2" borderId="3" xfId="8" applyFont="1" applyFill="1" applyBorder="1" applyAlignment="1" applyProtection="1">
      <protection locked="0"/>
    </xf>
    <xf numFmtId="0" fontId="4" fillId="2" borderId="3" xfId="8" applyFont="1" applyFill="1" applyBorder="1" applyAlignment="1" applyProtection="1">
      <protection locked="0"/>
    </xf>
    <xf numFmtId="0" fontId="5" fillId="2" borderId="10" xfId="8" applyFont="1" applyFill="1" applyBorder="1" applyAlignment="1" applyProtection="1">
      <protection locked="0"/>
    </xf>
    <xf numFmtId="14" fontId="20" fillId="2" borderId="26" xfId="8" applyNumberFormat="1" applyFont="1" applyFill="1" applyBorder="1" applyAlignment="1" applyProtection="1">
      <alignment horizontal="center" vertical="top"/>
    </xf>
    <xf numFmtId="0" fontId="4" fillId="3" borderId="26" xfId="7" applyFont="1" applyFill="1" applyBorder="1"/>
    <xf numFmtId="0" fontId="19" fillId="3" borderId="0" xfId="7" applyFont="1" applyFill="1"/>
    <xf numFmtId="0" fontId="5" fillId="2" borderId="26" xfId="7" applyFont="1" applyFill="1" applyBorder="1"/>
    <xf numFmtId="0" fontId="5" fillId="3" borderId="0" xfId="7" applyFont="1" applyFill="1" applyBorder="1"/>
    <xf numFmtId="0" fontId="5" fillId="6" borderId="26" xfId="7" applyFont="1" applyFill="1" applyBorder="1"/>
    <xf numFmtId="0" fontId="5" fillId="7" borderId="26" xfId="7" applyFont="1" applyFill="1" applyBorder="1"/>
    <xf numFmtId="0" fontId="5" fillId="5" borderId="26" xfId="7" applyFont="1" applyFill="1" applyBorder="1"/>
    <xf numFmtId="0" fontId="5" fillId="0" borderId="0" xfId="0" applyFont="1" applyFill="1" applyBorder="1" applyAlignment="1">
      <alignment wrapText="1"/>
    </xf>
    <xf numFmtId="0" fontId="5" fillId="0" borderId="3" xfId="0" applyFont="1" applyFill="1" applyBorder="1" applyAlignment="1">
      <alignment wrapText="1"/>
    </xf>
    <xf numFmtId="0" fontId="5" fillId="0" borderId="25" xfId="0" applyFont="1" applyFill="1" applyBorder="1" applyAlignment="1">
      <alignment wrapText="1"/>
    </xf>
    <xf numFmtId="0" fontId="5" fillId="0" borderId="33" xfId="0" applyFont="1" applyFill="1" applyBorder="1" applyAlignment="1">
      <alignment wrapText="1"/>
    </xf>
    <xf numFmtId="0" fontId="4" fillId="8" borderId="0" xfId="9" applyFont="1" applyFill="1" applyBorder="1"/>
    <xf numFmtId="0" fontId="4" fillId="10" borderId="30" xfId="10" applyFont="1" applyFill="1" applyBorder="1"/>
    <xf numFmtId="0" fontId="23" fillId="10" borderId="31" xfId="9" applyFont="1" applyFill="1" applyBorder="1" applyAlignment="1">
      <alignment horizontal="center"/>
    </xf>
    <xf numFmtId="0" fontId="23" fillId="10" borderId="32" xfId="9" applyFont="1" applyFill="1" applyBorder="1" applyAlignment="1">
      <alignment horizontal="center"/>
    </xf>
    <xf numFmtId="0" fontId="4" fillId="11" borderId="30" xfId="9" applyFont="1" applyFill="1" applyBorder="1"/>
    <xf numFmtId="39" fontId="4" fillId="9" borderId="59" xfId="9" applyNumberFormat="1" applyFont="1" applyFill="1" applyBorder="1" applyAlignment="1">
      <alignment horizontal="left"/>
    </xf>
    <xf numFmtId="0" fontId="6" fillId="9" borderId="31" xfId="9" applyFont="1" applyFill="1" applyBorder="1" applyAlignment="1"/>
    <xf numFmtId="9" fontId="4" fillId="9" borderId="31" xfId="13" applyFont="1" applyFill="1" applyBorder="1" applyAlignment="1"/>
    <xf numFmtId="39" fontId="8" fillId="9" borderId="0" xfId="9" applyNumberFormat="1" applyFont="1" applyFill="1" applyBorder="1" applyAlignment="1">
      <alignment horizontal="center" vertical="center"/>
    </xf>
    <xf numFmtId="0" fontId="6" fillId="9" borderId="0" xfId="9" applyFont="1" applyFill="1" applyBorder="1" applyAlignment="1"/>
    <xf numFmtId="39" fontId="4" fillId="9" borderId="30" xfId="9" applyNumberFormat="1" applyFont="1" applyFill="1" applyBorder="1" applyAlignment="1">
      <alignment vertical="center"/>
    </xf>
    <xf numFmtId="39" fontId="4" fillId="9" borderId="0" xfId="9" applyNumberFormat="1" applyFont="1" applyFill="1" applyBorder="1" applyAlignment="1">
      <alignment horizontal="right" vertical="center"/>
    </xf>
    <xf numFmtId="0" fontId="6" fillId="8" borderId="0" xfId="0" applyFont="1" applyFill="1" applyBorder="1" applyAlignment="1"/>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7" fontId="7" fillId="8" borderId="0" xfId="5" applyFont="1" applyFill="1" applyBorder="1" applyAlignment="1" applyProtection="1">
      <alignment horizontal="left"/>
    </xf>
    <xf numFmtId="37" fontId="5" fillId="8" borderId="0" xfId="5" applyFont="1" applyFill="1" applyBorder="1" applyAlignment="1" applyProtection="1"/>
    <xf numFmtId="37" fontId="7" fillId="8" borderId="0" xfId="5" applyFont="1" applyFill="1" applyBorder="1" applyAlignment="1" applyProtection="1"/>
    <xf numFmtId="39" fontId="5" fillId="8" borderId="0" xfId="0" applyNumberFormat="1" applyFont="1" applyFill="1" applyBorder="1" applyAlignment="1"/>
    <xf numFmtId="165" fontId="5" fillId="8" borderId="0" xfId="2" applyNumberFormat="1" applyFont="1" applyFill="1" applyBorder="1" applyAlignment="1"/>
    <xf numFmtId="0" fontId="7" fillId="8" borderId="0" xfId="3" applyNumberFormat="1" applyFont="1" applyFill="1" applyBorder="1" applyAlignment="1" applyProtection="1">
      <alignment horizontal="right"/>
    </xf>
    <xf numFmtId="0" fontId="5" fillId="8" borderId="0" xfId="0" applyFont="1" applyFill="1" applyBorder="1"/>
    <xf numFmtId="0" fontId="4" fillId="8" borderId="0" xfId="8" applyFont="1" applyFill="1" applyBorder="1" applyProtection="1"/>
    <xf numFmtId="0" fontId="17" fillId="8" borderId="6" xfId="8" applyFont="1" applyFill="1" applyBorder="1" applyAlignment="1" applyProtection="1">
      <alignment horizontal="left" vertical="top"/>
    </xf>
    <xf numFmtId="0" fontId="17" fillId="8" borderId="0" xfId="8" applyFont="1" applyFill="1" applyBorder="1" applyAlignment="1" applyProtection="1">
      <alignment horizontal="left" vertical="top"/>
    </xf>
    <xf numFmtId="0" fontId="17" fillId="8" borderId="0" xfId="8" applyFont="1" applyFill="1" applyBorder="1" applyAlignment="1" applyProtection="1">
      <alignment horizontal="centerContinuous" vertical="top"/>
    </xf>
    <xf numFmtId="0" fontId="10" fillId="8" borderId="0" xfId="8" applyFont="1" applyFill="1" applyBorder="1" applyAlignment="1" applyProtection="1">
      <alignment horizontal="centerContinuous" vertical="top"/>
    </xf>
    <xf numFmtId="0" fontId="4" fillId="8" borderId="0" xfId="8" applyFont="1" applyFill="1" applyBorder="1" applyAlignment="1" applyProtection="1"/>
    <xf numFmtId="0" fontId="4" fillId="8" borderId="5" xfId="8" applyFont="1" applyFill="1" applyBorder="1" applyAlignment="1" applyProtection="1"/>
    <xf numFmtId="22" fontId="10" fillId="8" borderId="0" xfId="8" applyNumberFormat="1" applyFont="1" applyFill="1" applyBorder="1" applyAlignment="1" applyProtection="1">
      <alignment horizontal="left" vertical="top"/>
    </xf>
    <xf numFmtId="17" fontId="10" fillId="8" borderId="6" xfId="8" quotePrefix="1" applyNumberFormat="1" applyFont="1" applyFill="1" applyBorder="1" applyAlignment="1" applyProtection="1">
      <alignment horizontal="left" vertical="top"/>
    </xf>
    <xf numFmtId="0" fontId="5" fillId="8" borderId="0" xfId="0" applyNumberFormat="1" applyFont="1" applyFill="1" applyBorder="1" applyAlignment="1"/>
    <xf numFmtId="0" fontId="17" fillId="8" borderId="0" xfId="0" applyNumberFormat="1" applyFont="1" applyFill="1" applyBorder="1" applyAlignment="1">
      <alignment horizontal="right"/>
    </xf>
    <xf numFmtId="17" fontId="10" fillId="8" borderId="14" xfId="8" quotePrefix="1" applyNumberFormat="1" applyFont="1" applyFill="1" applyBorder="1" applyAlignment="1" applyProtection="1">
      <alignment horizontal="left" vertical="top"/>
    </xf>
    <xf numFmtId="0" fontId="5" fillId="8" borderId="4" xfId="0" applyNumberFormat="1" applyFont="1" applyFill="1" applyBorder="1" applyAlignment="1"/>
    <xf numFmtId="22" fontId="10" fillId="8" borderId="4" xfId="8" applyNumberFormat="1" applyFont="1" applyFill="1" applyBorder="1" applyAlignment="1" applyProtection="1">
      <alignment horizontal="left" vertical="top"/>
    </xf>
    <xf numFmtId="0" fontId="10" fillId="8" borderId="4" xfId="8" applyFont="1" applyFill="1" applyBorder="1" applyAlignment="1" applyProtection="1">
      <alignment horizontal="centerContinuous" vertical="top"/>
    </xf>
    <xf numFmtId="0" fontId="4" fillId="8" borderId="4" xfId="8" applyFont="1" applyFill="1" applyBorder="1" applyAlignment="1" applyProtection="1"/>
    <xf numFmtId="0" fontId="4" fillId="8" borderId="7" xfId="8" applyFont="1" applyFill="1" applyBorder="1" applyAlignment="1" applyProtection="1"/>
    <xf numFmtId="0" fontId="5" fillId="8" borderId="0" xfId="8" applyFont="1" applyFill="1" applyBorder="1" applyAlignment="1" applyProtection="1">
      <protection locked="0"/>
    </xf>
    <xf numFmtId="0" fontId="4" fillId="8" borderId="0" xfId="8" applyFont="1" applyFill="1" applyProtection="1"/>
    <xf numFmtId="0" fontId="8" fillId="8" borderId="18" xfId="8" applyFont="1" applyFill="1" applyBorder="1" applyProtection="1"/>
    <xf numFmtId="0" fontId="8" fillId="8" borderId="19" xfId="8" applyFont="1" applyFill="1" applyBorder="1" applyProtection="1"/>
    <xf numFmtId="0" fontId="4" fillId="8" borderId="5" xfId="8" applyFont="1" applyFill="1" applyBorder="1" applyProtection="1"/>
    <xf numFmtId="0" fontId="11" fillId="8" borderId="6" xfId="8" applyFont="1" applyFill="1" applyBorder="1" applyProtection="1"/>
    <xf numFmtId="0" fontId="11" fillId="8" borderId="0" xfId="8" applyFont="1" applyFill="1" applyBorder="1" applyProtection="1"/>
    <xf numFmtId="0" fontId="8" fillId="8" borderId="0" xfId="8" applyFont="1" applyFill="1" applyBorder="1" applyProtection="1"/>
    <xf numFmtId="0" fontId="8" fillId="8" borderId="6" xfId="8" applyFont="1" applyFill="1" applyBorder="1" applyProtection="1"/>
    <xf numFmtId="0" fontId="8" fillId="8" borderId="14" xfId="8" applyFont="1" applyFill="1" applyBorder="1" applyProtection="1"/>
    <xf numFmtId="0" fontId="8" fillId="8" borderId="4" xfId="8" applyFont="1" applyFill="1" applyBorder="1" applyProtection="1"/>
    <xf numFmtId="0" fontId="24" fillId="8" borderId="0" xfId="0" applyFont="1" applyFill="1" applyBorder="1" applyAlignment="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7" xfId="0" applyNumberFormat="1" applyFont="1" applyFill="1" applyBorder="1" applyAlignment="1">
      <alignment horizontal="left" vertical="center"/>
    </xf>
    <xf numFmtId="0" fontId="4" fillId="11" borderId="31" xfId="9" applyFont="1" applyFill="1" applyBorder="1"/>
    <xf numFmtId="0" fontId="0" fillId="0" borderId="0" xfId="0" applyFill="1" applyBorder="1"/>
    <xf numFmtId="0" fontId="0" fillId="0" borderId="0" xfId="0" applyFill="1"/>
    <xf numFmtId="0" fontId="25" fillId="8" borderId="0" xfId="9" applyFont="1" applyFill="1" applyBorder="1"/>
    <xf numFmtId="0" fontId="26" fillId="8" borderId="0" xfId="9" applyFont="1" applyFill="1" applyBorder="1"/>
    <xf numFmtId="0" fontId="4" fillId="9" borderId="48" xfId="9" applyFont="1" applyFill="1" applyBorder="1"/>
    <xf numFmtId="0" fontId="4" fillId="9" borderId="54" xfId="9" applyFont="1" applyFill="1" applyBorder="1"/>
    <xf numFmtId="0" fontId="4" fillId="9" borderId="14" xfId="9" applyFont="1" applyFill="1" applyBorder="1"/>
    <xf numFmtId="39" fontId="4" fillId="9" borderId="71" xfId="9" applyNumberFormat="1" applyFont="1" applyFill="1" applyBorder="1" applyAlignment="1">
      <alignment horizontal="left"/>
    </xf>
    <xf numFmtId="0" fontId="4" fillId="0" borderId="30" xfId="9" applyFont="1" applyFill="1" applyBorder="1"/>
    <xf numFmtId="0" fontId="24" fillId="0" borderId="0" xfId="0" applyFont="1" applyFill="1" applyBorder="1" applyAlignment="1"/>
    <xf numFmtId="0" fontId="4" fillId="10" borderId="30" xfId="9" applyFont="1" applyFill="1" applyBorder="1" applyAlignment="1">
      <alignment horizontal="center" vertical="center"/>
    </xf>
    <xf numFmtId="0" fontId="4" fillId="10" borderId="31" xfId="9" applyFont="1" applyFill="1" applyBorder="1" applyAlignment="1">
      <alignment horizontal="center" vertical="center"/>
    </xf>
    <xf numFmtId="0" fontId="4" fillId="10" borderId="32" xfId="9" applyFont="1" applyFill="1" applyBorder="1" applyAlignment="1">
      <alignment horizontal="center" vertical="center"/>
    </xf>
    <xf numFmtId="0" fontId="5" fillId="4" borderId="21" xfId="0" applyNumberFormat="1" applyFont="1" applyFill="1" applyBorder="1" applyAlignment="1">
      <alignment vertical="top" wrapText="1"/>
    </xf>
    <xf numFmtId="0" fontId="5" fillId="4" borderId="34" xfId="0" applyNumberFormat="1" applyFont="1" applyFill="1" applyBorder="1" applyAlignment="1">
      <alignment vertical="top" wrapText="1"/>
    </xf>
    <xf numFmtId="168" fontId="1" fillId="9" borderId="72" xfId="2" applyNumberFormat="1" applyFont="1" applyFill="1" applyBorder="1" applyAlignment="1"/>
    <xf numFmtId="0" fontId="1" fillId="0" borderId="0" xfId="9" applyFont="1" applyFill="1" applyBorder="1"/>
    <xf numFmtId="0" fontId="1" fillId="9" borderId="0" xfId="9" applyFont="1" applyFill="1" applyBorder="1"/>
    <xf numFmtId="0" fontId="1" fillId="9" borderId="0" xfId="9" applyFont="1" applyFill="1"/>
    <xf numFmtId="0" fontId="1" fillId="9" borderId="36" xfId="9" applyFont="1" applyFill="1" applyBorder="1"/>
    <xf numFmtId="168" fontId="1" fillId="9" borderId="37" xfId="2" applyNumberFormat="1" applyFont="1" applyFill="1" applyBorder="1"/>
    <xf numFmtId="169" fontId="1" fillId="12" borderId="37" xfId="2" applyNumberFormat="1" applyFont="1" applyFill="1" applyBorder="1"/>
    <xf numFmtId="0" fontId="1" fillId="9" borderId="38" xfId="9" applyFont="1" applyFill="1" applyBorder="1"/>
    <xf numFmtId="169" fontId="1" fillId="9" borderId="0" xfId="2" applyNumberFormat="1" applyFont="1" applyFill="1"/>
    <xf numFmtId="0" fontId="1" fillId="9" borderId="39" xfId="9" applyFont="1" applyFill="1" applyBorder="1"/>
    <xf numFmtId="168" fontId="1" fillId="9" borderId="40" xfId="2" applyNumberFormat="1" applyFont="1" applyFill="1" applyBorder="1"/>
    <xf numFmtId="169" fontId="1" fillId="12" borderId="40" xfId="2" applyNumberFormat="1" applyFont="1" applyFill="1" applyBorder="1"/>
    <xf numFmtId="0" fontId="1" fillId="9" borderId="41" xfId="9" applyFont="1" applyFill="1" applyBorder="1"/>
    <xf numFmtId="0" fontId="1" fillId="9" borderId="42" xfId="9" applyFont="1" applyFill="1" applyBorder="1"/>
    <xf numFmtId="168" fontId="1" fillId="9" borderId="43" xfId="2" applyNumberFormat="1" applyFont="1" applyFill="1" applyBorder="1"/>
    <xf numFmtId="169" fontId="1" fillId="12" borderId="43" xfId="2" applyNumberFormat="1" applyFont="1" applyFill="1" applyBorder="1"/>
    <xf numFmtId="0" fontId="1" fillId="9" borderId="44" xfId="9" applyFont="1" applyFill="1" applyBorder="1"/>
    <xf numFmtId="39" fontId="1" fillId="9" borderId="39" xfId="12" applyNumberFormat="1" applyFont="1" applyFill="1" applyBorder="1" applyAlignment="1" applyProtection="1"/>
    <xf numFmtId="0" fontId="1" fillId="11" borderId="31" xfId="9" applyFont="1" applyFill="1" applyBorder="1"/>
    <xf numFmtId="166" fontId="1" fillId="11" borderId="31" xfId="11" applyNumberFormat="1" applyFont="1" applyFill="1" applyBorder="1" applyAlignment="1">
      <alignment horizontal="right"/>
    </xf>
    <xf numFmtId="0" fontId="1" fillId="11" borderId="32" xfId="9" applyFont="1" applyFill="1" applyBorder="1"/>
    <xf numFmtId="0" fontId="1" fillId="9" borderId="48" xfId="9" applyFont="1" applyFill="1" applyBorder="1"/>
    <xf numFmtId="164" fontId="1" fillId="12" borderId="49" xfId="2" applyFont="1" applyFill="1" applyBorder="1"/>
    <xf numFmtId="0" fontId="1" fillId="9" borderId="50" xfId="9" applyFont="1" applyFill="1" applyBorder="1"/>
    <xf numFmtId="169" fontId="1" fillId="12" borderId="49" xfId="2" applyNumberFormat="1" applyFont="1" applyFill="1" applyBorder="1"/>
    <xf numFmtId="0" fontId="1" fillId="9" borderId="51" xfId="9" applyFont="1" applyFill="1" applyBorder="1"/>
    <xf numFmtId="164" fontId="1" fillId="12" borderId="52" xfId="2" applyFont="1" applyFill="1" applyBorder="1"/>
    <xf numFmtId="0" fontId="1" fillId="9" borderId="53" xfId="9" applyFont="1" applyFill="1" applyBorder="1"/>
    <xf numFmtId="169" fontId="1" fillId="12" borderId="52" xfId="2" applyNumberFormat="1" applyFont="1" applyFill="1" applyBorder="1"/>
    <xf numFmtId="0" fontId="1" fillId="9" borderId="54" xfId="9" applyFont="1" applyFill="1" applyBorder="1"/>
    <xf numFmtId="164" fontId="1" fillId="12" borderId="55" xfId="2" applyFont="1" applyFill="1" applyBorder="1"/>
    <xf numFmtId="0" fontId="1" fillId="9" borderId="56" xfId="9" applyFont="1" applyFill="1" applyBorder="1"/>
    <xf numFmtId="169" fontId="1" fillId="12" borderId="55" xfId="2" applyNumberFormat="1" applyFont="1" applyFill="1" applyBorder="1"/>
    <xf numFmtId="0" fontId="1" fillId="9" borderId="30" xfId="9" applyFont="1" applyFill="1" applyBorder="1"/>
    <xf numFmtId="168" fontId="1" fillId="9" borderId="46" xfId="2" applyNumberFormat="1" applyFont="1" applyFill="1" applyBorder="1"/>
    <xf numFmtId="164" fontId="1" fillId="12" borderId="46" xfId="2" applyFont="1" applyFill="1" applyBorder="1"/>
    <xf numFmtId="0" fontId="1" fillId="9" borderId="32" xfId="9" applyFont="1" applyFill="1" applyBorder="1"/>
    <xf numFmtId="169" fontId="1" fillId="12" borderId="46" xfId="2" applyNumberFormat="1" applyFont="1" applyFill="1" applyBorder="1"/>
    <xf numFmtId="164" fontId="1" fillId="12" borderId="37" xfId="2" applyFont="1" applyFill="1" applyBorder="1"/>
    <xf numFmtId="164" fontId="1" fillId="12" borderId="43" xfId="2" applyFont="1" applyFill="1" applyBorder="1"/>
    <xf numFmtId="164" fontId="1" fillId="12" borderId="40" xfId="2" applyFont="1" applyFill="1" applyBorder="1"/>
    <xf numFmtId="0" fontId="1" fillId="9" borderId="45" xfId="9" applyFont="1" applyFill="1" applyBorder="1"/>
    <xf numFmtId="0" fontId="1" fillId="9" borderId="47" xfId="9" applyFont="1" applyFill="1" applyBorder="1"/>
    <xf numFmtId="0" fontId="1" fillId="9" borderId="57" xfId="9" applyFont="1" applyFill="1" applyBorder="1"/>
    <xf numFmtId="164" fontId="1" fillId="12" borderId="31" xfId="2" applyFont="1" applyFill="1" applyBorder="1"/>
    <xf numFmtId="0" fontId="1" fillId="9" borderId="49" xfId="9" applyFont="1" applyFill="1" applyBorder="1"/>
    <xf numFmtId="0" fontId="1" fillId="9" borderId="71" xfId="9" applyFont="1" applyFill="1" applyBorder="1" applyAlignment="1"/>
    <xf numFmtId="0" fontId="1" fillId="9" borderId="52" xfId="9" applyFont="1" applyFill="1" applyBorder="1"/>
    <xf numFmtId="168" fontId="1" fillId="13" borderId="43" xfId="2" applyNumberFormat="1" applyFont="1" applyFill="1" applyBorder="1"/>
    <xf numFmtId="0" fontId="1" fillId="9" borderId="58" xfId="9" applyFont="1" applyFill="1" applyBorder="1"/>
    <xf numFmtId="0" fontId="1" fillId="9" borderId="59" xfId="9" applyFont="1" applyFill="1" applyBorder="1"/>
    <xf numFmtId="168" fontId="1" fillId="13" borderId="60" xfId="2" applyNumberFormat="1" applyFont="1" applyFill="1" applyBorder="1"/>
    <xf numFmtId="9" fontId="1" fillId="14" borderId="37" xfId="6" applyFont="1" applyFill="1" applyBorder="1"/>
    <xf numFmtId="0" fontId="1" fillId="9" borderId="55" xfId="9" applyFont="1" applyFill="1" applyBorder="1"/>
    <xf numFmtId="9" fontId="1" fillId="14" borderId="40" xfId="6" applyFont="1" applyFill="1" applyBorder="1"/>
    <xf numFmtId="39" fontId="1" fillId="9" borderId="70" xfId="9" applyNumberFormat="1" applyFont="1" applyFill="1" applyBorder="1" applyAlignment="1">
      <alignment horizontal="left"/>
    </xf>
    <xf numFmtId="0" fontId="1" fillId="9" borderId="71" xfId="9" applyFont="1" applyFill="1" applyBorder="1" applyAlignment="1">
      <alignment horizontal="left"/>
    </xf>
    <xf numFmtId="39" fontId="1" fillId="9" borderId="54" xfId="9" applyNumberFormat="1" applyFont="1" applyFill="1" applyBorder="1" applyAlignment="1">
      <alignment horizontal="left"/>
    </xf>
    <xf numFmtId="0" fontId="1" fillId="9" borderId="55" xfId="9" applyFont="1" applyFill="1" applyBorder="1" applyAlignment="1"/>
    <xf numFmtId="9" fontId="1" fillId="14" borderId="46" xfId="6" applyFont="1" applyFill="1" applyBorder="1"/>
    <xf numFmtId="0" fontId="1" fillId="8" borderId="0" xfId="9" applyFont="1" applyFill="1" applyBorder="1"/>
    <xf numFmtId="0" fontId="1" fillId="0" borderId="31" xfId="9" applyFont="1" applyFill="1" applyBorder="1"/>
    <xf numFmtId="0" fontId="1" fillId="9" borderId="31" xfId="9" applyFont="1" applyFill="1" applyBorder="1" applyAlignment="1">
      <alignment horizontal="right" vertical="center"/>
    </xf>
    <xf numFmtId="0" fontId="1" fillId="9" borderId="32" xfId="9" applyFont="1" applyFill="1" applyBorder="1" applyAlignment="1">
      <alignment horizontal="right" vertical="center"/>
    </xf>
    <xf numFmtId="39" fontId="1" fillId="9" borderId="48" xfId="9" applyNumberFormat="1" applyFont="1" applyFill="1" applyBorder="1" applyAlignment="1">
      <alignment vertical="center"/>
    </xf>
    <xf numFmtId="0" fontId="1" fillId="9" borderId="49" xfId="9" applyNumberFormat="1" applyFont="1" applyFill="1" applyBorder="1" applyAlignment="1">
      <alignment vertical="center"/>
    </xf>
    <xf numFmtId="0" fontId="1" fillId="9" borderId="19" xfId="9" applyFont="1" applyFill="1" applyBorder="1" applyAlignment="1">
      <alignment horizontal="right" vertical="center"/>
    </xf>
    <xf numFmtId="168" fontId="1" fillId="13" borderId="62" xfId="2" applyNumberFormat="1" applyFont="1" applyFill="1" applyBorder="1"/>
    <xf numFmtId="0" fontId="1" fillId="9" borderId="63" xfId="9" applyFont="1" applyFill="1" applyBorder="1"/>
    <xf numFmtId="0" fontId="1" fillId="9" borderId="49" xfId="9" applyFont="1" applyFill="1" applyBorder="1" applyAlignment="1">
      <alignment vertical="center"/>
    </xf>
    <xf numFmtId="0" fontId="1" fillId="9" borderId="50" xfId="9" applyFont="1" applyFill="1" applyBorder="1" applyAlignment="1">
      <alignment horizontal="right" vertical="center"/>
    </xf>
    <xf numFmtId="166" fontId="1" fillId="9" borderId="0" xfId="11" applyNumberFormat="1" applyFont="1" applyFill="1" applyBorder="1" applyAlignment="1" applyProtection="1">
      <alignment vertical="center"/>
    </xf>
    <xf numFmtId="39" fontId="1" fillId="9" borderId="51" xfId="9" applyNumberFormat="1" applyFont="1" applyFill="1" applyBorder="1" applyAlignment="1">
      <alignment vertical="center"/>
    </xf>
    <xf numFmtId="0" fontId="1" fillId="9" borderId="52" xfId="9" applyNumberFormat="1" applyFont="1" applyFill="1" applyBorder="1" applyAlignment="1">
      <alignment vertical="center"/>
    </xf>
    <xf numFmtId="0" fontId="1" fillId="9" borderId="52" xfId="9" applyFont="1" applyFill="1" applyBorder="1" applyAlignment="1">
      <alignment horizontal="right" vertical="center"/>
    </xf>
    <xf numFmtId="168" fontId="1" fillId="13" borderId="64" xfId="2" applyNumberFormat="1" applyFont="1" applyFill="1" applyBorder="1"/>
    <xf numFmtId="0" fontId="1" fillId="9" borderId="65" xfId="9" applyFont="1" applyFill="1" applyBorder="1"/>
    <xf numFmtId="0" fontId="1" fillId="9" borderId="52" xfId="9" applyFont="1" applyFill="1" applyBorder="1" applyAlignment="1">
      <alignment vertical="center"/>
    </xf>
    <xf numFmtId="0" fontId="1" fillId="9" borderId="53" xfId="9" applyFont="1" applyFill="1" applyBorder="1" applyAlignment="1">
      <alignment horizontal="right" vertical="center"/>
    </xf>
    <xf numFmtId="39" fontId="1" fillId="9" borderId="58" xfId="9" applyNumberFormat="1" applyFont="1" applyFill="1" applyBorder="1" applyAlignment="1">
      <alignment vertical="center"/>
    </xf>
    <xf numFmtId="0" fontId="1" fillId="9" borderId="59" xfId="9" applyNumberFormat="1" applyFont="1" applyFill="1" applyBorder="1" applyAlignment="1">
      <alignment vertical="center"/>
    </xf>
    <xf numFmtId="0" fontId="1" fillId="9" borderId="0" xfId="9" applyFont="1" applyFill="1" applyBorder="1" applyAlignment="1">
      <alignment horizontal="right" vertical="center"/>
    </xf>
    <xf numFmtId="168" fontId="1" fillId="13" borderId="73" xfId="2" applyNumberFormat="1" applyFont="1" applyFill="1" applyBorder="1"/>
    <xf numFmtId="0" fontId="1" fillId="9" borderId="74" xfId="9" applyFont="1" applyFill="1" applyBorder="1"/>
    <xf numFmtId="0" fontId="1" fillId="9" borderId="59" xfId="9" applyFont="1" applyFill="1" applyBorder="1" applyAlignment="1">
      <alignment vertical="center"/>
    </xf>
    <xf numFmtId="0" fontId="1" fillId="9" borderId="61" xfId="9" applyFont="1" applyFill="1" applyBorder="1" applyAlignment="1">
      <alignment horizontal="right" vertical="center"/>
    </xf>
    <xf numFmtId="0" fontId="1" fillId="9" borderId="31" xfId="9" applyNumberFormat="1" applyFont="1" applyFill="1" applyBorder="1" applyAlignment="1">
      <alignment vertical="center"/>
    </xf>
    <xf numFmtId="168" fontId="1" fillId="14" borderId="31" xfId="2" applyNumberFormat="1" applyFont="1" applyFill="1" applyBorder="1"/>
    <xf numFmtId="0" fontId="1" fillId="9" borderId="31" xfId="9" applyFont="1" applyFill="1" applyBorder="1" applyAlignment="1">
      <alignment vertical="center"/>
    </xf>
    <xf numFmtId="0" fontId="1" fillId="9" borderId="49" xfId="9" applyNumberFormat="1" applyFont="1" applyFill="1" applyBorder="1" applyAlignment="1">
      <alignment horizontal="right" vertical="center"/>
    </xf>
    <xf numFmtId="0" fontId="1" fillId="9" borderId="63" xfId="9" applyFont="1" applyFill="1" applyBorder="1" applyAlignment="1">
      <alignment vertical="center"/>
    </xf>
    <xf numFmtId="39" fontId="1" fillId="9" borderId="54" xfId="9" applyNumberFormat="1" applyFont="1" applyFill="1" applyBorder="1" applyAlignment="1">
      <alignment vertical="center"/>
    </xf>
    <xf numFmtId="0" fontId="1" fillId="9" borderId="55" xfId="9" applyNumberFormat="1" applyFont="1" applyFill="1" applyBorder="1" applyAlignment="1">
      <alignment vertical="center"/>
    </xf>
    <xf numFmtId="168" fontId="1" fillId="13" borderId="66" xfId="2" applyNumberFormat="1" applyFont="1" applyFill="1" applyBorder="1"/>
    <xf numFmtId="0" fontId="1" fillId="9" borderId="67" xfId="9" applyFont="1" applyFill="1" applyBorder="1" applyAlignment="1">
      <alignment vertical="center"/>
    </xf>
    <xf numFmtId="0" fontId="1" fillId="9" borderId="55" xfId="9" applyFont="1" applyFill="1" applyBorder="1" applyAlignment="1">
      <alignment vertical="center"/>
    </xf>
    <xf numFmtId="0" fontId="1" fillId="9" borderId="56" xfId="9" applyFont="1" applyFill="1" applyBorder="1" applyAlignment="1">
      <alignment horizontal="right" vertical="center"/>
    </xf>
    <xf numFmtId="168" fontId="1" fillId="14" borderId="68" xfId="2" applyNumberFormat="1" applyFont="1" applyFill="1" applyBorder="1"/>
    <xf numFmtId="0" fontId="1" fillId="9" borderId="69" xfId="9" applyFont="1" applyFill="1" applyBorder="1" applyAlignment="1">
      <alignment vertical="center"/>
    </xf>
    <xf numFmtId="166" fontId="1" fillId="9" borderId="0" xfId="11" applyNumberFormat="1" applyFont="1" applyFill="1" applyBorder="1" applyAlignment="1" applyProtection="1">
      <alignment horizontal="right" vertical="center"/>
    </xf>
    <xf numFmtId="0" fontId="1" fillId="9" borderId="0" xfId="9" applyFont="1" applyFill="1" applyBorder="1" applyAlignment="1">
      <alignment vertical="center"/>
    </xf>
    <xf numFmtId="0" fontId="1" fillId="0" borderId="0" xfId="9" applyFont="1" applyFill="1"/>
    <xf numFmtId="0" fontId="4" fillId="0" borderId="30" xfId="9" applyFont="1" applyFill="1" applyBorder="1" applyAlignment="1">
      <alignment vertical="center"/>
    </xf>
    <xf numFmtId="0" fontId="1" fillId="0" borderId="31" xfId="9" applyFont="1" applyFill="1" applyBorder="1" applyAlignment="1">
      <alignment vertical="center"/>
    </xf>
    <xf numFmtId="168" fontId="1" fillId="0" borderId="46" xfId="2" applyNumberFormat="1" applyFont="1" applyFill="1" applyBorder="1" applyAlignment="1">
      <alignment vertical="center"/>
    </xf>
    <xf numFmtId="0" fontId="1" fillId="15" borderId="0" xfId="0" applyFont="1" applyFill="1" applyAlignment="1">
      <alignment vertical="top" wrapText="1"/>
    </xf>
    <xf numFmtId="0" fontId="1" fillId="2" borderId="25" xfId="0" applyFont="1" applyFill="1" applyBorder="1"/>
    <xf numFmtId="0" fontId="1" fillId="2" borderId="33" xfId="0" applyFont="1" applyFill="1" applyBorder="1"/>
    <xf numFmtId="0" fontId="1" fillId="0" borderId="25" xfId="0" applyFont="1" applyFill="1" applyBorder="1" applyAlignment="1">
      <alignment wrapText="1"/>
    </xf>
    <xf numFmtId="0" fontId="1" fillId="9" borderId="71" xfId="9" applyFont="1" applyFill="1" applyBorder="1"/>
    <xf numFmtId="0" fontId="27" fillId="11" borderId="26" xfId="9" applyFont="1" applyFill="1" applyBorder="1"/>
    <xf numFmtId="168" fontId="1" fillId="9" borderId="75" xfId="14" applyNumberFormat="1" applyFont="1" applyFill="1" applyBorder="1"/>
    <xf numFmtId="168" fontId="28" fillId="9" borderId="76" xfId="2" applyNumberFormat="1" applyFont="1" applyFill="1" applyBorder="1" applyAlignment="1"/>
    <xf numFmtId="168" fontId="28" fillId="9" borderId="75" xfId="14" applyNumberFormat="1" applyFont="1" applyFill="1" applyBorder="1"/>
    <xf numFmtId="9" fontId="27" fillId="14" borderId="77" xfId="6" applyFont="1" applyFill="1" applyBorder="1"/>
    <xf numFmtId="9" fontId="27" fillId="14" borderId="78" xfId="6" applyFont="1" applyFill="1" applyBorder="1"/>
    <xf numFmtId="170" fontId="29" fillId="0" borderId="75" xfId="6" applyNumberFormat="1" applyFont="1" applyFill="1" applyBorder="1" applyAlignment="1"/>
    <xf numFmtId="0" fontId="28" fillId="9" borderId="75" xfId="14" applyFont="1" applyFill="1" applyBorder="1"/>
    <xf numFmtId="9" fontId="27" fillId="14" borderId="26" xfId="6" applyFont="1" applyFill="1" applyBorder="1"/>
    <xf numFmtId="0" fontId="4" fillId="2" borderId="0" xfId="8" applyFont="1" applyFill="1" applyAlignment="1" applyProtection="1">
      <alignment wrapText="1"/>
    </xf>
    <xf numFmtId="0" fontId="12" fillId="0" borderId="0" xfId="8" applyFont="1" applyFill="1" applyBorder="1" applyAlignment="1" applyProtection="1">
      <alignment horizontal="center" vertical="top"/>
    </xf>
    <xf numFmtId="0" fontId="5" fillId="0" borderId="0" xfId="0" applyFont="1" applyAlignment="1"/>
    <xf numFmtId="0" fontId="12" fillId="0" borderId="0" xfId="8" quotePrefix="1" applyFont="1" applyFill="1" applyBorder="1" applyAlignment="1" applyProtection="1">
      <alignment horizontal="center" vertical="top"/>
    </xf>
    <xf numFmtId="17" fontId="17" fillId="8" borderId="6" xfId="8" quotePrefix="1" applyNumberFormat="1" applyFont="1" applyFill="1" applyBorder="1" applyAlignment="1" applyProtection="1">
      <alignment horizontal="left" vertical="top"/>
    </xf>
    <xf numFmtId="0" fontId="18" fillId="0" borderId="0" xfId="0" applyNumberFormat="1" applyFont="1" applyBorder="1" applyAlignment="1"/>
    <xf numFmtId="0" fontId="4" fillId="2" borderId="0" xfId="8" applyFont="1" applyFill="1" applyAlignment="1" applyProtection="1">
      <alignment wrapText="1"/>
    </xf>
    <xf numFmtId="0" fontId="5" fillId="4" borderId="35" xfId="0" applyNumberFormat="1" applyFont="1" applyFill="1" applyBorder="1" applyAlignment="1">
      <alignment horizontal="left" vertical="top" wrapText="1"/>
    </xf>
    <xf numFmtId="0" fontId="5" fillId="4" borderId="21" xfId="0" applyNumberFormat="1" applyFont="1" applyFill="1" applyBorder="1" applyAlignment="1">
      <alignment horizontal="left" vertical="top" wrapText="1"/>
    </xf>
    <xf numFmtId="0" fontId="48" fillId="3" borderId="31" xfId="63" applyFont="1" applyFill="1" applyBorder="1" applyAlignment="1">
      <alignment wrapText="1"/>
    </xf>
    <xf numFmtId="0" fontId="1" fillId="3" borderId="31" xfId="63" applyFill="1" applyBorder="1"/>
    <xf numFmtId="0" fontId="4" fillId="3" borderId="31" xfId="64" applyFont="1" applyFill="1" applyBorder="1" applyAlignment="1">
      <alignment horizontal="center" textRotation="90"/>
    </xf>
    <xf numFmtId="0" fontId="4" fillId="3" borderId="31" xfId="15" applyFont="1" applyFill="1" applyBorder="1" applyAlignment="1">
      <alignment horizontal="center" textRotation="90"/>
    </xf>
    <xf numFmtId="0" fontId="4" fillId="38" borderId="31" xfId="63" applyFont="1" applyFill="1" applyBorder="1"/>
    <xf numFmtId="0" fontId="4" fillId="38" borderId="31" xfId="9" applyFont="1" applyFill="1" applyBorder="1"/>
    <xf numFmtId="0" fontId="1" fillId="38" borderId="31" xfId="9" applyFill="1" applyBorder="1"/>
    <xf numFmtId="0" fontId="1" fillId="0" borderId="0" xfId="63"/>
    <xf numFmtId="1" fontId="1" fillId="0" borderId="0" xfId="63" applyNumberFormat="1"/>
    <xf numFmtId="0" fontId="1" fillId="0" borderId="0" xfId="9" applyFont="1"/>
    <xf numFmtId="0" fontId="1" fillId="0" borderId="0" xfId="9" applyFill="1"/>
    <xf numFmtId="0" fontId="1" fillId="0" borderId="0" xfId="9"/>
    <xf numFmtId="166" fontId="1" fillId="12" borderId="0" xfId="16" applyNumberFormat="1" applyFont="1" applyFill="1"/>
    <xf numFmtId="166" fontId="6" fillId="0" borderId="0" xfId="16" applyNumberFormat="1" applyFont="1" applyFill="1"/>
    <xf numFmtId="0" fontId="1" fillId="0" borderId="0" xfId="63" applyFill="1"/>
    <xf numFmtId="171" fontId="6" fillId="0" borderId="0" xfId="2" applyNumberFormat="1" applyFont="1" applyFill="1"/>
    <xf numFmtId="2" fontId="0" fillId="2" borderId="0" xfId="15" applyNumberFormat="1" applyFont="1" applyFill="1" applyBorder="1"/>
    <xf numFmtId="166" fontId="0" fillId="12" borderId="0" xfId="16" applyNumberFormat="1" applyFont="1" applyFill="1"/>
    <xf numFmtId="0" fontId="0" fillId="0" borderId="0" xfId="63" applyFont="1"/>
    <xf numFmtId="10" fontId="1" fillId="39" borderId="0" xfId="9" applyNumberFormat="1" applyFill="1"/>
    <xf numFmtId="10" fontId="1" fillId="0" borderId="0" xfId="63" applyNumberFormat="1" applyFill="1"/>
    <xf numFmtId="166" fontId="1" fillId="0" borderId="0" xfId="2" applyNumberFormat="1" applyFont="1" applyFill="1"/>
    <xf numFmtId="166" fontId="6" fillId="0" borderId="0" xfId="63" applyNumberFormat="1" applyFont="1" applyFill="1"/>
    <xf numFmtId="166" fontId="1" fillId="6" borderId="0" xfId="2" applyNumberFormat="1" applyFont="1" applyFill="1"/>
    <xf numFmtId="166" fontId="6" fillId="0" borderId="0" xfId="2" applyNumberFormat="1" applyFont="1" applyFill="1"/>
    <xf numFmtId="0" fontId="1" fillId="38" borderId="31" xfId="63" applyFill="1" applyBorder="1"/>
    <xf numFmtId="0" fontId="4" fillId="0" borderId="0" xfId="63" applyFont="1"/>
    <xf numFmtId="0" fontId="1" fillId="0" borderId="0" xfId="9" applyNumberFormat="1" applyFont="1" applyFill="1" applyBorder="1" applyAlignment="1">
      <alignment vertical="top"/>
    </xf>
    <xf numFmtId="0" fontId="49" fillId="0" borderId="0" xfId="9" applyFont="1" applyBorder="1" applyAlignment="1">
      <alignment vertical="center"/>
    </xf>
    <xf numFmtId="166" fontId="1" fillId="7" borderId="0" xfId="2" applyNumberFormat="1" applyFill="1"/>
    <xf numFmtId="0" fontId="1" fillId="0" borderId="0" xfId="65"/>
    <xf numFmtId="0" fontId="1" fillId="0" borderId="0" xfId="63" applyFont="1"/>
    <xf numFmtId="0" fontId="1" fillId="0" borderId="0" xfId="65" applyFill="1"/>
    <xf numFmtId="0" fontId="1" fillId="0" borderId="0" xfId="9" applyFont="1" applyAlignment="1">
      <alignment horizontal="center"/>
    </xf>
    <xf numFmtId="166" fontId="1" fillId="0" borderId="0" xfId="16" applyNumberFormat="1" applyFill="1"/>
    <xf numFmtId="166" fontId="1" fillId="13" borderId="0" xfId="7" applyNumberFormat="1" applyFont="1" applyFill="1" applyBorder="1"/>
    <xf numFmtId="0" fontId="1" fillId="4" borderId="0" xfId="63" applyNumberFormat="1" applyFont="1" applyFill="1" applyBorder="1" applyAlignment="1">
      <alignment vertical="top"/>
    </xf>
    <xf numFmtId="166" fontId="1" fillId="6" borderId="0" xfId="63" applyNumberFormat="1" applyFill="1"/>
    <xf numFmtId="166" fontId="1" fillId="5" borderId="0" xfId="63" applyNumberFormat="1" applyFill="1"/>
    <xf numFmtId="166" fontId="0" fillId="0" borderId="0" xfId="16" applyNumberFormat="1" applyFont="1" applyFill="1"/>
    <xf numFmtId="166" fontId="1" fillId="0" borderId="0" xfId="2" applyNumberFormat="1"/>
    <xf numFmtId="9" fontId="1" fillId="6" borderId="0" xfId="6" applyNumberFormat="1" applyFill="1"/>
    <xf numFmtId="9" fontId="1" fillId="6" borderId="0" xfId="6" applyFill="1"/>
    <xf numFmtId="172" fontId="1" fillId="0" borderId="0" xfId="6" applyNumberFormat="1" applyFill="1"/>
    <xf numFmtId="0" fontId="1" fillId="0" borderId="0" xfId="63" applyFont="1" applyFill="1"/>
    <xf numFmtId="166" fontId="1" fillId="0" borderId="0" xfId="63" applyNumberFormat="1" applyFill="1"/>
    <xf numFmtId="0" fontId="1" fillId="0" borderId="0" xfId="63" applyFont="1" applyFill="1" applyAlignment="1">
      <alignment wrapText="1"/>
    </xf>
    <xf numFmtId="0" fontId="1" fillId="0" borderId="0" xfId="9" applyAlignment="1">
      <alignment wrapText="1"/>
    </xf>
    <xf numFmtId="166" fontId="1" fillId="0" borderId="0" xfId="2" applyNumberFormat="1" applyFill="1"/>
    <xf numFmtId="173" fontId="1" fillId="0" borderId="0" xfId="6" applyNumberFormat="1" applyFill="1"/>
    <xf numFmtId="170" fontId="1" fillId="40" borderId="0" xfId="6" applyNumberFormat="1" applyFont="1" applyFill="1" applyBorder="1"/>
    <xf numFmtId="165" fontId="0" fillId="6" borderId="0" xfId="2" applyNumberFormat="1" applyFont="1" applyFill="1"/>
    <xf numFmtId="168" fontId="50" fillId="0" borderId="0" xfId="2" applyNumberFormat="1" applyFont="1"/>
    <xf numFmtId="166" fontId="1" fillId="0" borderId="0" xfId="63" applyNumberFormat="1"/>
  </cellXfs>
  <cellStyles count="66">
    <cellStyle name="_x000d__x000a_JournalTemplate=C:\COMFO\CTALK\JOURSTD.TPL_x000d__x000a_LbStateAddress=3 3 0 251 1 89 2 311_x000d__x000a_LbStateJou" xfId="10"/>
    <cellStyle name="_x000d__x000a_JournalTemplate=C:\COMFO\CTALK\JOURSTD.TPL_x000d__x000a_LbStateAddress=3 3 0 251 1 89 2 311_x000d__x000a_LbStateJou 2" xfId="15"/>
    <cellStyle name="_x000d__x000a_JournalTemplate=C:\COMFO\CTALK\JOURSTD.TPL_x000d__x000a_LbStateAddress=3 3 0 251 1 89 2 311_x000d__x000a_LbStateJou 3" xfId="17"/>
    <cellStyle name="_x000d__x000a_JournalTemplate=C:\COMFO\CTALK\JOURSTD.TPL_x000d__x000a_LbStateAddress=3 3 0 251 1 89 2 311_x000d__x000a_LbStateJou_100720 berekening x-factoren NG4R v4.2" xfId="18"/>
    <cellStyle name="_x000d__x000a_JournalTemplate=C:\COMFO\CTALK\JOURSTD.TPL_x000d__x000a_LbStateAddress=3 3 0 251 1 89 2 311_x000d__x000a_LbStateJou_20120516 - TI-berekening 2013 Elektriciteit (concept) opm HK" xfId="64"/>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erekening 2" xfId="43"/>
    <cellStyle name="Controlecel 2" xfId="44"/>
    <cellStyle name="Euro" xfId="1"/>
    <cellStyle name="Gekoppelde cel 2" xfId="45"/>
    <cellStyle name="Goed 2" xfId="46"/>
    <cellStyle name="Invoer 2" xfId="47"/>
    <cellStyle name="Komma" xfId="2" builtinId="3"/>
    <cellStyle name="Komma 2" xfId="11"/>
    <cellStyle name="Komma 2 2" xfId="16"/>
    <cellStyle name="Komma 3" xfId="48"/>
    <cellStyle name="Komma_Tarievenmandje - definitief3" xfId="3"/>
    <cellStyle name="Kop 1 2" xfId="49"/>
    <cellStyle name="Kop 2 2" xfId="50"/>
    <cellStyle name="Kop 3 2" xfId="51"/>
    <cellStyle name="Kop 4 2" xfId="52"/>
    <cellStyle name="Neutraal 2" xfId="53"/>
    <cellStyle name="Normal_# klanten" xfId="4"/>
    <cellStyle name="Normal_Data_2_wrm1_30" xfId="5"/>
    <cellStyle name="Notitie 2" xfId="54"/>
    <cellStyle name="Ongeldig 2" xfId="55"/>
    <cellStyle name="Procent" xfId="6" builtinId="5"/>
    <cellStyle name="Procent 2" xfId="13"/>
    <cellStyle name="Procent 3" xfId="56"/>
    <cellStyle name="Standaard" xfId="0" builtinId="0"/>
    <cellStyle name="Standaard 2" xfId="9"/>
    <cellStyle name="Standaard 2 2" xfId="14"/>
    <cellStyle name="Standaard_20100727 Rekenmodel NE5R v1.9" xfId="7"/>
    <cellStyle name="Standaard_20110825 TI berekening 2012 E - PwA" xfId="65"/>
    <cellStyle name="Standaard_20120516 - TI-berekening 2013 Elektriciteit (concept) opm HK" xfId="63"/>
    <cellStyle name="Standaard_Handboek TSO (260202)" xfId="8"/>
    <cellStyle name="Standaard_Tarievenmand 2002" xfId="12"/>
    <cellStyle name="Titel 2" xfId="57"/>
    <cellStyle name="Totaal 2" xfId="58"/>
    <cellStyle name="Uitvoer 2" xfId="59"/>
    <cellStyle name="Valuta 2" xfId="60"/>
    <cellStyle name="Verklarende tekst 2" xfId="61"/>
    <cellStyle name="Waarschuwingstekst 2" xfId="62"/>
  </cellStyles>
  <dxfs count="7">
    <dxf>
      <font>
        <color theme="1"/>
        <name val="Cambria"/>
        <scheme val="none"/>
      </font>
      <fill>
        <patternFill>
          <bgColor indexed="42"/>
        </patternFill>
      </fill>
    </dxf>
    <dxf>
      <font>
        <color theme="1"/>
        <name val="Cambria"/>
        <scheme val="none"/>
      </font>
      <fill>
        <patternFill>
          <bgColor indexed="42"/>
        </patternFill>
      </fill>
    </dxf>
    <dxf>
      <font>
        <color theme="1"/>
        <name val="Cambria"/>
        <scheme val="none"/>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1638300</xdr:colOff>
      <xdr:row>67</xdr:row>
      <xdr:rowOff>123825</xdr:rowOff>
    </xdr:from>
    <xdr:to>
      <xdr:col>3</xdr:col>
      <xdr:colOff>11112305</xdr:colOff>
      <xdr:row>74</xdr:row>
      <xdr:rowOff>46742</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2752725" y="11610975"/>
          <a:ext cx="9474005" cy="29994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3"/>
  <sheetViews>
    <sheetView showGridLines="0" topLeftCell="A10" zoomScale="70" zoomScaleNormal="70" zoomScaleSheetLayoutView="40" workbookViewId="0">
      <selection activeCell="B57" sqref="B57"/>
    </sheetView>
  </sheetViews>
  <sheetFormatPr defaultRowHeight="12.75"/>
  <cols>
    <col min="1" max="1" width="10.85546875" style="33" customWidth="1"/>
    <col min="2" max="2" width="61" style="33" bestFit="1" customWidth="1"/>
    <col min="3" max="17" width="10.85546875" style="33" customWidth="1"/>
    <col min="18" max="16384" width="9.140625" style="33"/>
  </cols>
  <sheetData>
    <row r="11" spans="1:22" ht="60">
      <c r="A11" s="276" t="s">
        <v>10</v>
      </c>
      <c r="B11" s="277"/>
      <c r="C11" s="277"/>
      <c r="D11" s="277"/>
      <c r="E11" s="277"/>
      <c r="F11" s="277"/>
      <c r="G11" s="277"/>
      <c r="H11" s="277"/>
      <c r="I11" s="277"/>
      <c r="J11" s="277"/>
      <c r="K11" s="277"/>
      <c r="L11" s="277"/>
      <c r="M11" s="277"/>
      <c r="N11" s="277"/>
      <c r="O11" s="277"/>
      <c r="P11" s="277"/>
      <c r="Q11" s="277"/>
      <c r="R11" s="277"/>
      <c r="S11" s="277"/>
      <c r="T11" s="277"/>
      <c r="U11" s="277"/>
      <c r="V11" s="277"/>
    </row>
    <row r="13" spans="1:22" ht="60">
      <c r="A13" s="276" t="s">
        <v>18</v>
      </c>
      <c r="B13" s="277"/>
      <c r="C13" s="277"/>
      <c r="D13" s="277"/>
      <c r="E13" s="277"/>
      <c r="F13" s="277"/>
      <c r="G13" s="277"/>
      <c r="H13" s="277"/>
      <c r="I13" s="277"/>
      <c r="J13" s="277"/>
      <c r="K13" s="277"/>
      <c r="L13" s="277"/>
      <c r="M13" s="277"/>
      <c r="N13" s="277"/>
      <c r="O13" s="277"/>
      <c r="P13" s="277"/>
      <c r="Q13" s="277"/>
      <c r="R13" s="277"/>
      <c r="S13" s="277"/>
      <c r="T13" s="277"/>
      <c r="U13" s="277"/>
      <c r="V13" s="277"/>
    </row>
    <row r="15" spans="1:22" ht="60">
      <c r="A15" s="278">
        <v>2014</v>
      </c>
      <c r="B15" s="277"/>
      <c r="C15" s="277"/>
      <c r="D15" s="277"/>
      <c r="E15" s="277"/>
      <c r="F15" s="277"/>
      <c r="G15" s="277"/>
      <c r="H15" s="277"/>
      <c r="I15" s="277"/>
      <c r="J15" s="277"/>
      <c r="K15" s="277"/>
      <c r="L15" s="277"/>
      <c r="M15" s="277"/>
      <c r="N15" s="277"/>
      <c r="O15" s="277"/>
      <c r="P15" s="277"/>
      <c r="Q15" s="277"/>
      <c r="R15" s="277"/>
      <c r="S15" s="277"/>
      <c r="T15" s="277"/>
      <c r="U15" s="277"/>
      <c r="V15" s="277"/>
    </row>
    <row r="16" spans="1:22" ht="32.25" customHeight="1">
      <c r="C16" s="6"/>
      <c r="D16" s="6"/>
      <c r="E16" s="6"/>
      <c r="F16" s="6"/>
      <c r="G16" s="6"/>
      <c r="H16" s="6"/>
      <c r="I16" s="34"/>
    </row>
    <row r="17" spans="1:22" ht="32.25" customHeight="1">
      <c r="C17" s="6"/>
      <c r="D17" s="6"/>
      <c r="E17" s="6"/>
      <c r="F17" s="6"/>
      <c r="G17" s="6"/>
      <c r="H17" s="6"/>
      <c r="I17" s="34"/>
    </row>
    <row r="18" spans="1:22" ht="32.25" customHeight="1">
      <c r="C18" s="6"/>
      <c r="D18" s="6"/>
      <c r="E18" s="6"/>
      <c r="F18" s="6"/>
      <c r="G18" s="6"/>
      <c r="H18" s="6"/>
      <c r="I18" s="34"/>
    </row>
    <row r="19" spans="1:22" ht="32.25" customHeight="1">
      <c r="C19" s="6"/>
      <c r="D19" s="6"/>
      <c r="E19" s="6"/>
      <c r="F19" s="6"/>
      <c r="G19" s="6"/>
      <c r="H19" s="6"/>
      <c r="I19" s="34"/>
    </row>
    <row r="20" spans="1:22" ht="15.75" customHeight="1">
      <c r="C20" s="6"/>
      <c r="D20" s="6"/>
      <c r="E20" s="6"/>
      <c r="F20" s="6"/>
      <c r="G20" s="6"/>
      <c r="H20" s="6"/>
      <c r="I20" s="34"/>
    </row>
    <row r="21" spans="1:22" ht="15.75" customHeight="1">
      <c r="C21" s="6"/>
      <c r="D21" s="6"/>
      <c r="E21" s="6"/>
      <c r="F21" s="6"/>
      <c r="G21" s="6"/>
      <c r="H21" s="6"/>
      <c r="I21" s="34"/>
    </row>
    <row r="22" spans="1:22" ht="15.75" customHeight="1">
      <c r="C22" s="6"/>
      <c r="D22" s="6"/>
      <c r="E22" s="6"/>
      <c r="F22" s="6"/>
      <c r="G22" s="6"/>
      <c r="H22" s="6"/>
      <c r="I22" s="34"/>
    </row>
    <row r="26" spans="1:22" s="35" customFormat="1">
      <c r="A26" s="33"/>
      <c r="B26" s="33"/>
      <c r="C26" s="33"/>
      <c r="D26" s="33"/>
      <c r="E26" s="33"/>
      <c r="F26" s="33"/>
      <c r="G26" s="33"/>
      <c r="H26" s="33"/>
      <c r="I26" s="33"/>
      <c r="J26" s="33"/>
      <c r="K26" s="33"/>
      <c r="L26" s="33"/>
      <c r="M26" s="33"/>
      <c r="N26" s="33"/>
      <c r="O26" s="33"/>
      <c r="P26" s="33"/>
      <c r="Q26" s="33"/>
      <c r="R26" s="33"/>
      <c r="S26" s="33"/>
      <c r="T26" s="33"/>
      <c r="U26" s="33"/>
      <c r="V26" s="33"/>
    </row>
    <row r="27" spans="1:22" s="35" customFormat="1">
      <c r="A27" s="33"/>
      <c r="B27" s="33"/>
      <c r="C27" s="33"/>
      <c r="D27" s="33"/>
      <c r="E27" s="33"/>
      <c r="F27" s="33"/>
      <c r="G27" s="33"/>
      <c r="H27" s="33"/>
      <c r="I27" s="33"/>
      <c r="J27" s="33"/>
      <c r="K27" s="33"/>
      <c r="L27" s="33"/>
      <c r="M27" s="33"/>
      <c r="N27" s="33"/>
      <c r="O27" s="33"/>
      <c r="P27" s="33"/>
      <c r="Q27" s="33"/>
      <c r="R27" s="33"/>
      <c r="S27" s="33"/>
      <c r="T27" s="33"/>
      <c r="U27" s="33"/>
      <c r="V27" s="33"/>
    </row>
    <row r="28" spans="1:22" s="35" customFormat="1">
      <c r="A28" s="33"/>
      <c r="B28" s="33"/>
      <c r="C28" s="33"/>
      <c r="D28" s="33"/>
      <c r="E28" s="33"/>
      <c r="F28" s="33"/>
      <c r="G28" s="33"/>
      <c r="H28" s="33"/>
      <c r="I28" s="33"/>
      <c r="J28" s="33"/>
      <c r="K28" s="33"/>
      <c r="L28" s="33"/>
      <c r="M28" s="33"/>
      <c r="N28" s="33"/>
      <c r="O28" s="33"/>
      <c r="P28" s="33"/>
      <c r="Q28" s="33"/>
      <c r="R28" s="33"/>
      <c r="S28" s="33"/>
      <c r="T28" s="33"/>
      <c r="U28" s="33"/>
      <c r="V28" s="33"/>
    </row>
    <row r="29" spans="1:22" s="35" customFormat="1">
      <c r="A29" s="33"/>
      <c r="B29" s="33"/>
      <c r="C29" s="33"/>
      <c r="D29" s="33"/>
      <c r="E29" s="33"/>
      <c r="F29" s="33"/>
      <c r="G29" s="33"/>
      <c r="H29" s="33"/>
      <c r="I29" s="33"/>
      <c r="J29" s="33"/>
      <c r="K29" s="33"/>
      <c r="L29" s="33"/>
      <c r="M29" s="33"/>
      <c r="N29" s="33"/>
      <c r="O29" s="33"/>
      <c r="P29" s="33"/>
      <c r="Q29" s="33"/>
      <c r="R29" s="33"/>
      <c r="S29" s="33"/>
      <c r="T29" s="33"/>
      <c r="U29" s="33"/>
      <c r="V29" s="33"/>
    </row>
    <row r="30" spans="1:22" s="35" customFormat="1">
      <c r="A30" s="33"/>
      <c r="B30" s="33"/>
      <c r="C30" s="33"/>
      <c r="D30" s="33"/>
      <c r="E30" s="33"/>
      <c r="F30" s="33"/>
      <c r="G30" s="33"/>
      <c r="H30" s="33"/>
      <c r="I30" s="33"/>
      <c r="J30" s="33"/>
      <c r="K30" s="33"/>
      <c r="L30" s="33"/>
      <c r="M30" s="33"/>
      <c r="N30" s="33"/>
      <c r="O30" s="33"/>
      <c r="P30" s="33"/>
      <c r="Q30" s="33"/>
      <c r="R30" s="33"/>
      <c r="S30" s="33"/>
      <c r="T30" s="33"/>
      <c r="U30" s="33"/>
      <c r="V30" s="33"/>
    </row>
    <row r="31" spans="1:22" s="35" customFormat="1">
      <c r="A31" s="33"/>
      <c r="B31" s="33"/>
      <c r="C31" s="33"/>
      <c r="D31" s="33"/>
      <c r="E31" s="33"/>
      <c r="F31" s="33"/>
      <c r="G31" s="33"/>
      <c r="H31" s="33"/>
      <c r="I31" s="33"/>
      <c r="J31" s="33"/>
      <c r="K31" s="33"/>
      <c r="L31" s="33"/>
      <c r="M31" s="33"/>
      <c r="N31" s="33"/>
      <c r="O31" s="33"/>
      <c r="P31" s="33"/>
      <c r="Q31" s="33"/>
      <c r="R31" s="33"/>
      <c r="S31" s="33"/>
      <c r="T31" s="33"/>
      <c r="U31" s="33"/>
      <c r="V31" s="33"/>
    </row>
    <row r="32" spans="1:22" s="35" customFormat="1">
      <c r="A32" s="33"/>
      <c r="B32" s="33"/>
      <c r="C32" s="33"/>
      <c r="D32" s="33"/>
      <c r="E32" s="33"/>
      <c r="F32" s="33"/>
      <c r="G32" s="33"/>
      <c r="H32" s="33"/>
      <c r="I32" s="33"/>
      <c r="J32" s="33"/>
      <c r="K32" s="33"/>
      <c r="L32" s="33"/>
      <c r="M32" s="33"/>
      <c r="N32" s="33"/>
      <c r="O32" s="33"/>
      <c r="P32" s="33"/>
      <c r="Q32" s="33"/>
      <c r="R32" s="33"/>
      <c r="S32" s="33"/>
      <c r="T32" s="33"/>
      <c r="U32" s="33"/>
      <c r="V32" s="33"/>
    </row>
    <row r="33" spans="1:22" s="35" customFormat="1">
      <c r="A33" s="36"/>
      <c r="B33" s="36"/>
      <c r="C33" s="36"/>
      <c r="D33" s="36"/>
      <c r="E33" s="36"/>
      <c r="F33" s="36"/>
      <c r="G33" s="36"/>
      <c r="H33" s="36"/>
      <c r="I33" s="36"/>
      <c r="J33" s="36"/>
      <c r="K33" s="36"/>
      <c r="L33" s="36"/>
      <c r="M33" s="36"/>
      <c r="N33" s="36"/>
      <c r="O33" s="36"/>
      <c r="P33" s="36"/>
      <c r="Q33" s="36"/>
      <c r="R33" s="36"/>
      <c r="S33" s="36"/>
      <c r="T33" s="36"/>
      <c r="U33" s="36"/>
      <c r="V33" s="36"/>
    </row>
    <row r="34" spans="1:22" s="35" customFormat="1">
      <c r="A34" s="36"/>
      <c r="B34" s="69" t="s">
        <v>42</v>
      </c>
      <c r="C34" s="36"/>
      <c r="D34" s="36"/>
      <c r="E34" s="36"/>
      <c r="F34" s="36"/>
      <c r="G34" s="36"/>
      <c r="H34" s="36"/>
      <c r="I34" s="36"/>
      <c r="J34" s="36"/>
      <c r="K34" s="36"/>
      <c r="L34" s="36"/>
      <c r="M34" s="36"/>
      <c r="N34" s="36"/>
      <c r="O34" s="36"/>
      <c r="P34" s="36"/>
      <c r="Q34" s="36"/>
      <c r="R34" s="36"/>
      <c r="S34" s="36"/>
      <c r="T34" s="36"/>
      <c r="U34" s="36"/>
      <c r="V34" s="36"/>
    </row>
    <row r="35" spans="1:22">
      <c r="A35" s="36"/>
      <c r="B35" s="70"/>
      <c r="C35" s="36"/>
      <c r="D35" s="37"/>
      <c r="E35" s="37"/>
      <c r="F35" s="37"/>
      <c r="G35" s="36"/>
      <c r="H35" s="36"/>
      <c r="I35" s="36"/>
      <c r="J35" s="36"/>
      <c r="K35" s="36"/>
      <c r="L35" s="36"/>
      <c r="M35" s="36"/>
      <c r="N35" s="36"/>
      <c r="O35" s="36"/>
      <c r="P35" s="36"/>
      <c r="Q35" s="36"/>
      <c r="R35" s="36"/>
      <c r="S35" s="36"/>
      <c r="T35" s="36"/>
      <c r="U35" s="36"/>
      <c r="V35" s="36"/>
    </row>
    <row r="36" spans="1:22">
      <c r="A36" s="36"/>
      <c r="B36" s="71" t="s">
        <v>43</v>
      </c>
      <c r="C36" s="36"/>
      <c r="D36" s="37"/>
      <c r="E36" s="37"/>
      <c r="F36" s="37"/>
      <c r="G36" s="36"/>
      <c r="H36" s="36"/>
      <c r="I36" s="36"/>
      <c r="J36" s="36"/>
      <c r="K36" s="36"/>
      <c r="L36" s="36"/>
      <c r="M36" s="36"/>
      <c r="N36" s="36"/>
      <c r="O36" s="36"/>
      <c r="P36" s="36"/>
      <c r="Q36" s="36"/>
      <c r="R36" s="36"/>
      <c r="S36" s="36"/>
      <c r="T36" s="36"/>
      <c r="U36" s="36"/>
      <c r="V36" s="36"/>
    </row>
    <row r="37" spans="1:22">
      <c r="A37" s="36"/>
      <c r="B37" s="72"/>
      <c r="C37" s="36"/>
      <c r="D37" s="37"/>
      <c r="E37" s="37"/>
      <c r="F37" s="37"/>
      <c r="G37" s="36"/>
      <c r="H37" s="36"/>
      <c r="I37" s="36"/>
      <c r="J37" s="36"/>
      <c r="K37" s="36"/>
      <c r="L37" s="36"/>
      <c r="M37" s="36"/>
      <c r="N37" s="36"/>
      <c r="O37" s="36"/>
      <c r="P37" s="36"/>
      <c r="Q37" s="36"/>
      <c r="R37" s="36"/>
      <c r="S37" s="36"/>
      <c r="T37" s="36"/>
      <c r="U37" s="36"/>
      <c r="V37" s="36"/>
    </row>
    <row r="38" spans="1:22">
      <c r="A38" s="36"/>
      <c r="B38" s="73" t="s">
        <v>44</v>
      </c>
      <c r="C38" s="36"/>
      <c r="D38" s="37"/>
      <c r="E38" s="37"/>
      <c r="F38" s="37"/>
      <c r="G38" s="36"/>
      <c r="H38" s="36"/>
      <c r="I38" s="36"/>
      <c r="J38" s="36"/>
      <c r="K38" s="36"/>
      <c r="L38" s="36"/>
      <c r="M38" s="36"/>
      <c r="N38" s="36"/>
      <c r="O38" s="36"/>
      <c r="P38" s="36"/>
      <c r="Q38" s="36"/>
      <c r="R38" s="36"/>
      <c r="S38" s="36"/>
      <c r="T38" s="36"/>
      <c r="U38" s="36"/>
      <c r="V38" s="36"/>
    </row>
    <row r="39" spans="1:22">
      <c r="A39" s="36"/>
      <c r="B39" s="72"/>
      <c r="C39" s="36"/>
      <c r="D39" s="37"/>
      <c r="E39" s="37"/>
      <c r="F39" s="37"/>
      <c r="G39" s="36"/>
      <c r="H39" s="36"/>
      <c r="I39" s="36"/>
      <c r="J39" s="36"/>
      <c r="K39" s="36"/>
      <c r="L39" s="36"/>
      <c r="M39" s="36"/>
      <c r="N39" s="36"/>
      <c r="O39" s="36"/>
      <c r="P39" s="36"/>
      <c r="Q39" s="36"/>
      <c r="R39" s="36"/>
      <c r="S39" s="36"/>
      <c r="T39" s="36"/>
      <c r="U39" s="36"/>
      <c r="V39" s="36"/>
    </row>
    <row r="40" spans="1:22">
      <c r="A40" s="36"/>
      <c r="B40" s="74" t="s">
        <v>45</v>
      </c>
      <c r="C40" s="36"/>
      <c r="D40" s="37"/>
      <c r="E40" s="37"/>
      <c r="F40" s="37"/>
      <c r="G40" s="36"/>
      <c r="H40" s="36"/>
      <c r="I40" s="36"/>
      <c r="J40" s="36"/>
      <c r="K40" s="36"/>
      <c r="L40" s="36"/>
      <c r="M40" s="36"/>
      <c r="N40" s="36"/>
      <c r="O40" s="36"/>
      <c r="P40" s="36"/>
      <c r="Q40" s="36"/>
      <c r="R40" s="36"/>
      <c r="S40" s="36"/>
      <c r="T40" s="36"/>
      <c r="U40" s="36"/>
      <c r="V40" s="36"/>
    </row>
    <row r="41" spans="1:22">
      <c r="A41" s="36"/>
      <c r="B41" s="70"/>
      <c r="C41" s="36"/>
      <c r="D41" s="37"/>
      <c r="E41" s="37"/>
      <c r="F41" s="37"/>
      <c r="G41" s="36"/>
      <c r="H41" s="36"/>
      <c r="I41" s="36"/>
      <c r="J41" s="36"/>
      <c r="K41" s="36"/>
      <c r="L41" s="36"/>
      <c r="M41" s="36"/>
      <c r="N41" s="36"/>
      <c r="O41" s="36"/>
      <c r="P41" s="36"/>
      <c r="Q41" s="36"/>
      <c r="R41" s="36"/>
      <c r="S41" s="36"/>
      <c r="T41" s="36"/>
      <c r="U41" s="36"/>
      <c r="V41" s="36"/>
    </row>
    <row r="42" spans="1:22">
      <c r="A42" s="36"/>
      <c r="B42" s="75" t="s">
        <v>46</v>
      </c>
      <c r="C42" s="36"/>
      <c r="D42" s="37"/>
      <c r="E42" s="37"/>
      <c r="F42" s="37"/>
      <c r="G42" s="39"/>
      <c r="H42" s="39"/>
      <c r="I42" s="39"/>
      <c r="J42" s="39"/>
      <c r="K42" s="39"/>
      <c r="L42" s="36"/>
      <c r="M42" s="36"/>
      <c r="N42" s="36"/>
      <c r="O42" s="36"/>
      <c r="P42" s="36"/>
      <c r="Q42" s="36"/>
      <c r="R42" s="36"/>
      <c r="S42" s="36"/>
      <c r="T42" s="36"/>
      <c r="U42" s="36"/>
      <c r="V42" s="36"/>
    </row>
    <row r="43" spans="1:22">
      <c r="A43" s="36"/>
      <c r="B43" s="70"/>
      <c r="C43" s="36"/>
      <c r="D43" s="36"/>
      <c r="E43" s="36"/>
      <c r="F43" s="36"/>
      <c r="G43" s="39"/>
      <c r="H43" s="39"/>
      <c r="I43" s="36"/>
      <c r="J43" s="36"/>
      <c r="K43" s="36"/>
      <c r="L43" s="36"/>
      <c r="M43" s="36"/>
      <c r="N43" s="36"/>
      <c r="O43" s="36"/>
      <c r="P43" s="36"/>
      <c r="Q43" s="36"/>
      <c r="R43" s="36"/>
      <c r="S43" s="36"/>
      <c r="T43" s="36"/>
      <c r="U43" s="36"/>
      <c r="V43" s="36"/>
    </row>
  </sheetData>
  <mergeCells count="3">
    <mergeCell ref="A11:V11"/>
    <mergeCell ref="A13:V13"/>
    <mergeCell ref="A15:V15"/>
  </mergeCells>
  <phoneticPr fontId="13"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S62"/>
  <sheetViews>
    <sheetView showGridLines="0" zoomScaleNormal="100" zoomScaleSheetLayoutView="40" workbookViewId="0">
      <pane ySplit="1" topLeftCell="A2" activePane="bottomLeft" state="frozen"/>
      <selection activeCell="C59" sqref="C59"/>
      <selection pane="bottomLeft" activeCell="C50" sqref="C50:E51"/>
    </sheetView>
  </sheetViews>
  <sheetFormatPr defaultColWidth="10.28515625" defaultRowHeight="12.75"/>
  <cols>
    <col min="1" max="1" width="7" style="4" customWidth="1"/>
    <col min="2" max="2" width="7.5703125" style="3" customWidth="1"/>
    <col min="3" max="3" width="21" style="3" customWidth="1"/>
    <col min="4" max="4" width="10.5703125" style="3" customWidth="1"/>
    <col min="5" max="5" width="9.85546875" style="3" customWidth="1"/>
    <col min="6" max="6" width="10.28515625" style="3" customWidth="1"/>
    <col min="7" max="7" width="22.5703125" style="3" customWidth="1"/>
    <col min="8" max="8" width="28" style="3" customWidth="1"/>
    <col min="9" max="9" width="14.42578125" style="3" customWidth="1"/>
    <col min="10" max="11" width="10.28515625" style="3" customWidth="1"/>
    <col min="12" max="12" width="16.5703125" style="3" customWidth="1"/>
    <col min="13" max="18" width="10.28515625" style="3" customWidth="1"/>
    <col min="19" max="19" width="7" style="40" customWidth="1"/>
    <col min="20" max="16384" width="10.28515625" style="3"/>
  </cols>
  <sheetData>
    <row r="1" spans="1:19" s="2" customFormat="1" ht="32.25" customHeight="1">
      <c r="A1" s="96"/>
      <c r="B1" s="96"/>
      <c r="C1" s="97" t="s">
        <v>17</v>
      </c>
      <c r="D1" s="98"/>
      <c r="E1" s="99"/>
      <c r="F1" s="100"/>
      <c r="G1" s="100"/>
      <c r="H1" s="100"/>
      <c r="I1" s="101"/>
      <c r="J1" s="101"/>
      <c r="K1" s="102"/>
      <c r="L1" s="102"/>
      <c r="M1" s="103"/>
      <c r="N1" s="102"/>
      <c r="O1" s="102"/>
      <c r="P1" s="102"/>
      <c r="Q1" s="104"/>
      <c r="R1" s="104"/>
      <c r="S1" s="102"/>
    </row>
    <row r="2" spans="1:19" s="28" customFormat="1" ht="24" customHeight="1">
      <c r="A2" s="105"/>
      <c r="S2" s="106"/>
    </row>
    <row r="3" spans="1:19" ht="23.25">
      <c r="A3" s="105"/>
      <c r="C3" s="107" t="s">
        <v>59</v>
      </c>
      <c r="D3" s="108"/>
      <c r="E3" s="108"/>
      <c r="F3" s="109"/>
      <c r="G3" s="109"/>
      <c r="H3" s="110"/>
      <c r="I3" s="110"/>
      <c r="J3" s="111"/>
      <c r="K3" s="111"/>
      <c r="L3" s="111"/>
      <c r="M3" s="111"/>
      <c r="N3" s="111"/>
      <c r="O3" s="111"/>
      <c r="P3" s="111"/>
      <c r="Q3" s="112"/>
      <c r="R3" s="5"/>
      <c r="S3" s="111"/>
    </row>
    <row r="4" spans="1:19" ht="10.5" customHeight="1">
      <c r="A4" s="102"/>
      <c r="C4" s="279"/>
      <c r="D4" s="280"/>
      <c r="E4" s="280"/>
      <c r="F4" s="280"/>
      <c r="G4" s="280"/>
      <c r="H4" s="113"/>
      <c r="I4" s="110"/>
      <c r="J4" s="111"/>
      <c r="K4" s="111"/>
      <c r="L4" s="111"/>
      <c r="M4" s="111"/>
      <c r="N4" s="111"/>
      <c r="O4" s="111"/>
      <c r="P4" s="111"/>
      <c r="Q4" s="112"/>
      <c r="R4" s="5"/>
      <c r="S4" s="111"/>
    </row>
    <row r="5" spans="1:19" ht="30" customHeight="1">
      <c r="A5" s="102"/>
      <c r="C5" s="114"/>
      <c r="D5" s="115"/>
      <c r="E5" s="115"/>
      <c r="F5" s="115"/>
      <c r="G5" s="116" t="s">
        <v>39</v>
      </c>
      <c r="H5" s="68">
        <v>41565</v>
      </c>
      <c r="I5" s="110"/>
      <c r="J5" s="111"/>
      <c r="K5" s="111"/>
      <c r="L5" s="111"/>
      <c r="M5" s="111"/>
      <c r="N5" s="111"/>
      <c r="O5" s="111"/>
      <c r="P5" s="111"/>
      <c r="Q5" s="112"/>
      <c r="R5" s="5"/>
      <c r="S5" s="111"/>
    </row>
    <row r="6" spans="1:19" ht="10.5" customHeight="1">
      <c r="A6" s="102"/>
      <c r="C6" s="117"/>
      <c r="D6" s="118"/>
      <c r="E6" s="118"/>
      <c r="F6" s="118"/>
      <c r="G6" s="118"/>
      <c r="H6" s="119"/>
      <c r="I6" s="120"/>
      <c r="J6" s="121"/>
      <c r="K6" s="121"/>
      <c r="L6" s="121"/>
      <c r="M6" s="121"/>
      <c r="N6" s="121"/>
      <c r="O6" s="121"/>
      <c r="P6" s="121"/>
      <c r="Q6" s="122"/>
      <c r="R6" s="5"/>
      <c r="S6" s="111"/>
    </row>
    <row r="7" spans="1:19" ht="15" customHeight="1">
      <c r="A7" s="105"/>
      <c r="C7" s="7"/>
      <c r="D7" s="8"/>
      <c r="E7" s="8"/>
      <c r="F7" s="8"/>
      <c r="G7" s="8"/>
      <c r="H7" s="8"/>
      <c r="I7" s="8"/>
      <c r="J7" s="5"/>
      <c r="K7" s="5"/>
      <c r="L7" s="5"/>
      <c r="M7" s="5"/>
      <c r="N7" s="5"/>
      <c r="O7" s="5"/>
      <c r="P7" s="5"/>
      <c r="Q7" s="9"/>
      <c r="R7" s="5"/>
      <c r="S7" s="111"/>
    </row>
    <row r="8" spans="1:19" ht="15" customHeight="1">
      <c r="A8" s="105"/>
      <c r="C8" s="7"/>
      <c r="D8" s="10"/>
      <c r="E8" s="10"/>
      <c r="F8" s="10"/>
      <c r="G8" s="10"/>
      <c r="H8" s="10"/>
      <c r="I8" s="10"/>
      <c r="J8" s="11"/>
      <c r="K8" s="11"/>
      <c r="L8" s="11"/>
      <c r="M8" s="11"/>
      <c r="N8" s="11"/>
      <c r="O8" s="11"/>
      <c r="P8" s="11"/>
      <c r="Q8" s="12"/>
      <c r="R8" s="5"/>
      <c r="S8" s="111"/>
    </row>
    <row r="9" spans="1:19">
      <c r="A9" s="105"/>
      <c r="C9" s="13" t="s">
        <v>9</v>
      </c>
      <c r="D9" s="14"/>
      <c r="E9" s="15"/>
      <c r="F9" s="15"/>
      <c r="G9" s="15"/>
      <c r="H9" s="15"/>
      <c r="I9" s="15"/>
      <c r="J9" s="16"/>
      <c r="K9" s="15"/>
      <c r="L9" s="15"/>
      <c r="M9" s="15"/>
      <c r="N9" s="15"/>
      <c r="O9" s="15"/>
      <c r="P9" s="16"/>
      <c r="Q9" s="17"/>
      <c r="R9" s="18"/>
      <c r="S9" s="123"/>
    </row>
    <row r="10" spans="1:19">
      <c r="A10" s="105"/>
      <c r="C10" s="7" t="s">
        <v>0</v>
      </c>
      <c r="D10" s="64" t="s">
        <v>132</v>
      </c>
      <c r="E10" s="65"/>
      <c r="F10" s="65"/>
      <c r="G10" s="65"/>
      <c r="H10" s="65"/>
      <c r="I10" s="65"/>
      <c r="J10" s="66"/>
      <c r="K10" s="65"/>
      <c r="L10" s="65"/>
      <c r="M10" s="65"/>
      <c r="N10" s="65"/>
      <c r="O10" s="65"/>
      <c r="P10" s="66"/>
      <c r="Q10" s="67"/>
      <c r="R10" s="18"/>
      <c r="S10" s="123"/>
    </row>
    <row r="11" spans="1:19">
      <c r="A11" s="105"/>
      <c r="C11" s="7" t="s">
        <v>1</v>
      </c>
      <c r="D11" s="19" t="s">
        <v>133</v>
      </c>
      <c r="E11" s="20"/>
      <c r="F11" s="20"/>
      <c r="G11" s="20"/>
      <c r="H11" s="20"/>
      <c r="I11" s="20"/>
      <c r="J11" s="21"/>
      <c r="K11" s="20"/>
      <c r="L11" s="20"/>
      <c r="M11" s="20"/>
      <c r="N11" s="20"/>
      <c r="O11" s="20"/>
      <c r="P11" s="21"/>
      <c r="Q11" s="22"/>
      <c r="R11" s="18"/>
      <c r="S11" s="123"/>
    </row>
    <row r="12" spans="1:19">
      <c r="A12" s="105"/>
      <c r="C12" s="7" t="s">
        <v>2</v>
      </c>
      <c r="D12" s="19" t="s">
        <v>134</v>
      </c>
      <c r="E12" s="20"/>
      <c r="F12" s="20"/>
      <c r="G12" s="20"/>
      <c r="H12" s="20"/>
      <c r="I12" s="20"/>
      <c r="J12" s="21"/>
      <c r="K12" s="20"/>
      <c r="L12" s="20"/>
      <c r="M12" s="20"/>
      <c r="N12" s="20"/>
      <c r="O12" s="20"/>
      <c r="P12" s="21"/>
      <c r="Q12" s="22"/>
      <c r="R12" s="18"/>
      <c r="S12" s="123"/>
    </row>
    <row r="13" spans="1:19">
      <c r="A13" s="105"/>
      <c r="C13" s="7" t="s">
        <v>3</v>
      </c>
      <c r="D13" s="19" t="s">
        <v>135</v>
      </c>
      <c r="E13" s="20"/>
      <c r="F13" s="20"/>
      <c r="G13" s="20"/>
      <c r="H13" s="20"/>
      <c r="I13" s="20"/>
      <c r="J13" s="21"/>
      <c r="K13" s="20"/>
      <c r="L13" s="20"/>
      <c r="M13" s="20"/>
      <c r="N13" s="20"/>
      <c r="O13" s="20"/>
      <c r="P13" s="21"/>
      <c r="Q13" s="22"/>
      <c r="R13" s="18"/>
      <c r="S13" s="123"/>
    </row>
    <row r="14" spans="1:19">
      <c r="A14" s="105"/>
      <c r="C14" s="7" t="s">
        <v>4</v>
      </c>
      <c r="D14" s="19"/>
      <c r="E14" s="20"/>
      <c r="F14" s="20"/>
      <c r="G14" s="20"/>
      <c r="H14" s="20"/>
      <c r="I14" s="20"/>
      <c r="J14" s="21"/>
      <c r="K14" s="20"/>
      <c r="L14" s="20"/>
      <c r="M14" s="20"/>
      <c r="N14" s="20"/>
      <c r="O14" s="20"/>
      <c r="P14" s="21"/>
      <c r="Q14" s="22"/>
      <c r="R14" s="18"/>
      <c r="S14" s="123"/>
    </row>
    <row r="15" spans="1:19">
      <c r="A15" s="105"/>
      <c r="C15" s="7" t="s">
        <v>5</v>
      </c>
      <c r="D15" s="19"/>
      <c r="E15" s="20"/>
      <c r="F15" s="20"/>
      <c r="G15" s="20"/>
      <c r="H15" s="20"/>
      <c r="I15" s="20"/>
      <c r="J15" s="21"/>
      <c r="K15" s="20"/>
      <c r="L15" s="20"/>
      <c r="M15" s="20"/>
      <c r="N15" s="20"/>
      <c r="O15" s="20"/>
      <c r="P15" s="21"/>
      <c r="Q15" s="22"/>
      <c r="R15" s="18"/>
      <c r="S15" s="123"/>
    </row>
    <row r="16" spans="1:19">
      <c r="A16" s="105"/>
      <c r="C16" s="23" t="s">
        <v>6</v>
      </c>
      <c r="D16" s="24"/>
      <c r="E16" s="25"/>
      <c r="F16" s="25"/>
      <c r="G16" s="25"/>
      <c r="H16" s="25"/>
      <c r="I16" s="25"/>
      <c r="J16" s="26"/>
      <c r="K16" s="25"/>
      <c r="L16" s="25"/>
      <c r="M16" s="25"/>
      <c r="N16" s="25"/>
      <c r="O16" s="25"/>
      <c r="P16" s="26"/>
      <c r="Q16" s="27"/>
      <c r="R16" s="18"/>
      <c r="S16" s="123"/>
    </row>
    <row r="17" spans="1:19">
      <c r="A17" s="105"/>
      <c r="C17" s="7"/>
      <c r="D17" s="28"/>
      <c r="E17" s="28"/>
      <c r="F17" s="28"/>
      <c r="G17" s="28"/>
      <c r="H17" s="28"/>
      <c r="I17" s="28"/>
      <c r="J17" s="28"/>
      <c r="K17" s="28"/>
      <c r="L17" s="28"/>
      <c r="M17" s="28"/>
      <c r="N17" s="28"/>
      <c r="O17" s="28"/>
      <c r="P17" s="28"/>
      <c r="Q17" s="29"/>
      <c r="R17" s="28"/>
      <c r="S17" s="124"/>
    </row>
    <row r="18" spans="1:19">
      <c r="A18" s="105"/>
      <c r="C18" s="7"/>
      <c r="D18" s="28"/>
      <c r="E18" s="28"/>
      <c r="F18" s="28"/>
      <c r="G18" s="28"/>
      <c r="H18" s="28"/>
      <c r="I18" s="28"/>
      <c r="J18" s="28"/>
      <c r="K18" s="28"/>
      <c r="L18" s="28"/>
      <c r="M18" s="28"/>
      <c r="N18" s="28"/>
      <c r="O18" s="28"/>
      <c r="P18" s="28"/>
      <c r="Q18" s="29"/>
      <c r="R18" s="28"/>
      <c r="S18" s="124"/>
    </row>
    <row r="19" spans="1:19">
      <c r="A19" s="105"/>
      <c r="C19" s="30"/>
      <c r="D19" s="28"/>
      <c r="E19" s="28"/>
      <c r="F19" s="28"/>
      <c r="G19" s="28"/>
      <c r="H19" s="28"/>
      <c r="I19" s="28"/>
      <c r="J19" s="28"/>
      <c r="K19" s="28"/>
      <c r="L19" s="28"/>
      <c r="M19" s="28"/>
      <c r="N19" s="28"/>
      <c r="O19" s="28"/>
      <c r="P19" s="28"/>
      <c r="Q19" s="29"/>
      <c r="R19" s="28"/>
      <c r="S19" s="124"/>
    </row>
    <row r="20" spans="1:19">
      <c r="A20" s="105"/>
      <c r="C20" s="30"/>
      <c r="D20" s="28"/>
      <c r="E20" s="28"/>
      <c r="F20" s="28"/>
      <c r="G20" s="28"/>
      <c r="H20" s="28"/>
      <c r="I20" s="28"/>
      <c r="J20" s="28"/>
      <c r="K20" s="28"/>
      <c r="L20" s="28"/>
      <c r="M20" s="28"/>
      <c r="N20" s="28"/>
      <c r="O20" s="28"/>
      <c r="P20" s="28"/>
      <c r="Q20" s="29"/>
      <c r="R20" s="28"/>
      <c r="S20" s="124"/>
    </row>
    <row r="21" spans="1:19">
      <c r="A21" s="105"/>
      <c r="C21" s="30"/>
      <c r="D21" s="28"/>
      <c r="E21" s="28"/>
      <c r="F21" s="28"/>
      <c r="G21" s="28"/>
      <c r="H21" s="28"/>
      <c r="I21" s="28"/>
      <c r="J21" s="28"/>
      <c r="K21" s="28"/>
      <c r="L21" s="28"/>
      <c r="M21" s="28"/>
      <c r="N21" s="28"/>
      <c r="O21" s="28"/>
      <c r="P21" s="28"/>
      <c r="Q21" s="29"/>
      <c r="R21" s="28"/>
      <c r="S21" s="124"/>
    </row>
    <row r="22" spans="1:19">
      <c r="A22" s="105"/>
      <c r="C22" s="30"/>
      <c r="D22" s="28"/>
      <c r="E22" s="28"/>
      <c r="F22" s="28"/>
      <c r="G22" s="28"/>
      <c r="H22" s="28"/>
      <c r="I22" s="28"/>
      <c r="J22" s="28"/>
      <c r="K22" s="28"/>
      <c r="L22" s="28"/>
      <c r="M22" s="28"/>
      <c r="N22" s="28"/>
      <c r="O22" s="28"/>
      <c r="P22" s="28"/>
      <c r="Q22" s="29"/>
      <c r="R22" s="28"/>
      <c r="S22" s="124"/>
    </row>
    <row r="23" spans="1:19">
      <c r="A23" s="105"/>
      <c r="C23" s="30"/>
      <c r="D23" s="28"/>
      <c r="E23" s="28"/>
      <c r="F23" s="28"/>
      <c r="G23" s="28"/>
      <c r="H23" s="28"/>
      <c r="I23" s="28"/>
      <c r="J23" s="28"/>
      <c r="K23" s="28"/>
      <c r="L23" s="28"/>
      <c r="M23" s="28"/>
      <c r="N23" s="28"/>
      <c r="O23" s="28"/>
      <c r="P23" s="28"/>
      <c r="Q23" s="29"/>
      <c r="R23" s="28"/>
      <c r="S23" s="124"/>
    </row>
    <row r="24" spans="1:19">
      <c r="A24" s="105"/>
      <c r="C24" s="30"/>
      <c r="D24" s="28"/>
      <c r="E24" s="28"/>
      <c r="F24" s="28"/>
      <c r="G24" s="28"/>
      <c r="H24" s="28"/>
      <c r="I24" s="28"/>
      <c r="J24" s="28"/>
      <c r="K24" s="28"/>
      <c r="L24" s="28"/>
      <c r="M24" s="28"/>
      <c r="N24" s="28"/>
      <c r="O24" s="28"/>
      <c r="P24" s="28"/>
      <c r="Q24" s="29"/>
      <c r="R24" s="28"/>
      <c r="S24" s="124"/>
    </row>
    <row r="25" spans="1:19">
      <c r="A25" s="105"/>
      <c r="C25" s="30"/>
      <c r="D25" s="28"/>
      <c r="E25" s="28"/>
      <c r="F25" s="28"/>
      <c r="G25" s="28"/>
      <c r="H25" s="28"/>
      <c r="I25" s="28"/>
      <c r="J25" s="28"/>
      <c r="K25" s="28"/>
      <c r="L25" s="28"/>
      <c r="M25" s="28"/>
      <c r="N25" s="28"/>
      <c r="O25" s="28"/>
      <c r="P25" s="28"/>
      <c r="Q25" s="29"/>
      <c r="R25" s="28"/>
      <c r="S25" s="124"/>
    </row>
    <row r="26" spans="1:19">
      <c r="A26" s="105"/>
      <c r="C26" s="30"/>
      <c r="D26" s="28"/>
      <c r="E26" s="28"/>
      <c r="F26" s="28"/>
      <c r="G26" s="28"/>
      <c r="H26" s="28"/>
      <c r="I26" s="28"/>
      <c r="J26" s="28"/>
      <c r="K26" s="28"/>
      <c r="L26" s="28"/>
      <c r="M26" s="28"/>
      <c r="N26" s="28"/>
      <c r="O26" s="28"/>
      <c r="P26" s="28"/>
      <c r="Q26" s="29"/>
      <c r="R26" s="28"/>
      <c r="S26" s="124"/>
    </row>
    <row r="27" spans="1:19">
      <c r="A27" s="105"/>
      <c r="C27" s="30"/>
      <c r="D27" s="28"/>
      <c r="E27" s="28"/>
      <c r="F27" s="28"/>
      <c r="G27" s="28"/>
      <c r="H27" s="28"/>
      <c r="I27" s="28"/>
      <c r="J27" s="28"/>
      <c r="K27" s="28"/>
      <c r="L27" s="28"/>
      <c r="M27" s="28"/>
      <c r="N27" s="28"/>
      <c r="O27" s="28"/>
      <c r="P27" s="28"/>
      <c r="Q27" s="29"/>
      <c r="R27" s="28"/>
      <c r="S27" s="124"/>
    </row>
    <row r="28" spans="1:19">
      <c r="A28" s="105"/>
      <c r="C28" s="30"/>
      <c r="D28" s="28"/>
      <c r="E28" s="28"/>
      <c r="F28" s="28"/>
      <c r="G28" s="28"/>
      <c r="H28" s="28"/>
      <c r="I28" s="28"/>
      <c r="J28" s="28"/>
      <c r="K28" s="28"/>
      <c r="L28" s="28"/>
      <c r="M28" s="28"/>
      <c r="N28" s="28"/>
      <c r="O28" s="28"/>
      <c r="P28" s="28"/>
      <c r="Q28" s="29"/>
      <c r="R28" s="28"/>
      <c r="S28" s="124"/>
    </row>
    <row r="29" spans="1:19">
      <c r="A29" s="105"/>
      <c r="C29" s="30"/>
      <c r="D29" s="28"/>
      <c r="E29" s="28"/>
      <c r="F29" s="28"/>
      <c r="G29" s="28"/>
      <c r="H29" s="28"/>
      <c r="I29" s="28"/>
      <c r="J29" s="28"/>
      <c r="K29" s="28"/>
      <c r="L29" s="28"/>
      <c r="M29" s="28"/>
      <c r="N29" s="28"/>
      <c r="O29" s="28"/>
      <c r="P29" s="28"/>
      <c r="Q29" s="29"/>
      <c r="R29" s="28"/>
      <c r="S29" s="124"/>
    </row>
    <row r="30" spans="1:19">
      <c r="A30" s="105"/>
      <c r="C30" s="30"/>
      <c r="D30" s="28"/>
      <c r="E30" s="28"/>
      <c r="F30" s="28"/>
      <c r="G30" s="28"/>
      <c r="H30" s="28"/>
      <c r="I30" s="28"/>
      <c r="J30" s="28"/>
      <c r="K30" s="28"/>
      <c r="L30" s="28"/>
      <c r="M30" s="28"/>
      <c r="N30" s="28"/>
      <c r="O30" s="28"/>
      <c r="P30" s="28"/>
      <c r="Q30" s="29"/>
      <c r="R30" s="28"/>
      <c r="S30" s="124"/>
    </row>
    <row r="31" spans="1:19">
      <c r="A31" s="105"/>
      <c r="C31" s="30"/>
      <c r="D31" s="28"/>
      <c r="E31" s="28"/>
      <c r="F31" s="28"/>
      <c r="G31" s="28"/>
      <c r="H31" s="28"/>
      <c r="I31" s="28"/>
      <c r="J31" s="28"/>
      <c r="K31" s="28"/>
      <c r="L31" s="28"/>
      <c r="M31" s="28"/>
      <c r="N31" s="28"/>
      <c r="O31" s="28"/>
      <c r="P31" s="28"/>
      <c r="Q31" s="29"/>
      <c r="R31" s="28"/>
      <c r="S31" s="124"/>
    </row>
    <row r="32" spans="1:19">
      <c r="A32" s="105"/>
      <c r="C32" s="30"/>
      <c r="D32" s="28"/>
      <c r="E32" s="28"/>
      <c r="F32" s="28"/>
      <c r="G32" s="28"/>
      <c r="H32" s="28"/>
      <c r="I32" s="28"/>
      <c r="J32" s="28"/>
      <c r="K32" s="28"/>
      <c r="L32" s="28"/>
      <c r="M32" s="28"/>
      <c r="N32" s="28"/>
      <c r="O32" s="28"/>
      <c r="P32" s="28"/>
      <c r="Q32" s="29"/>
      <c r="R32" s="28"/>
      <c r="S32" s="124"/>
    </row>
    <row r="33" spans="1:19">
      <c r="A33" s="105"/>
      <c r="C33" s="30"/>
      <c r="D33" s="28"/>
      <c r="E33" s="28"/>
      <c r="F33" s="28"/>
      <c r="G33" s="28"/>
      <c r="H33" s="28"/>
      <c r="I33" s="28"/>
      <c r="J33" s="28"/>
      <c r="K33" s="28"/>
      <c r="L33" s="28"/>
      <c r="M33" s="28"/>
      <c r="N33" s="28"/>
      <c r="O33" s="28"/>
      <c r="P33" s="28"/>
      <c r="Q33" s="29"/>
      <c r="R33" s="28"/>
      <c r="S33" s="124"/>
    </row>
    <row r="34" spans="1:19">
      <c r="A34" s="105"/>
      <c r="C34" s="30"/>
      <c r="D34" s="28"/>
      <c r="E34" s="28"/>
      <c r="F34" s="28"/>
      <c r="G34" s="28"/>
      <c r="H34" s="28"/>
      <c r="I34" s="28"/>
      <c r="J34" s="28"/>
      <c r="K34" s="28"/>
      <c r="L34" s="28"/>
      <c r="M34" s="28"/>
      <c r="N34" s="28"/>
      <c r="O34" s="28"/>
      <c r="P34" s="28"/>
      <c r="Q34" s="29"/>
      <c r="R34" s="28"/>
      <c r="S34" s="124"/>
    </row>
    <row r="35" spans="1:19">
      <c r="A35" s="105"/>
      <c r="C35" s="30"/>
      <c r="D35" s="28"/>
      <c r="E35" s="28"/>
      <c r="F35" s="28"/>
      <c r="G35" s="28"/>
      <c r="H35" s="28"/>
      <c r="I35" s="28"/>
      <c r="J35" s="28"/>
      <c r="K35" s="28"/>
      <c r="L35" s="28"/>
      <c r="M35" s="28"/>
      <c r="N35" s="28"/>
      <c r="O35" s="28"/>
      <c r="P35" s="28"/>
      <c r="Q35" s="29"/>
      <c r="R35" s="28"/>
      <c r="S35" s="124"/>
    </row>
    <row r="36" spans="1:19">
      <c r="A36" s="105"/>
      <c r="C36" s="30"/>
      <c r="D36" s="28"/>
      <c r="E36" s="28"/>
      <c r="F36" s="28"/>
      <c r="G36" s="28"/>
      <c r="H36" s="28"/>
      <c r="I36" s="28"/>
      <c r="J36" s="28"/>
      <c r="K36" s="28"/>
      <c r="L36" s="28"/>
      <c r="M36" s="28"/>
      <c r="N36" s="28"/>
      <c r="O36" s="28"/>
      <c r="P36" s="28"/>
      <c r="Q36" s="29"/>
      <c r="R36" s="28"/>
      <c r="S36" s="124"/>
    </row>
    <row r="37" spans="1:19">
      <c r="A37" s="105"/>
      <c r="C37" s="30"/>
      <c r="D37" s="28"/>
      <c r="E37" s="28"/>
      <c r="F37" s="28"/>
      <c r="G37" s="28"/>
      <c r="H37" s="28"/>
      <c r="I37" s="28"/>
      <c r="J37" s="28"/>
      <c r="K37" s="28"/>
      <c r="L37" s="28"/>
      <c r="M37" s="28"/>
      <c r="N37" s="28"/>
      <c r="O37" s="28"/>
      <c r="P37" s="28"/>
      <c r="Q37" s="29"/>
      <c r="R37" s="28"/>
      <c r="S37" s="124"/>
    </row>
    <row r="38" spans="1:19">
      <c r="A38" s="105"/>
      <c r="C38" s="30"/>
      <c r="D38" s="28"/>
      <c r="E38" s="28"/>
      <c r="F38" s="28"/>
      <c r="G38" s="28"/>
      <c r="H38" s="28"/>
      <c r="I38" s="28"/>
      <c r="J38" s="28"/>
      <c r="K38" s="28"/>
      <c r="L38" s="28"/>
      <c r="M38" s="28"/>
      <c r="N38" s="28"/>
      <c r="O38" s="28"/>
      <c r="P38" s="28"/>
      <c r="Q38" s="29"/>
      <c r="R38" s="28"/>
      <c r="S38" s="124"/>
    </row>
    <row r="39" spans="1:19">
      <c r="A39" s="105"/>
      <c r="C39" s="30"/>
      <c r="D39" s="28"/>
      <c r="E39" s="28"/>
      <c r="F39" s="28"/>
      <c r="G39" s="28"/>
      <c r="H39" s="28"/>
      <c r="I39" s="28"/>
      <c r="J39" s="28"/>
      <c r="K39" s="28"/>
      <c r="L39" s="28"/>
      <c r="M39" s="28"/>
      <c r="N39" s="28"/>
      <c r="O39" s="28"/>
      <c r="P39" s="28"/>
      <c r="Q39" s="29"/>
      <c r="R39" s="28"/>
      <c r="S39" s="124"/>
    </row>
    <row r="40" spans="1:19">
      <c r="A40" s="105"/>
      <c r="C40" s="30"/>
      <c r="D40" s="28"/>
      <c r="E40" s="28"/>
      <c r="F40" s="28"/>
      <c r="G40" s="28"/>
      <c r="H40" s="28"/>
      <c r="I40" s="28"/>
      <c r="J40" s="28"/>
      <c r="K40" s="28"/>
      <c r="L40" s="28"/>
      <c r="M40" s="28"/>
      <c r="N40" s="28"/>
      <c r="O40" s="28"/>
      <c r="P40" s="28"/>
      <c r="Q40" s="29"/>
      <c r="R40" s="28"/>
      <c r="S40" s="124"/>
    </row>
    <row r="41" spans="1:19">
      <c r="A41" s="105"/>
      <c r="C41" s="30"/>
      <c r="D41" s="28"/>
      <c r="E41" s="28"/>
      <c r="F41" s="28"/>
      <c r="G41" s="28"/>
      <c r="H41" s="28"/>
      <c r="I41" s="28"/>
      <c r="J41" s="28"/>
      <c r="K41" s="28"/>
      <c r="L41" s="28"/>
      <c r="M41" s="28"/>
      <c r="N41" s="28"/>
      <c r="O41" s="28"/>
      <c r="P41" s="28"/>
      <c r="Q41" s="29"/>
      <c r="R41" s="28"/>
      <c r="S41" s="124"/>
    </row>
    <row r="42" spans="1:19">
      <c r="A42" s="105"/>
      <c r="C42" s="30"/>
      <c r="D42" s="28"/>
      <c r="E42" s="28"/>
      <c r="F42" s="28"/>
      <c r="G42" s="28"/>
      <c r="H42" s="28"/>
      <c r="I42" s="28"/>
      <c r="J42" s="28"/>
      <c r="K42" s="28"/>
      <c r="L42" s="28"/>
      <c r="M42" s="28"/>
      <c r="N42" s="28"/>
      <c r="O42" s="28"/>
      <c r="P42" s="28"/>
      <c r="Q42" s="29"/>
      <c r="R42" s="28"/>
      <c r="S42" s="124"/>
    </row>
    <row r="43" spans="1:19">
      <c r="A43" s="105"/>
      <c r="C43" s="30"/>
      <c r="D43" s="28"/>
      <c r="E43" s="28"/>
      <c r="F43" s="28"/>
      <c r="G43" s="28"/>
      <c r="H43" s="28"/>
      <c r="I43" s="28"/>
      <c r="J43" s="28"/>
      <c r="K43" s="28"/>
      <c r="L43" s="28"/>
      <c r="M43" s="28"/>
      <c r="N43" s="28"/>
      <c r="O43" s="28"/>
      <c r="P43" s="28"/>
      <c r="Q43" s="29"/>
      <c r="R43" s="28"/>
      <c r="S43" s="124"/>
    </row>
    <row r="44" spans="1:19">
      <c r="A44" s="105"/>
      <c r="C44" s="30"/>
      <c r="D44" s="28"/>
      <c r="E44" s="28"/>
      <c r="F44" s="28"/>
      <c r="G44" s="28"/>
      <c r="H44" s="28"/>
      <c r="I44" s="28"/>
      <c r="J44" s="28"/>
      <c r="K44" s="28"/>
      <c r="L44" s="28"/>
      <c r="M44" s="28"/>
      <c r="N44" s="28"/>
      <c r="O44" s="28"/>
      <c r="P44" s="28"/>
      <c r="Q44" s="29"/>
      <c r="R44" s="28"/>
      <c r="S44" s="124"/>
    </row>
    <row r="45" spans="1:19">
      <c r="A45" s="105"/>
      <c r="C45" s="30"/>
      <c r="D45" s="28"/>
      <c r="E45" s="28"/>
      <c r="F45" s="28"/>
      <c r="G45" s="28"/>
      <c r="H45" s="28"/>
      <c r="I45" s="28"/>
      <c r="J45" s="28"/>
      <c r="K45" s="28"/>
      <c r="L45" s="28"/>
      <c r="M45" s="28"/>
      <c r="N45" s="28"/>
      <c r="O45" s="28"/>
      <c r="P45" s="28"/>
      <c r="Q45" s="29"/>
      <c r="R45" s="28"/>
      <c r="S45" s="124"/>
    </row>
    <row r="46" spans="1:19">
      <c r="A46" s="105"/>
      <c r="C46" s="30"/>
      <c r="D46" s="28"/>
      <c r="E46" s="28"/>
      <c r="F46" s="28"/>
      <c r="G46" s="28"/>
      <c r="H46" s="28"/>
      <c r="I46" s="28"/>
      <c r="J46" s="28"/>
      <c r="K46" s="28"/>
      <c r="L46" s="28"/>
      <c r="M46" s="28"/>
      <c r="N46" s="28"/>
      <c r="O46" s="28"/>
      <c r="P46" s="28"/>
      <c r="Q46" s="29"/>
      <c r="R46" s="28"/>
      <c r="S46" s="124"/>
    </row>
    <row r="47" spans="1:19">
      <c r="A47" s="105"/>
      <c r="C47" s="30"/>
      <c r="D47" s="28"/>
      <c r="E47" s="28"/>
      <c r="F47" s="28"/>
      <c r="G47" s="28"/>
      <c r="H47" s="28"/>
      <c r="I47" s="28"/>
      <c r="J47" s="28"/>
      <c r="K47" s="28"/>
      <c r="L47" s="28"/>
      <c r="M47" s="28"/>
      <c r="N47" s="28"/>
      <c r="O47" s="28"/>
      <c r="P47" s="28"/>
      <c r="Q47" s="29"/>
      <c r="R47" s="28"/>
      <c r="S47" s="124"/>
    </row>
    <row r="48" spans="1:19">
      <c r="A48" s="105"/>
      <c r="C48" s="30"/>
      <c r="D48" s="28"/>
      <c r="E48" s="28"/>
      <c r="F48" s="28"/>
      <c r="G48" s="28"/>
      <c r="H48" s="28"/>
      <c r="I48" s="28"/>
      <c r="J48" s="28"/>
      <c r="K48" s="28"/>
      <c r="L48" s="28"/>
      <c r="M48" s="28"/>
      <c r="N48" s="28"/>
      <c r="O48" s="28"/>
      <c r="P48" s="28"/>
      <c r="Q48" s="29"/>
      <c r="R48" s="28"/>
      <c r="S48" s="124"/>
    </row>
    <row r="49" spans="1:19">
      <c r="A49" s="105"/>
      <c r="C49" s="30"/>
      <c r="D49" s="28"/>
      <c r="E49" s="28"/>
      <c r="F49" s="28"/>
      <c r="G49" s="28"/>
      <c r="H49" s="28"/>
      <c r="I49" s="28"/>
      <c r="J49" s="28"/>
      <c r="K49" s="28"/>
      <c r="L49" s="28"/>
      <c r="M49" s="28"/>
      <c r="N49" s="28"/>
      <c r="O49" s="28"/>
      <c r="P49" s="28"/>
      <c r="Q49" s="29"/>
      <c r="R49" s="28"/>
      <c r="S49" s="124"/>
    </row>
    <row r="50" spans="1:19">
      <c r="A50" s="105"/>
      <c r="C50" s="125"/>
      <c r="D50" s="126"/>
      <c r="E50" s="126"/>
      <c r="F50" s="126"/>
      <c r="G50" s="126"/>
      <c r="H50" s="126"/>
      <c r="I50" s="126"/>
      <c r="J50" s="106"/>
      <c r="K50" s="106"/>
      <c r="L50" s="106"/>
      <c r="M50" s="106"/>
      <c r="N50" s="106"/>
      <c r="O50" s="106"/>
      <c r="P50" s="106"/>
      <c r="Q50" s="127"/>
      <c r="R50" s="28"/>
      <c r="S50" s="124"/>
    </row>
    <row r="51" spans="1:19">
      <c r="A51" s="105"/>
      <c r="C51" s="128"/>
      <c r="D51" s="129"/>
      <c r="E51" s="130"/>
      <c r="F51" s="130"/>
      <c r="G51" s="130"/>
      <c r="H51" s="130"/>
      <c r="I51" s="130"/>
      <c r="J51" s="106"/>
      <c r="K51" s="106"/>
      <c r="L51" s="106"/>
      <c r="M51" s="106"/>
      <c r="N51" s="106"/>
      <c r="O51" s="106"/>
      <c r="P51" s="106"/>
      <c r="Q51" s="127"/>
      <c r="R51" s="28"/>
      <c r="S51" s="124"/>
    </row>
    <row r="52" spans="1:19">
      <c r="A52" s="105"/>
      <c r="C52" s="128"/>
      <c r="D52" s="129"/>
      <c r="E52" s="130"/>
      <c r="F52" s="130"/>
      <c r="G52" s="130"/>
      <c r="H52" s="130"/>
      <c r="I52" s="130"/>
      <c r="J52" s="106"/>
      <c r="K52" s="106"/>
      <c r="L52" s="106"/>
      <c r="M52" s="106"/>
      <c r="N52" s="106"/>
      <c r="O52" s="106"/>
      <c r="P52" s="106"/>
      <c r="Q52" s="127"/>
      <c r="R52" s="28"/>
      <c r="S52" s="124"/>
    </row>
    <row r="53" spans="1:19">
      <c r="A53" s="105"/>
      <c r="C53" s="30"/>
      <c r="D53" s="28"/>
      <c r="E53" s="28"/>
      <c r="F53" s="28"/>
      <c r="G53" s="28"/>
      <c r="H53" s="28"/>
      <c r="I53" s="28"/>
      <c r="J53" s="28"/>
      <c r="K53" s="28"/>
      <c r="L53" s="28"/>
      <c r="M53" s="28"/>
      <c r="N53" s="28"/>
      <c r="O53" s="28"/>
      <c r="P53" s="28"/>
      <c r="Q53" s="29"/>
      <c r="R53" s="28"/>
      <c r="S53" s="124"/>
    </row>
    <row r="54" spans="1:19">
      <c r="A54" s="105"/>
      <c r="C54" s="131" t="s">
        <v>55</v>
      </c>
      <c r="D54" s="130"/>
      <c r="E54" s="130"/>
      <c r="F54" s="130"/>
      <c r="G54" s="28"/>
      <c r="H54" s="28"/>
      <c r="I54" s="28"/>
      <c r="J54" s="28"/>
      <c r="K54" s="28"/>
      <c r="L54" s="28"/>
      <c r="M54" s="28"/>
      <c r="N54" s="28"/>
      <c r="O54" s="28"/>
      <c r="P54" s="28"/>
      <c r="Q54" s="29"/>
      <c r="R54" s="28"/>
      <c r="S54" s="124"/>
    </row>
    <row r="55" spans="1:19">
      <c r="A55" s="105"/>
      <c r="C55" s="131" t="s">
        <v>7</v>
      </c>
      <c r="D55" s="130"/>
      <c r="E55" s="130"/>
      <c r="F55" s="130"/>
      <c r="G55" s="28"/>
      <c r="H55" s="28"/>
      <c r="I55" s="28"/>
      <c r="J55" s="28"/>
      <c r="K55" s="28"/>
      <c r="L55" s="28"/>
      <c r="M55" s="28"/>
      <c r="N55" s="28"/>
      <c r="O55" s="28"/>
      <c r="P55" s="28"/>
      <c r="Q55" s="29"/>
      <c r="R55" s="28"/>
      <c r="S55" s="124"/>
    </row>
    <row r="56" spans="1:19">
      <c r="A56" s="105"/>
      <c r="C56" s="131" t="s">
        <v>8</v>
      </c>
      <c r="D56" s="130"/>
      <c r="E56" s="130"/>
      <c r="F56" s="130"/>
      <c r="G56" s="28"/>
      <c r="H56" s="28"/>
      <c r="I56" s="28"/>
      <c r="J56" s="28"/>
      <c r="K56" s="28"/>
      <c r="L56" s="28"/>
      <c r="M56" s="28"/>
      <c r="N56" s="28"/>
      <c r="O56" s="28"/>
      <c r="P56" s="28"/>
      <c r="Q56" s="29"/>
      <c r="R56" s="28"/>
      <c r="S56" s="124"/>
    </row>
    <row r="57" spans="1:19">
      <c r="A57" s="105"/>
      <c r="C57" s="131" t="s">
        <v>56</v>
      </c>
      <c r="D57" s="130"/>
      <c r="E57" s="130"/>
      <c r="F57" s="130"/>
      <c r="G57" s="28"/>
      <c r="H57" s="28"/>
      <c r="I57" s="28"/>
      <c r="J57" s="28"/>
      <c r="K57" s="28"/>
      <c r="L57" s="28"/>
      <c r="M57" s="28"/>
      <c r="N57" s="28"/>
      <c r="O57" s="28"/>
      <c r="P57" s="28"/>
      <c r="Q57" s="29"/>
      <c r="R57" s="28"/>
      <c r="S57" s="124"/>
    </row>
    <row r="58" spans="1:19">
      <c r="A58" s="105"/>
      <c r="C58" s="131" t="s">
        <v>57</v>
      </c>
      <c r="D58" s="130"/>
      <c r="E58" s="130"/>
      <c r="F58" s="130"/>
      <c r="G58" s="28"/>
      <c r="H58" s="28"/>
      <c r="I58" s="28"/>
      <c r="J58" s="28"/>
      <c r="K58" s="28"/>
      <c r="L58" s="28"/>
      <c r="M58" s="28"/>
      <c r="N58" s="28"/>
      <c r="O58" s="28"/>
      <c r="P58" s="28"/>
      <c r="Q58" s="29"/>
      <c r="R58" s="28"/>
      <c r="S58" s="124"/>
    </row>
    <row r="59" spans="1:19">
      <c r="A59" s="105"/>
      <c r="C59" s="132" t="s">
        <v>58</v>
      </c>
      <c r="D59" s="133"/>
      <c r="E59" s="133"/>
      <c r="F59" s="133"/>
      <c r="G59" s="31"/>
      <c r="H59" s="31"/>
      <c r="I59" s="31"/>
      <c r="J59" s="31"/>
      <c r="K59" s="31"/>
      <c r="L59" s="31"/>
      <c r="M59" s="31"/>
      <c r="N59" s="31"/>
      <c r="O59" s="31"/>
      <c r="P59" s="31"/>
      <c r="Q59" s="32"/>
      <c r="R59" s="28"/>
      <c r="S59" s="124"/>
    </row>
    <row r="60" spans="1:19">
      <c r="A60" s="105"/>
      <c r="S60" s="124"/>
    </row>
    <row r="61" spans="1:19">
      <c r="A61" s="105"/>
      <c r="S61" s="124"/>
    </row>
    <row r="62" spans="1:19" ht="32.25" customHeight="1">
      <c r="A62" s="105"/>
      <c r="B62" s="124"/>
      <c r="C62" s="124"/>
      <c r="D62" s="124"/>
      <c r="E62" s="124"/>
      <c r="F62" s="124"/>
      <c r="G62" s="124"/>
      <c r="H62" s="124"/>
      <c r="I62" s="124"/>
      <c r="J62" s="124"/>
      <c r="K62" s="124"/>
      <c r="L62" s="124"/>
      <c r="M62" s="124"/>
      <c r="N62" s="124"/>
      <c r="O62" s="124"/>
      <c r="P62" s="124"/>
      <c r="Q62" s="124"/>
      <c r="R62" s="124"/>
      <c r="S62" s="106"/>
    </row>
  </sheetData>
  <mergeCells count="1">
    <mergeCell ref="C4:G4"/>
  </mergeCells>
  <phoneticPr fontId="13" type="noConversion"/>
  <pageMargins left="0.78740157480314965" right="0.78740157480314965" top="0.98425196850393704" bottom="0.98425196850393704" header="0.51181102362204722" footer="0.51181102362204722"/>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topLeftCell="A85" zoomScale="85" zoomScaleNormal="85" zoomScaleSheetLayoutView="85" workbookViewId="0">
      <selection activeCell="I101" sqref="I101"/>
    </sheetView>
  </sheetViews>
  <sheetFormatPr defaultRowHeight="30"/>
  <cols>
    <col min="1" max="1" width="3.140625" style="134" customWidth="1"/>
    <col min="2" max="2" width="3.140625" style="141" customWidth="1"/>
    <col min="3" max="3" width="52.28515625" style="159" customWidth="1"/>
    <col min="4" max="6" width="13.28515625" style="159" customWidth="1"/>
    <col min="7" max="7" width="2.85546875" style="159" customWidth="1"/>
    <col min="8" max="8" width="52.28515625" style="159" customWidth="1"/>
    <col min="9" max="11" width="13.28515625" style="159" customWidth="1"/>
    <col min="12" max="12" width="2.85546875" style="159" customWidth="1"/>
    <col min="13" max="13" width="3.140625" style="141" customWidth="1"/>
    <col min="14" max="14" width="3.140625" style="134" customWidth="1"/>
  </cols>
  <sheetData>
    <row r="1" spans="1:17" s="1" customFormat="1" ht="29.25" customHeight="1">
      <c r="A1" s="92"/>
      <c r="B1" s="92"/>
      <c r="C1" s="93" t="s">
        <v>74</v>
      </c>
      <c r="D1" s="93"/>
      <c r="E1" s="94"/>
      <c r="F1" s="94"/>
      <c r="G1" s="94"/>
      <c r="H1" s="93"/>
      <c r="I1" s="93"/>
      <c r="J1" s="94"/>
      <c r="K1" s="94"/>
      <c r="L1" s="92"/>
      <c r="M1" s="92"/>
      <c r="N1" s="92"/>
      <c r="O1" s="42"/>
      <c r="P1" s="42"/>
      <c r="Q1" s="42"/>
    </row>
    <row r="2" spans="1:17" ht="15" customHeight="1">
      <c r="C2" s="157"/>
      <c r="D2" s="157"/>
      <c r="E2" s="157"/>
      <c r="F2" s="157"/>
      <c r="G2" s="157"/>
      <c r="H2" s="157"/>
      <c r="I2" s="157"/>
      <c r="J2" s="157"/>
      <c r="K2" s="157"/>
      <c r="L2" s="157"/>
      <c r="O2" s="142"/>
      <c r="P2" s="142"/>
      <c r="Q2" s="142"/>
    </row>
    <row r="3" spans="1:17">
      <c r="C3" s="144" t="s">
        <v>26</v>
      </c>
      <c r="D3" s="80"/>
      <c r="E3" s="80"/>
      <c r="F3" s="80"/>
      <c r="G3" s="80"/>
      <c r="H3" s="80"/>
      <c r="I3" s="80"/>
      <c r="J3" s="80"/>
      <c r="K3" s="80"/>
      <c r="L3" s="80"/>
    </row>
    <row r="4" spans="1:17" ht="15" customHeight="1">
      <c r="C4" s="158"/>
      <c r="D4" s="158"/>
      <c r="E4" s="158"/>
      <c r="F4" s="158"/>
      <c r="G4" s="158"/>
      <c r="H4" s="158"/>
      <c r="I4" s="158"/>
      <c r="J4" s="158"/>
      <c r="K4" s="158"/>
      <c r="L4" s="158"/>
    </row>
    <row r="5" spans="1:17">
      <c r="C5" s="81" t="s">
        <v>125</v>
      </c>
      <c r="D5" s="82" t="s">
        <v>114</v>
      </c>
      <c r="E5" s="82" t="s">
        <v>75</v>
      </c>
      <c r="F5" s="83" t="s">
        <v>76</v>
      </c>
      <c r="G5" s="158"/>
    </row>
    <row r="6" spans="1:17">
      <c r="C6" s="160" t="s">
        <v>77</v>
      </c>
      <c r="D6" s="161">
        <v>389735.66666666669</v>
      </c>
      <c r="E6" s="162">
        <v>17.994499999999999</v>
      </c>
      <c r="F6" s="163" t="s">
        <v>16</v>
      </c>
      <c r="G6" s="158"/>
      <c r="H6" s="164"/>
    </row>
    <row r="7" spans="1:17">
      <c r="C7" s="165" t="s">
        <v>78</v>
      </c>
      <c r="D7" s="166">
        <v>1325353</v>
      </c>
      <c r="E7" s="167">
        <v>25.951499999999999</v>
      </c>
      <c r="F7" s="168" t="s">
        <v>79</v>
      </c>
      <c r="G7" s="158"/>
    </row>
    <row r="8" spans="1:17" ht="15" customHeight="1">
      <c r="C8" s="158"/>
      <c r="D8" s="158"/>
      <c r="E8" s="158"/>
      <c r="F8" s="158"/>
      <c r="G8" s="158"/>
      <c r="H8" s="158"/>
      <c r="I8" s="158"/>
      <c r="J8" s="158"/>
      <c r="K8" s="158"/>
      <c r="L8" s="158"/>
    </row>
    <row r="9" spans="1:17">
      <c r="C9" s="81" t="s">
        <v>124</v>
      </c>
      <c r="D9" s="82" t="s">
        <v>114</v>
      </c>
      <c r="E9" s="82" t="s">
        <v>75</v>
      </c>
      <c r="F9" s="83" t="s">
        <v>76</v>
      </c>
      <c r="J9" s="158"/>
      <c r="K9" s="158"/>
      <c r="L9" s="158"/>
    </row>
    <row r="10" spans="1:17">
      <c r="C10" s="160" t="s">
        <v>77</v>
      </c>
      <c r="D10" s="161">
        <v>1684.3333333333333</v>
      </c>
      <c r="E10" s="162">
        <v>17.994499999999999</v>
      </c>
      <c r="F10" s="163" t="s">
        <v>16</v>
      </c>
      <c r="J10" s="158"/>
      <c r="K10" s="158"/>
      <c r="L10" s="158"/>
    </row>
    <row r="11" spans="1:17">
      <c r="C11" s="165" t="s">
        <v>78</v>
      </c>
      <c r="D11" s="166">
        <v>110935</v>
      </c>
      <c r="E11" s="167">
        <v>25.951499999999999</v>
      </c>
      <c r="F11" s="168" t="s">
        <v>79</v>
      </c>
      <c r="J11" s="158"/>
      <c r="K11" s="158"/>
      <c r="L11" s="158"/>
    </row>
    <row r="12" spans="1:17" ht="15" customHeight="1">
      <c r="C12" s="158"/>
      <c r="D12" s="158"/>
      <c r="E12" s="158"/>
      <c r="F12" s="158"/>
      <c r="G12" s="158"/>
      <c r="H12" s="158"/>
      <c r="I12" s="158"/>
      <c r="J12" s="158"/>
      <c r="K12" s="158"/>
      <c r="L12" s="158"/>
    </row>
    <row r="13" spans="1:17">
      <c r="C13" s="81" t="s">
        <v>123</v>
      </c>
      <c r="D13" s="82" t="s">
        <v>114</v>
      </c>
      <c r="E13" s="82" t="s">
        <v>75</v>
      </c>
      <c r="F13" s="83" t="s">
        <v>76</v>
      </c>
      <c r="G13" s="158"/>
    </row>
    <row r="14" spans="1:17">
      <c r="C14" s="160" t="s">
        <v>77</v>
      </c>
      <c r="D14" s="161">
        <v>501</v>
      </c>
      <c r="E14" s="162">
        <v>773.98249999999996</v>
      </c>
      <c r="F14" s="163" t="s">
        <v>16</v>
      </c>
      <c r="G14" s="158"/>
    </row>
    <row r="15" spans="1:17">
      <c r="C15" s="169" t="s">
        <v>80</v>
      </c>
      <c r="D15" s="170">
        <v>0</v>
      </c>
      <c r="E15" s="171">
        <v>0</v>
      </c>
      <c r="F15" s="172" t="s">
        <v>79</v>
      </c>
      <c r="G15" s="158"/>
    </row>
    <row r="16" spans="1:17">
      <c r="C16" s="169" t="s">
        <v>81</v>
      </c>
      <c r="D16" s="170">
        <v>0</v>
      </c>
      <c r="E16" s="171">
        <v>0</v>
      </c>
      <c r="F16" s="172" t="s">
        <v>79</v>
      </c>
      <c r="G16" s="158"/>
    </row>
    <row r="17" spans="2:13">
      <c r="B17"/>
      <c r="C17" s="165" t="s">
        <v>82</v>
      </c>
      <c r="D17" s="166">
        <v>153419.88261245476</v>
      </c>
      <c r="E17" s="167">
        <v>23.214000000000002</v>
      </c>
      <c r="F17" s="168" t="s">
        <v>79</v>
      </c>
      <c r="G17" s="158"/>
      <c r="H17" s="158"/>
      <c r="I17" s="158"/>
      <c r="J17" s="158"/>
      <c r="K17" s="158"/>
      <c r="L17" s="158"/>
      <c r="M17"/>
    </row>
    <row r="18" spans="2:13" ht="15" customHeight="1">
      <c r="B18"/>
      <c r="C18" s="158"/>
      <c r="D18" s="158"/>
      <c r="E18" s="158"/>
      <c r="F18" s="158"/>
      <c r="G18" s="158"/>
      <c r="H18" s="158"/>
      <c r="I18" s="158"/>
      <c r="J18" s="158"/>
      <c r="K18" s="158"/>
      <c r="L18" s="158"/>
      <c r="M18"/>
    </row>
    <row r="19" spans="2:13">
      <c r="B19"/>
      <c r="C19" s="81" t="s">
        <v>83</v>
      </c>
      <c r="D19" s="82" t="s">
        <v>114</v>
      </c>
      <c r="E19" s="82" t="s">
        <v>75</v>
      </c>
      <c r="F19" s="83" t="s">
        <v>76</v>
      </c>
      <c r="J19" s="158"/>
      <c r="K19" s="158"/>
      <c r="L19" s="158"/>
      <c r="M19"/>
    </row>
    <row r="20" spans="2:13">
      <c r="B20"/>
      <c r="C20" s="160" t="s">
        <v>77</v>
      </c>
      <c r="D20" s="161">
        <v>0</v>
      </c>
      <c r="E20" s="162">
        <v>0</v>
      </c>
      <c r="F20" s="163" t="s">
        <v>16</v>
      </c>
      <c r="J20" s="158"/>
      <c r="K20" s="158"/>
      <c r="L20" s="158"/>
      <c r="M20"/>
    </row>
    <row r="21" spans="2:13">
      <c r="B21"/>
      <c r="C21" s="173" t="s">
        <v>78</v>
      </c>
      <c r="D21" s="166">
        <v>0</v>
      </c>
      <c r="E21" s="167">
        <v>0</v>
      </c>
      <c r="F21" s="168" t="s">
        <v>79</v>
      </c>
      <c r="J21" s="158"/>
      <c r="K21" s="158"/>
      <c r="L21" s="158"/>
      <c r="M21"/>
    </row>
    <row r="22" spans="2:13" ht="15" customHeight="1">
      <c r="B22"/>
      <c r="C22" s="158"/>
      <c r="D22" s="158"/>
      <c r="E22" s="158"/>
      <c r="F22" s="158"/>
      <c r="G22" s="158"/>
      <c r="H22" s="158"/>
      <c r="I22" s="158"/>
      <c r="J22" s="158"/>
      <c r="K22" s="158"/>
      <c r="L22" s="158"/>
      <c r="M22"/>
    </row>
    <row r="23" spans="2:13">
      <c r="B23"/>
      <c r="C23" s="144" t="s">
        <v>27</v>
      </c>
      <c r="D23" s="80"/>
      <c r="E23" s="80"/>
      <c r="F23" s="80"/>
      <c r="G23" s="80"/>
      <c r="H23" s="80"/>
      <c r="I23" s="80"/>
      <c r="J23" s="80"/>
      <c r="K23" s="80"/>
      <c r="L23" s="80"/>
      <c r="M23"/>
    </row>
    <row r="24" spans="2:13" ht="15" customHeight="1">
      <c r="B24"/>
      <c r="C24" s="158"/>
      <c r="D24" s="158"/>
      <c r="E24" s="158"/>
      <c r="F24" s="158"/>
      <c r="G24" s="158"/>
      <c r="H24" s="158"/>
      <c r="I24" s="158"/>
      <c r="J24" s="158"/>
      <c r="K24" s="158"/>
      <c r="L24" s="158"/>
      <c r="M24"/>
    </row>
    <row r="25" spans="2:13">
      <c r="B25"/>
      <c r="C25" s="84" t="s">
        <v>98</v>
      </c>
      <c r="D25" s="174"/>
      <c r="E25" s="175"/>
      <c r="F25" s="176"/>
      <c r="G25" s="158"/>
      <c r="H25" s="84" t="s">
        <v>122</v>
      </c>
      <c r="I25" s="174"/>
      <c r="J25" s="175"/>
      <c r="K25" s="176"/>
      <c r="L25" s="158"/>
      <c r="M25"/>
    </row>
    <row r="26" spans="2:13" ht="15" customHeight="1">
      <c r="B26"/>
      <c r="C26" s="158"/>
      <c r="D26" s="158"/>
      <c r="E26" s="158"/>
      <c r="F26" s="158"/>
      <c r="G26" s="158"/>
      <c r="H26" s="158"/>
      <c r="I26" s="158"/>
      <c r="J26" s="158"/>
      <c r="K26" s="158"/>
      <c r="L26" s="158"/>
      <c r="M26"/>
    </row>
    <row r="27" spans="2:13">
      <c r="B27"/>
      <c r="C27" s="81" t="s">
        <v>84</v>
      </c>
      <c r="D27" s="82" t="s">
        <v>114</v>
      </c>
      <c r="E27" s="82" t="s">
        <v>75</v>
      </c>
      <c r="F27" s="83" t="s">
        <v>76</v>
      </c>
      <c r="G27" s="158"/>
      <c r="H27" s="81" t="s">
        <v>84</v>
      </c>
      <c r="I27" s="82" t="s">
        <v>114</v>
      </c>
      <c r="J27" s="82" t="s">
        <v>75</v>
      </c>
      <c r="K27" s="83" t="s">
        <v>76</v>
      </c>
      <c r="L27" s="158"/>
      <c r="M27"/>
    </row>
    <row r="28" spans="2:13">
      <c r="B28"/>
      <c r="C28" s="177" t="s">
        <v>99</v>
      </c>
      <c r="D28" s="170">
        <v>3346.2714542463054</v>
      </c>
      <c r="E28" s="178">
        <v>640</v>
      </c>
      <c r="F28" s="179" t="s">
        <v>14</v>
      </c>
      <c r="G28" s="158"/>
      <c r="H28" s="177" t="s">
        <v>99</v>
      </c>
      <c r="I28" s="170">
        <v>379622.66666666669</v>
      </c>
      <c r="J28" s="180">
        <v>19.089500000000001</v>
      </c>
      <c r="K28" s="179" t="s">
        <v>14</v>
      </c>
      <c r="L28" s="158"/>
      <c r="M28"/>
    </row>
    <row r="29" spans="2:13">
      <c r="B29"/>
      <c r="C29" s="181" t="s">
        <v>100</v>
      </c>
      <c r="D29" s="170">
        <v>41.424476631584099</v>
      </c>
      <c r="E29" s="182">
        <v>1445</v>
      </c>
      <c r="F29" s="183" t="s">
        <v>14</v>
      </c>
      <c r="G29" s="158"/>
      <c r="H29" s="181" t="s">
        <v>100</v>
      </c>
      <c r="I29" s="170">
        <v>2400</v>
      </c>
      <c r="J29" s="184">
        <v>43.179499999999997</v>
      </c>
      <c r="K29" s="183" t="s">
        <v>14</v>
      </c>
      <c r="L29" s="158"/>
      <c r="M29"/>
    </row>
    <row r="30" spans="2:13">
      <c r="B30"/>
      <c r="C30" s="181" t="s">
        <v>101</v>
      </c>
      <c r="D30" s="170">
        <v>27.03154706235917</v>
      </c>
      <c r="E30" s="182">
        <v>1445</v>
      </c>
      <c r="F30" s="183" t="s">
        <v>14</v>
      </c>
      <c r="G30" s="158"/>
      <c r="H30" s="181" t="s">
        <v>101</v>
      </c>
      <c r="I30" s="170">
        <v>5758.666666666667</v>
      </c>
      <c r="J30" s="184">
        <v>43.179499999999997</v>
      </c>
      <c r="K30" s="183" t="s">
        <v>14</v>
      </c>
      <c r="L30" s="158"/>
      <c r="M30"/>
    </row>
    <row r="31" spans="2:13">
      <c r="B31"/>
      <c r="C31" s="185" t="s">
        <v>102</v>
      </c>
      <c r="D31" s="166">
        <v>17.677565969780012</v>
      </c>
      <c r="E31" s="186">
        <v>1920</v>
      </c>
      <c r="F31" s="187" t="s">
        <v>14</v>
      </c>
      <c r="G31" s="158"/>
      <c r="H31" s="185" t="s">
        <v>102</v>
      </c>
      <c r="I31" s="166">
        <v>1955.6666666666667</v>
      </c>
      <c r="J31" s="188">
        <v>59.933000000000007</v>
      </c>
      <c r="K31" s="187" t="s">
        <v>14</v>
      </c>
      <c r="L31" s="158"/>
      <c r="M31"/>
    </row>
    <row r="32" spans="2:13" ht="15" customHeight="1">
      <c r="B32"/>
      <c r="C32" s="158"/>
      <c r="D32" s="158"/>
      <c r="E32" s="158"/>
      <c r="F32" s="158"/>
      <c r="G32" s="158"/>
      <c r="H32" s="158"/>
      <c r="I32" s="158"/>
      <c r="J32" s="158"/>
      <c r="K32" s="158"/>
      <c r="L32" s="158"/>
      <c r="M32"/>
    </row>
    <row r="33" spans="2:13">
      <c r="B33"/>
      <c r="C33" s="81" t="s">
        <v>95</v>
      </c>
      <c r="D33" s="82" t="s">
        <v>114</v>
      </c>
      <c r="E33" s="82" t="s">
        <v>75</v>
      </c>
      <c r="F33" s="83" t="s">
        <v>76</v>
      </c>
      <c r="G33" s="158"/>
      <c r="H33" s="81" t="s">
        <v>95</v>
      </c>
      <c r="I33" s="82" t="s">
        <v>114</v>
      </c>
      <c r="J33" s="82" t="s">
        <v>75</v>
      </c>
      <c r="K33" s="83" t="s">
        <v>76</v>
      </c>
      <c r="L33" s="158"/>
      <c r="M33"/>
    </row>
    <row r="34" spans="2:13">
      <c r="B34"/>
      <c r="C34" s="177" t="s">
        <v>99</v>
      </c>
      <c r="D34" s="170">
        <v>0</v>
      </c>
      <c r="E34" s="178">
        <v>640</v>
      </c>
      <c r="F34" s="179" t="s">
        <v>14</v>
      </c>
      <c r="G34" s="158"/>
      <c r="H34" s="177" t="s">
        <v>99</v>
      </c>
      <c r="I34" s="170">
        <v>0</v>
      </c>
      <c r="J34" s="180">
        <v>19.089500000000001</v>
      </c>
      <c r="K34" s="179" t="s">
        <v>14</v>
      </c>
      <c r="L34" s="158"/>
      <c r="M34"/>
    </row>
    <row r="35" spans="2:13">
      <c r="B35"/>
      <c r="C35" s="181" t="s">
        <v>100</v>
      </c>
      <c r="D35" s="170">
        <v>0</v>
      </c>
      <c r="E35" s="182">
        <v>1445</v>
      </c>
      <c r="F35" s="183" t="s">
        <v>14</v>
      </c>
      <c r="G35" s="158"/>
      <c r="H35" s="181" t="s">
        <v>100</v>
      </c>
      <c r="I35" s="170">
        <v>0</v>
      </c>
      <c r="J35" s="184">
        <v>43.179499999999997</v>
      </c>
      <c r="K35" s="183" t="s">
        <v>14</v>
      </c>
      <c r="L35" s="158"/>
      <c r="M35"/>
    </row>
    <row r="36" spans="2:13">
      <c r="B36"/>
      <c r="C36" s="181" t="s">
        <v>101</v>
      </c>
      <c r="D36" s="170">
        <v>0.33333333333333331</v>
      </c>
      <c r="E36" s="182">
        <v>1445</v>
      </c>
      <c r="F36" s="183" t="s">
        <v>14</v>
      </c>
      <c r="G36" s="158"/>
      <c r="H36" s="181" t="s">
        <v>101</v>
      </c>
      <c r="I36" s="170">
        <v>0.66666666666666663</v>
      </c>
      <c r="J36" s="184">
        <v>43.179499999999997</v>
      </c>
      <c r="K36" s="183" t="s">
        <v>14</v>
      </c>
      <c r="L36" s="158"/>
      <c r="M36"/>
    </row>
    <row r="37" spans="2:13">
      <c r="B37"/>
      <c r="C37" s="185" t="s">
        <v>102</v>
      </c>
      <c r="D37" s="166">
        <v>0</v>
      </c>
      <c r="E37" s="186">
        <v>1920</v>
      </c>
      <c r="F37" s="187" t="s">
        <v>14</v>
      </c>
      <c r="G37" s="158"/>
      <c r="H37" s="185" t="s">
        <v>102</v>
      </c>
      <c r="I37" s="166">
        <v>0.66666666666666663</v>
      </c>
      <c r="J37" s="188">
        <v>59.933000000000007</v>
      </c>
      <c r="K37" s="187" t="s">
        <v>14</v>
      </c>
      <c r="L37" s="158"/>
      <c r="M37"/>
    </row>
    <row r="38" spans="2:13" ht="15" customHeight="1">
      <c r="B38"/>
      <c r="C38" s="158"/>
      <c r="D38" s="158"/>
      <c r="E38" s="158"/>
      <c r="F38" s="158"/>
      <c r="G38" s="158"/>
      <c r="H38" s="158"/>
      <c r="I38" s="158"/>
      <c r="J38" s="158"/>
      <c r="K38" s="158"/>
      <c r="L38" s="158"/>
      <c r="M38"/>
    </row>
    <row r="39" spans="2:13">
      <c r="B39"/>
      <c r="C39" s="81" t="s">
        <v>96</v>
      </c>
      <c r="D39" s="82" t="s">
        <v>114</v>
      </c>
      <c r="E39" s="82" t="s">
        <v>75</v>
      </c>
      <c r="F39" s="83" t="s">
        <v>76</v>
      </c>
      <c r="G39" s="158"/>
      <c r="H39" s="81" t="s">
        <v>96</v>
      </c>
      <c r="I39" s="82" t="s">
        <v>114</v>
      </c>
      <c r="J39" s="82" t="s">
        <v>75</v>
      </c>
      <c r="K39" s="83" t="s">
        <v>76</v>
      </c>
      <c r="L39" s="158"/>
      <c r="M39"/>
    </row>
    <row r="40" spans="2:13">
      <c r="B40"/>
      <c r="C40" s="189" t="s">
        <v>103</v>
      </c>
      <c r="D40" s="190">
        <v>0</v>
      </c>
      <c r="E40" s="191">
        <v>0</v>
      </c>
      <c r="F40" s="192" t="s">
        <v>14</v>
      </c>
      <c r="G40" s="158"/>
      <c r="H40" s="189" t="s">
        <v>103</v>
      </c>
      <c r="I40" s="190">
        <v>0</v>
      </c>
      <c r="J40" s="193">
        <v>0</v>
      </c>
      <c r="K40" s="192" t="s">
        <v>14</v>
      </c>
      <c r="L40" s="158"/>
      <c r="M40"/>
    </row>
    <row r="41" spans="2:13" ht="15" customHeight="1">
      <c r="B41"/>
      <c r="C41" s="158"/>
      <c r="D41" s="158"/>
      <c r="E41" s="158"/>
      <c r="F41" s="158"/>
      <c r="G41" s="158"/>
      <c r="H41" s="158"/>
      <c r="I41" s="158"/>
      <c r="J41" s="158"/>
      <c r="K41" s="158"/>
      <c r="L41" s="158"/>
      <c r="M41"/>
    </row>
    <row r="42" spans="2:13">
      <c r="B42"/>
      <c r="C42" s="84" t="s">
        <v>116</v>
      </c>
      <c r="D42" s="174"/>
      <c r="E42" s="175"/>
      <c r="F42" s="176"/>
      <c r="G42" s="158"/>
      <c r="H42" s="84" t="s">
        <v>126</v>
      </c>
      <c r="I42" s="174"/>
      <c r="J42" s="175"/>
      <c r="K42" s="176"/>
      <c r="L42" s="158"/>
      <c r="M42"/>
    </row>
    <row r="43" spans="2:13" ht="15" customHeight="1">
      <c r="B43"/>
      <c r="C43" s="158"/>
      <c r="D43" s="158"/>
      <c r="E43" s="158"/>
      <c r="F43" s="158"/>
      <c r="G43" s="158"/>
      <c r="H43" s="158"/>
      <c r="I43" s="158"/>
      <c r="J43" s="158"/>
      <c r="K43" s="158"/>
      <c r="L43" s="158"/>
      <c r="M43"/>
    </row>
    <row r="44" spans="2:13">
      <c r="B44"/>
      <c r="C44" s="81" t="s">
        <v>84</v>
      </c>
      <c r="D44" s="82" t="s">
        <v>114</v>
      </c>
      <c r="E44" s="82" t="s">
        <v>75</v>
      </c>
      <c r="F44" s="83" t="s">
        <v>76</v>
      </c>
      <c r="G44" s="158"/>
      <c r="H44" s="81" t="s">
        <v>84</v>
      </c>
      <c r="I44" s="82" t="s">
        <v>114</v>
      </c>
      <c r="J44" s="82" t="s">
        <v>75</v>
      </c>
      <c r="K44" s="83" t="s">
        <v>76</v>
      </c>
      <c r="L44" s="158"/>
      <c r="M44"/>
    </row>
    <row r="45" spans="2:13">
      <c r="B45"/>
      <c r="C45" s="160" t="s">
        <v>85</v>
      </c>
      <c r="D45" s="161">
        <v>4.3020963811571811</v>
      </c>
      <c r="E45" s="194">
        <v>2120</v>
      </c>
      <c r="F45" s="163" t="s">
        <v>14</v>
      </c>
      <c r="G45" s="158"/>
      <c r="H45" s="160" t="s">
        <v>85</v>
      </c>
      <c r="I45" s="161">
        <v>778.33333333333337</v>
      </c>
      <c r="J45" s="162">
        <v>73.510999999999996</v>
      </c>
      <c r="K45" s="163" t="s">
        <v>14</v>
      </c>
      <c r="L45" s="158"/>
      <c r="M45"/>
    </row>
    <row r="46" spans="2:13">
      <c r="B46"/>
      <c r="C46" s="169" t="s">
        <v>86</v>
      </c>
      <c r="D46" s="170">
        <v>6.6276394328919395</v>
      </c>
      <c r="E46" s="195">
        <v>2680</v>
      </c>
      <c r="F46" s="172" t="s">
        <v>14</v>
      </c>
      <c r="G46" s="158"/>
      <c r="H46" s="169" t="s">
        <v>86</v>
      </c>
      <c r="I46" s="170">
        <v>538</v>
      </c>
      <c r="J46" s="171">
        <v>109.3175</v>
      </c>
      <c r="K46" s="172" t="s">
        <v>14</v>
      </c>
      <c r="L46" s="158"/>
      <c r="M46"/>
    </row>
    <row r="47" spans="2:13">
      <c r="B47"/>
      <c r="C47" s="169" t="s">
        <v>87</v>
      </c>
      <c r="D47" s="170">
        <v>1.9843554813666151</v>
      </c>
      <c r="E47" s="195">
        <v>3130</v>
      </c>
      <c r="F47" s="172" t="s">
        <v>14</v>
      </c>
      <c r="G47" s="158"/>
      <c r="H47" s="169" t="s">
        <v>87</v>
      </c>
      <c r="I47" s="170">
        <v>371.33333333333331</v>
      </c>
      <c r="J47" s="171">
        <v>128.11500000000001</v>
      </c>
      <c r="K47" s="172" t="s">
        <v>14</v>
      </c>
      <c r="L47" s="158"/>
      <c r="M47"/>
    </row>
    <row r="48" spans="2:13">
      <c r="B48"/>
      <c r="C48" s="169" t="s">
        <v>88</v>
      </c>
      <c r="D48" s="170">
        <v>1</v>
      </c>
      <c r="E48" s="195">
        <v>4420</v>
      </c>
      <c r="F48" s="172" t="s">
        <v>14</v>
      </c>
      <c r="G48" s="158"/>
      <c r="H48" s="169" t="s">
        <v>88</v>
      </c>
      <c r="I48" s="170">
        <v>116.66666666666667</v>
      </c>
      <c r="J48" s="171">
        <v>180.821</v>
      </c>
      <c r="K48" s="172" t="s">
        <v>14</v>
      </c>
      <c r="L48" s="158"/>
      <c r="M48"/>
    </row>
    <row r="49" spans="2:13">
      <c r="B49"/>
      <c r="C49" s="169" t="s">
        <v>89</v>
      </c>
      <c r="D49" s="170">
        <v>0</v>
      </c>
      <c r="E49" s="195">
        <v>5710</v>
      </c>
      <c r="F49" s="172" t="s">
        <v>14</v>
      </c>
      <c r="G49" s="158"/>
      <c r="H49" s="169" t="s">
        <v>89</v>
      </c>
      <c r="I49" s="170">
        <v>75</v>
      </c>
      <c r="J49" s="171">
        <v>233.2715</v>
      </c>
      <c r="K49" s="172" t="s">
        <v>14</v>
      </c>
      <c r="L49" s="158"/>
      <c r="M49"/>
    </row>
    <row r="50" spans="2:13">
      <c r="B50"/>
      <c r="C50" s="169" t="s">
        <v>90</v>
      </c>
      <c r="D50" s="170">
        <v>0</v>
      </c>
      <c r="E50" s="195">
        <v>6240</v>
      </c>
      <c r="F50" s="172" t="s">
        <v>14</v>
      </c>
      <c r="G50" s="158"/>
      <c r="H50" s="169" t="s">
        <v>90</v>
      </c>
      <c r="I50" s="170">
        <v>12.333333333333334</v>
      </c>
      <c r="J50" s="171">
        <v>254.87949999999998</v>
      </c>
      <c r="K50" s="172" t="s">
        <v>14</v>
      </c>
      <c r="L50" s="158"/>
      <c r="M50"/>
    </row>
    <row r="51" spans="2:13">
      <c r="B51"/>
      <c r="C51" s="169" t="s">
        <v>91</v>
      </c>
      <c r="D51" s="170">
        <v>0</v>
      </c>
      <c r="E51" s="195">
        <v>6850</v>
      </c>
      <c r="F51" s="172" t="s">
        <v>14</v>
      </c>
      <c r="G51" s="158"/>
      <c r="H51" s="169" t="s">
        <v>91</v>
      </c>
      <c r="I51" s="170">
        <v>5</v>
      </c>
      <c r="J51" s="171">
        <v>280.46600000000001</v>
      </c>
      <c r="K51" s="172" t="s">
        <v>14</v>
      </c>
      <c r="L51" s="158"/>
      <c r="M51"/>
    </row>
    <row r="52" spans="2:13">
      <c r="B52"/>
      <c r="C52" s="169" t="s">
        <v>92</v>
      </c>
      <c r="D52" s="170">
        <v>0</v>
      </c>
      <c r="E52" s="195">
        <v>7540</v>
      </c>
      <c r="F52" s="172" t="s">
        <v>14</v>
      </c>
      <c r="G52" s="158"/>
      <c r="H52" s="169" t="s">
        <v>92</v>
      </c>
      <c r="I52" s="170">
        <v>1.6666666666666667</v>
      </c>
      <c r="J52" s="171">
        <v>308.24250000000001</v>
      </c>
      <c r="K52" s="172" t="s">
        <v>14</v>
      </c>
      <c r="L52" s="158"/>
      <c r="M52"/>
    </row>
    <row r="53" spans="2:13">
      <c r="B53"/>
      <c r="C53" s="169" t="s">
        <v>93</v>
      </c>
      <c r="D53" s="170">
        <v>0</v>
      </c>
      <c r="E53" s="195">
        <v>8310</v>
      </c>
      <c r="F53" s="172" t="s">
        <v>14</v>
      </c>
      <c r="G53" s="158"/>
      <c r="H53" s="169" t="s">
        <v>93</v>
      </c>
      <c r="I53" s="170">
        <v>0.66666666666666663</v>
      </c>
      <c r="J53" s="171">
        <v>339.52300000000002</v>
      </c>
      <c r="K53" s="172" t="s">
        <v>14</v>
      </c>
      <c r="L53" s="158"/>
      <c r="M53"/>
    </row>
    <row r="54" spans="2:13">
      <c r="B54"/>
      <c r="C54" s="165" t="s">
        <v>94</v>
      </c>
      <c r="D54" s="166">
        <v>0</v>
      </c>
      <c r="E54" s="196">
        <v>9130</v>
      </c>
      <c r="F54" s="168" t="s">
        <v>14</v>
      </c>
      <c r="G54" s="158"/>
      <c r="H54" s="165" t="s">
        <v>94</v>
      </c>
      <c r="I54" s="166">
        <v>0</v>
      </c>
      <c r="J54" s="167">
        <v>373.03</v>
      </c>
      <c r="K54" s="168" t="s">
        <v>14</v>
      </c>
      <c r="L54" s="158"/>
      <c r="M54"/>
    </row>
    <row r="55" spans="2:13" ht="15" customHeight="1">
      <c r="B55"/>
      <c r="C55" s="158"/>
      <c r="D55" s="158"/>
      <c r="E55" s="158"/>
      <c r="F55" s="158"/>
      <c r="G55" s="158"/>
      <c r="H55" s="158"/>
      <c r="I55" s="158"/>
      <c r="J55" s="158"/>
      <c r="K55" s="158"/>
      <c r="L55" s="158"/>
      <c r="M55"/>
    </row>
    <row r="56" spans="2:13">
      <c r="B56"/>
      <c r="C56" s="81" t="s">
        <v>95</v>
      </c>
      <c r="D56" s="82" t="s">
        <v>114</v>
      </c>
      <c r="E56" s="82" t="s">
        <v>75</v>
      </c>
      <c r="F56" s="83" t="s">
        <v>76</v>
      </c>
      <c r="G56" s="158"/>
      <c r="H56" s="81" t="s">
        <v>95</v>
      </c>
      <c r="I56" s="82" t="s">
        <v>114</v>
      </c>
      <c r="J56" s="82" t="s">
        <v>75</v>
      </c>
      <c r="K56" s="83" t="s">
        <v>76</v>
      </c>
      <c r="L56" s="158"/>
      <c r="M56"/>
    </row>
    <row r="57" spans="2:13">
      <c r="B57"/>
      <c r="C57" s="160" t="s">
        <v>85</v>
      </c>
      <c r="D57" s="161">
        <v>0</v>
      </c>
      <c r="E57" s="194">
        <v>2120</v>
      </c>
      <c r="F57" s="163" t="s">
        <v>14</v>
      </c>
      <c r="G57" s="158"/>
      <c r="H57" s="160" t="s">
        <v>85</v>
      </c>
      <c r="I57" s="161">
        <v>1.3333333333333333</v>
      </c>
      <c r="J57" s="162">
        <v>73.510999999999996</v>
      </c>
      <c r="K57" s="163" t="s">
        <v>14</v>
      </c>
      <c r="L57" s="158"/>
      <c r="M57"/>
    </row>
    <row r="58" spans="2:13">
      <c r="B58"/>
      <c r="C58" s="169" t="s">
        <v>86</v>
      </c>
      <c r="D58" s="170">
        <v>0.33333333333333331</v>
      </c>
      <c r="E58" s="195">
        <v>2680</v>
      </c>
      <c r="F58" s="172" t="s">
        <v>14</v>
      </c>
      <c r="G58" s="158"/>
      <c r="H58" s="169" t="s">
        <v>86</v>
      </c>
      <c r="I58" s="170">
        <v>9.3459420322296811</v>
      </c>
      <c r="J58" s="171">
        <v>109.3175</v>
      </c>
      <c r="K58" s="172" t="s">
        <v>14</v>
      </c>
      <c r="L58" s="158"/>
      <c r="M58"/>
    </row>
    <row r="59" spans="2:13">
      <c r="B59"/>
      <c r="C59" s="169" t="s">
        <v>87</v>
      </c>
      <c r="D59" s="170">
        <v>0.33333333333333331</v>
      </c>
      <c r="E59" s="195">
        <v>3130</v>
      </c>
      <c r="F59" s="172" t="s">
        <v>14</v>
      </c>
      <c r="G59" s="158"/>
      <c r="H59" s="169" t="s">
        <v>87</v>
      </c>
      <c r="I59" s="170">
        <v>16.339637682781508</v>
      </c>
      <c r="J59" s="171">
        <v>128.11500000000001</v>
      </c>
      <c r="K59" s="172" t="s">
        <v>14</v>
      </c>
      <c r="L59" s="158"/>
      <c r="M59"/>
    </row>
    <row r="60" spans="2:13">
      <c r="B60"/>
      <c r="C60" s="169" t="s">
        <v>88</v>
      </c>
      <c r="D60" s="170">
        <v>0.66666666666666663</v>
      </c>
      <c r="E60" s="195">
        <v>4420</v>
      </c>
      <c r="F60" s="172" t="s">
        <v>14</v>
      </c>
      <c r="G60" s="158"/>
      <c r="H60" s="169" t="s">
        <v>88</v>
      </c>
      <c r="I60" s="170">
        <v>28.050434795585392</v>
      </c>
      <c r="J60" s="171">
        <v>180.821</v>
      </c>
      <c r="K60" s="172" t="s">
        <v>14</v>
      </c>
      <c r="L60" s="158"/>
      <c r="M60"/>
    </row>
    <row r="61" spans="2:13">
      <c r="B61"/>
      <c r="C61" s="169" t="s">
        <v>89</v>
      </c>
      <c r="D61" s="170">
        <v>0</v>
      </c>
      <c r="E61" s="195">
        <v>5710</v>
      </c>
      <c r="F61" s="172" t="s">
        <v>14</v>
      </c>
      <c r="G61" s="158"/>
      <c r="H61" s="169" t="s">
        <v>89</v>
      </c>
      <c r="I61" s="170">
        <v>58.09141306699852</v>
      </c>
      <c r="J61" s="171">
        <v>233.2715</v>
      </c>
      <c r="K61" s="172" t="s">
        <v>14</v>
      </c>
      <c r="L61" s="158"/>
      <c r="M61"/>
    </row>
    <row r="62" spans="2:13">
      <c r="B62"/>
      <c r="C62" s="169" t="s">
        <v>90</v>
      </c>
      <c r="D62" s="170">
        <v>0</v>
      </c>
      <c r="E62" s="195">
        <v>6240</v>
      </c>
      <c r="F62" s="172" t="s">
        <v>14</v>
      </c>
      <c r="G62" s="158"/>
      <c r="H62" s="169" t="s">
        <v>90</v>
      </c>
      <c r="I62" s="170">
        <v>70.531920340950819</v>
      </c>
      <c r="J62" s="171">
        <v>254.87949999999998</v>
      </c>
      <c r="K62" s="172" t="s">
        <v>14</v>
      </c>
      <c r="L62" s="158"/>
      <c r="M62"/>
    </row>
    <row r="63" spans="2:13">
      <c r="B63"/>
      <c r="C63" s="169" t="s">
        <v>91</v>
      </c>
      <c r="D63" s="170">
        <v>0.66666666666666663</v>
      </c>
      <c r="E63" s="195">
        <v>6850</v>
      </c>
      <c r="F63" s="172" t="s">
        <v>14</v>
      </c>
      <c r="G63" s="158"/>
      <c r="H63" s="169" t="s">
        <v>91</v>
      </c>
      <c r="I63" s="170">
        <v>50.151304386756181</v>
      </c>
      <c r="J63" s="171">
        <v>280.46600000000001</v>
      </c>
      <c r="K63" s="172" t="s">
        <v>14</v>
      </c>
      <c r="L63" s="158"/>
      <c r="M63"/>
    </row>
    <row r="64" spans="2:13">
      <c r="B64"/>
      <c r="C64" s="169" t="s">
        <v>92</v>
      </c>
      <c r="D64" s="170">
        <v>0</v>
      </c>
      <c r="E64" s="195">
        <v>7540</v>
      </c>
      <c r="F64" s="172" t="s">
        <v>14</v>
      </c>
      <c r="G64" s="158"/>
      <c r="H64" s="169" t="s">
        <v>92</v>
      </c>
      <c r="I64" s="170">
        <v>30.18282613399705</v>
      </c>
      <c r="J64" s="171">
        <v>308.24250000000001</v>
      </c>
      <c r="K64" s="172" t="s">
        <v>14</v>
      </c>
      <c r="L64" s="158"/>
      <c r="M64"/>
    </row>
    <row r="65" spans="2:13">
      <c r="B65"/>
      <c r="C65" s="169" t="s">
        <v>93</v>
      </c>
      <c r="D65" s="170">
        <v>0</v>
      </c>
      <c r="E65" s="195">
        <v>8310</v>
      </c>
      <c r="F65" s="172" t="s">
        <v>14</v>
      </c>
      <c r="G65" s="158"/>
      <c r="H65" s="169" t="s">
        <v>93</v>
      </c>
      <c r="I65" s="170">
        <v>12.682427540287103</v>
      </c>
      <c r="J65" s="171">
        <v>339.52300000000002</v>
      </c>
      <c r="K65" s="172" t="s">
        <v>14</v>
      </c>
      <c r="L65" s="158"/>
      <c r="M65"/>
    </row>
    <row r="66" spans="2:13">
      <c r="B66"/>
      <c r="C66" s="165" t="s">
        <v>94</v>
      </c>
      <c r="D66" s="166">
        <v>0</v>
      </c>
      <c r="E66" s="196">
        <v>9130</v>
      </c>
      <c r="F66" s="168" t="s">
        <v>14</v>
      </c>
      <c r="G66" s="158"/>
      <c r="H66" s="165" t="s">
        <v>94</v>
      </c>
      <c r="I66" s="166">
        <v>3.3364855080574203</v>
      </c>
      <c r="J66" s="167">
        <v>373.03</v>
      </c>
      <c r="K66" s="168" t="s">
        <v>14</v>
      </c>
      <c r="L66" s="158"/>
      <c r="M66"/>
    </row>
    <row r="67" spans="2:13" ht="15" customHeight="1">
      <c r="B67"/>
      <c r="C67" s="158"/>
      <c r="D67" s="158"/>
      <c r="E67" s="158"/>
      <c r="F67" s="158"/>
      <c r="G67" s="158"/>
      <c r="H67" s="158"/>
      <c r="I67" s="158"/>
      <c r="J67" s="158"/>
      <c r="K67" s="158"/>
      <c r="L67" s="158"/>
      <c r="M67"/>
    </row>
    <row r="68" spans="2:13">
      <c r="B68"/>
      <c r="C68" s="81" t="s">
        <v>96</v>
      </c>
      <c r="D68" s="82" t="s">
        <v>114</v>
      </c>
      <c r="E68" s="82" t="s">
        <v>75</v>
      </c>
      <c r="F68" s="83" t="s">
        <v>76</v>
      </c>
      <c r="G68" s="158"/>
      <c r="H68" s="81" t="s">
        <v>96</v>
      </c>
      <c r="I68" s="82" t="s">
        <v>114</v>
      </c>
      <c r="J68" s="82" t="s">
        <v>75</v>
      </c>
      <c r="K68" s="83" t="s">
        <v>76</v>
      </c>
      <c r="L68" s="158"/>
      <c r="M68"/>
    </row>
    <row r="69" spans="2:13">
      <c r="B69"/>
      <c r="C69" s="197" t="s">
        <v>97</v>
      </c>
      <c r="D69" s="190">
        <v>0</v>
      </c>
      <c r="E69" s="191">
        <v>0</v>
      </c>
      <c r="F69" s="198" t="s">
        <v>14</v>
      </c>
      <c r="G69" s="158"/>
      <c r="H69" s="197" t="s">
        <v>97</v>
      </c>
      <c r="I69" s="190">
        <v>0</v>
      </c>
      <c r="J69" s="193">
        <v>0</v>
      </c>
      <c r="K69" s="198" t="s">
        <v>14</v>
      </c>
      <c r="L69" s="158"/>
      <c r="M69"/>
    </row>
    <row r="70" spans="2:13" ht="15" customHeight="1">
      <c r="B70"/>
      <c r="C70" s="158"/>
      <c r="D70" s="158"/>
      <c r="E70" s="158"/>
      <c r="F70" s="158"/>
      <c r="G70" s="158"/>
      <c r="H70" s="158"/>
      <c r="I70" s="158"/>
      <c r="J70" s="158"/>
      <c r="K70" s="158"/>
      <c r="L70" s="158"/>
      <c r="M70"/>
    </row>
    <row r="71" spans="2:13">
      <c r="B71"/>
      <c r="C71" s="84" t="s">
        <v>117</v>
      </c>
      <c r="D71" s="174"/>
      <c r="E71" s="175"/>
      <c r="F71" s="176"/>
      <c r="G71" s="158"/>
      <c r="H71" s="158"/>
      <c r="I71" s="158"/>
      <c r="J71" s="158"/>
      <c r="K71" s="199"/>
      <c r="L71" s="158"/>
      <c r="M71"/>
    </row>
    <row r="72" spans="2:13" ht="15" customHeight="1">
      <c r="B72"/>
      <c r="C72" s="158"/>
      <c r="D72" s="158"/>
      <c r="E72" s="158"/>
      <c r="F72" s="158"/>
      <c r="G72" s="158"/>
      <c r="H72" s="158"/>
      <c r="I72" s="158"/>
      <c r="J72" s="158"/>
      <c r="K72" s="158"/>
      <c r="L72" s="158"/>
      <c r="M72"/>
    </row>
    <row r="73" spans="2:13">
      <c r="B73"/>
      <c r="C73" s="81" t="s">
        <v>84</v>
      </c>
      <c r="D73" s="82" t="s">
        <v>114</v>
      </c>
      <c r="E73" s="82" t="s">
        <v>75</v>
      </c>
      <c r="F73" s="83" t="s">
        <v>76</v>
      </c>
      <c r="G73" s="158"/>
      <c r="H73" s="158"/>
      <c r="I73" s="158"/>
      <c r="J73" s="158"/>
      <c r="K73" s="158"/>
      <c r="L73" s="158"/>
      <c r="M73"/>
    </row>
    <row r="74" spans="2:13">
      <c r="B74"/>
      <c r="C74" s="177" t="s">
        <v>99</v>
      </c>
      <c r="D74" s="170">
        <v>3372.5588862119498</v>
      </c>
      <c r="E74" s="178">
        <v>19.600000000000001</v>
      </c>
      <c r="F74" s="179" t="s">
        <v>25</v>
      </c>
      <c r="G74" s="158"/>
      <c r="H74" s="158"/>
      <c r="I74" s="158"/>
      <c r="J74" s="158"/>
      <c r="K74" s="158"/>
      <c r="L74" s="158"/>
      <c r="M74"/>
    </row>
    <row r="75" spans="2:13">
      <c r="B75"/>
      <c r="C75" s="181" t="s">
        <v>100</v>
      </c>
      <c r="D75" s="170">
        <v>502.33315660544514</v>
      </c>
      <c r="E75" s="182">
        <v>19.600000000000001</v>
      </c>
      <c r="F75" s="183" t="s">
        <v>25</v>
      </c>
      <c r="G75" s="158"/>
      <c r="H75" s="158"/>
      <c r="I75" s="158"/>
      <c r="J75" s="158"/>
      <c r="K75" s="158"/>
      <c r="L75" s="158"/>
      <c r="M75"/>
    </row>
    <row r="76" spans="2:13">
      <c r="B76"/>
      <c r="C76" s="181" t="s">
        <v>101</v>
      </c>
      <c r="D76" s="170">
        <v>396.06910432094793</v>
      </c>
      <c r="E76" s="182">
        <v>19.600000000000001</v>
      </c>
      <c r="F76" s="183" t="s">
        <v>25</v>
      </c>
      <c r="G76" s="158"/>
      <c r="H76" s="158"/>
      <c r="I76" s="158"/>
      <c r="J76" s="158"/>
      <c r="K76" s="158"/>
      <c r="L76" s="158"/>
      <c r="M76"/>
    </row>
    <row r="77" spans="2:13">
      <c r="B77"/>
      <c r="C77" s="185" t="s">
        <v>102</v>
      </c>
      <c r="D77" s="166">
        <v>322.89908188323778</v>
      </c>
      <c r="E77" s="186">
        <v>19.600000000000001</v>
      </c>
      <c r="F77" s="187" t="s">
        <v>25</v>
      </c>
      <c r="G77" s="158"/>
      <c r="H77" s="158"/>
      <c r="I77" s="158"/>
      <c r="J77" s="158"/>
      <c r="K77" s="158"/>
      <c r="L77" s="158"/>
      <c r="M77"/>
    </row>
    <row r="78" spans="2:13" ht="15" customHeight="1">
      <c r="B78"/>
      <c r="C78" s="158"/>
      <c r="D78" s="158"/>
      <c r="E78" s="158"/>
      <c r="F78" s="158"/>
      <c r="G78" s="158"/>
      <c r="H78" s="158"/>
      <c r="I78" s="158"/>
      <c r="J78" s="158"/>
      <c r="K78" s="158"/>
      <c r="L78" s="158"/>
      <c r="M78"/>
    </row>
    <row r="79" spans="2:13">
      <c r="B79"/>
      <c r="C79" s="81" t="s">
        <v>95</v>
      </c>
      <c r="D79" s="82" t="s">
        <v>114</v>
      </c>
      <c r="E79" s="82" t="s">
        <v>75</v>
      </c>
      <c r="F79" s="83" t="s">
        <v>76</v>
      </c>
      <c r="G79" s="158"/>
      <c r="H79" s="158"/>
      <c r="I79" s="158"/>
      <c r="J79" s="158"/>
      <c r="K79" s="158"/>
      <c r="L79" s="158"/>
      <c r="M79"/>
    </row>
    <row r="80" spans="2:13">
      <c r="B80"/>
      <c r="C80" s="177" t="s">
        <v>99</v>
      </c>
      <c r="D80" s="170">
        <v>0</v>
      </c>
      <c r="E80" s="178">
        <v>19.600000000000001</v>
      </c>
      <c r="F80" s="179" t="s">
        <v>25</v>
      </c>
      <c r="G80" s="158"/>
      <c r="H80" s="158"/>
      <c r="I80" s="158"/>
      <c r="J80" s="158"/>
      <c r="K80" s="158"/>
      <c r="L80" s="158"/>
      <c r="M80"/>
    </row>
    <row r="81" spans="2:13">
      <c r="B81"/>
      <c r="C81" s="181" t="s">
        <v>100</v>
      </c>
      <c r="D81" s="170">
        <v>0</v>
      </c>
      <c r="E81" s="182">
        <v>19.600000000000001</v>
      </c>
      <c r="F81" s="183" t="s">
        <v>25</v>
      </c>
      <c r="G81" s="158"/>
      <c r="H81" s="158"/>
      <c r="I81" s="158"/>
      <c r="J81" s="158"/>
      <c r="K81" s="158"/>
      <c r="L81" s="158"/>
      <c r="M81"/>
    </row>
    <row r="82" spans="2:13">
      <c r="B82"/>
      <c r="C82" s="181" t="s">
        <v>101</v>
      </c>
      <c r="D82" s="170">
        <v>0</v>
      </c>
      <c r="E82" s="182">
        <v>19.600000000000001</v>
      </c>
      <c r="F82" s="183" t="s">
        <v>25</v>
      </c>
      <c r="G82" s="158"/>
      <c r="H82" s="158"/>
      <c r="I82" s="158"/>
      <c r="J82" s="158"/>
      <c r="K82" s="158"/>
      <c r="L82" s="158"/>
      <c r="M82"/>
    </row>
    <row r="83" spans="2:13">
      <c r="B83"/>
      <c r="C83" s="185" t="s">
        <v>102</v>
      </c>
      <c r="D83" s="166">
        <v>0</v>
      </c>
      <c r="E83" s="186">
        <v>19.600000000000001</v>
      </c>
      <c r="F83" s="187" t="s">
        <v>25</v>
      </c>
      <c r="G83" s="158"/>
      <c r="H83" s="158"/>
      <c r="I83" s="158"/>
      <c r="J83" s="158"/>
      <c r="K83" s="158"/>
      <c r="L83" s="158"/>
      <c r="M83"/>
    </row>
    <row r="84" spans="2:13" ht="15" customHeight="1">
      <c r="B84"/>
      <c r="C84" s="158"/>
      <c r="D84" s="158"/>
      <c r="E84" s="158"/>
      <c r="F84" s="158"/>
      <c r="G84" s="158"/>
      <c r="H84" s="158"/>
      <c r="I84" s="158"/>
      <c r="J84" s="158"/>
      <c r="K84" s="158"/>
      <c r="L84" s="158"/>
      <c r="M84"/>
    </row>
    <row r="85" spans="2:13">
      <c r="B85"/>
      <c r="C85" s="81" t="s">
        <v>96</v>
      </c>
      <c r="D85" s="82" t="s">
        <v>114</v>
      </c>
      <c r="E85" s="82" t="s">
        <v>75</v>
      </c>
      <c r="F85" s="83" t="s">
        <v>76</v>
      </c>
      <c r="G85" s="158"/>
      <c r="H85" s="158"/>
      <c r="I85" s="158"/>
      <c r="J85" s="158"/>
      <c r="K85" s="158"/>
      <c r="L85" s="158"/>
      <c r="M85"/>
    </row>
    <row r="86" spans="2:13">
      <c r="B86"/>
      <c r="C86" s="189" t="s">
        <v>103</v>
      </c>
      <c r="D86" s="190">
        <v>0</v>
      </c>
      <c r="E86" s="200">
        <v>0</v>
      </c>
      <c r="F86" s="192" t="s">
        <v>25</v>
      </c>
      <c r="G86" s="158"/>
      <c r="H86" s="158"/>
      <c r="I86" s="158"/>
      <c r="J86" s="158"/>
      <c r="K86" s="158"/>
      <c r="L86" s="158"/>
      <c r="M86"/>
    </row>
    <row r="87" spans="2:13" ht="15" customHeight="1">
      <c r="B87"/>
      <c r="C87" s="158"/>
      <c r="D87" s="158"/>
      <c r="E87" s="158"/>
      <c r="F87" s="158"/>
      <c r="G87" s="158"/>
      <c r="H87" s="158"/>
      <c r="I87" s="158"/>
      <c r="J87" s="158"/>
      <c r="K87" s="158"/>
      <c r="L87" s="158"/>
      <c r="M87"/>
    </row>
    <row r="88" spans="2:13">
      <c r="B88"/>
      <c r="C88" s="143" t="s">
        <v>104</v>
      </c>
      <c r="D88" s="80"/>
      <c r="E88" s="80"/>
      <c r="F88" s="80"/>
      <c r="G88" s="80"/>
      <c r="H88" s="80"/>
      <c r="I88" s="80"/>
      <c r="J88" s="80"/>
      <c r="K88" s="80"/>
      <c r="L88" s="80"/>
      <c r="M88"/>
    </row>
    <row r="89" spans="2:13" ht="15" customHeight="1">
      <c r="B89"/>
      <c r="C89" s="158"/>
      <c r="D89" s="158"/>
      <c r="E89" s="158"/>
      <c r="F89" s="158"/>
      <c r="G89" s="158"/>
      <c r="H89" s="158"/>
      <c r="I89" s="158"/>
      <c r="J89" s="158"/>
      <c r="K89" s="158"/>
      <c r="L89" s="158"/>
      <c r="M89"/>
    </row>
    <row r="90" spans="2:13">
      <c r="B90"/>
      <c r="C90" s="84" t="s">
        <v>49</v>
      </c>
      <c r="D90" s="140"/>
      <c r="E90" s="140"/>
      <c r="F90" s="140"/>
      <c r="G90" s="140"/>
      <c r="H90" s="140"/>
      <c r="I90" s="266" t="s">
        <v>140</v>
      </c>
      <c r="M90"/>
    </row>
    <row r="91" spans="2:13">
      <c r="B91"/>
      <c r="C91" s="177" t="s">
        <v>105</v>
      </c>
      <c r="D91" s="201"/>
      <c r="E91" s="161">
        <v>52592010.674433641</v>
      </c>
      <c r="F91" s="202" t="s">
        <v>129</v>
      </c>
      <c r="H91" s="201"/>
      <c r="I91" s="267">
        <f>E91</f>
        <v>52592010.674433641</v>
      </c>
      <c r="M91"/>
    </row>
    <row r="92" spans="2:13">
      <c r="B92"/>
      <c r="C92" s="181" t="s">
        <v>106</v>
      </c>
      <c r="D92" s="203"/>
      <c r="E92" s="156">
        <v>7045560</v>
      </c>
      <c r="F92" s="203" t="s">
        <v>107</v>
      </c>
      <c r="H92" s="203"/>
      <c r="I92" s="267">
        <f>E92</f>
        <v>7045560</v>
      </c>
      <c r="M92"/>
    </row>
    <row r="93" spans="2:13">
      <c r="B93"/>
      <c r="C93" s="181" t="s">
        <v>64</v>
      </c>
      <c r="D93" s="203"/>
      <c r="E93" s="204">
        <f>E91-E92</f>
        <v>45546450.674433641</v>
      </c>
      <c r="F93" s="203"/>
      <c r="H93" s="203"/>
      <c r="I93" s="267">
        <f>E93</f>
        <v>45546450.674433641</v>
      </c>
      <c r="M93"/>
    </row>
    <row r="94" spans="2:13">
      <c r="B94"/>
      <c r="C94" s="181" t="s">
        <v>115</v>
      </c>
      <c r="D94" s="203"/>
      <c r="E94" s="156">
        <v>45276534.73027502</v>
      </c>
      <c r="F94" s="203" t="s">
        <v>65</v>
      </c>
      <c r="H94" s="203"/>
      <c r="I94" s="268" t="e">
        <f>#REF!</f>
        <v>#REF!</v>
      </c>
      <c r="M94"/>
    </row>
    <row r="95" spans="2:13">
      <c r="B95"/>
      <c r="C95" s="205" t="s">
        <v>108</v>
      </c>
      <c r="D95" s="206"/>
      <c r="E95" s="207">
        <f>E94-E92</f>
        <v>38230974.73027502</v>
      </c>
      <c r="F95" s="206" t="s">
        <v>109</v>
      </c>
      <c r="H95" s="206"/>
      <c r="I95" s="269" t="e">
        <f>I94-I92</f>
        <v>#REF!</v>
      </c>
      <c r="M95"/>
    </row>
    <row r="96" spans="2:13">
      <c r="B96"/>
      <c r="C96" s="145" t="s">
        <v>53</v>
      </c>
      <c r="D96" s="201"/>
      <c r="E96" s="208">
        <f>((E95/E93)-1)*100%</f>
        <v>-0.16061571946516084</v>
      </c>
      <c r="F96" s="201"/>
      <c r="G96" s="201"/>
      <c r="H96" s="201"/>
      <c r="I96" s="270" t="e">
        <f>((I95/I93)-1)*100%</f>
        <v>#REF!</v>
      </c>
      <c r="M96"/>
    </row>
    <row r="97" spans="2:13">
      <c r="B97"/>
      <c r="C97" s="146" t="s">
        <v>47</v>
      </c>
      <c r="D97" s="209"/>
      <c r="E97" s="210">
        <f>((E94/E91)-1)*100%</f>
        <v>-0.13909861688773317</v>
      </c>
      <c r="F97" s="209"/>
      <c r="G97" s="209"/>
      <c r="H97" s="209"/>
      <c r="I97" s="271" t="e">
        <f>((I94/I91)-1)*100%</f>
        <v>#REF!</v>
      </c>
      <c r="M97"/>
    </row>
    <row r="98" spans="2:13" ht="15" customHeight="1">
      <c r="B98"/>
      <c r="C98" s="158"/>
      <c r="D98" s="158"/>
      <c r="E98" s="158"/>
      <c r="F98" s="158"/>
      <c r="G98" s="158"/>
      <c r="H98" s="158"/>
      <c r="I98" s="272"/>
      <c r="J98" s="158"/>
      <c r="K98" s="158"/>
      <c r="L98" s="158"/>
      <c r="M98"/>
    </row>
    <row r="99" spans="2:13">
      <c r="B99"/>
      <c r="C99" s="84" t="s">
        <v>50</v>
      </c>
      <c r="D99" s="140"/>
      <c r="E99" s="140"/>
      <c r="F99" s="140"/>
      <c r="G99" s="140"/>
      <c r="H99" s="140"/>
      <c r="I99" s="273"/>
      <c r="M99"/>
    </row>
    <row r="100" spans="2:13">
      <c r="B100"/>
      <c r="C100" s="211" t="s">
        <v>66</v>
      </c>
      <c r="D100" s="148"/>
      <c r="E100" s="156">
        <v>9690908.5981725957</v>
      </c>
      <c r="F100" s="202" t="s">
        <v>129</v>
      </c>
      <c r="G100" s="212"/>
      <c r="H100" s="265"/>
      <c r="I100" s="267">
        <f>E100</f>
        <v>9690908.5981725957</v>
      </c>
      <c r="M100"/>
    </row>
    <row r="101" spans="2:13">
      <c r="B101"/>
      <c r="C101" s="213" t="s">
        <v>67</v>
      </c>
      <c r="D101" s="85"/>
      <c r="E101" s="156">
        <v>13394499.544164961</v>
      </c>
      <c r="F101" s="214" t="s">
        <v>121</v>
      </c>
      <c r="G101" s="214"/>
      <c r="H101" s="209"/>
      <c r="I101" s="268" t="e">
        <f>#REF!</f>
        <v>#REF!</v>
      </c>
      <c r="M101"/>
    </row>
    <row r="102" spans="2:13">
      <c r="B102"/>
      <c r="C102" s="147" t="s">
        <v>48</v>
      </c>
      <c r="D102" s="86"/>
      <c r="E102" s="215">
        <f>((E101/E100)-1)*100%</f>
        <v>0.38217169303307097</v>
      </c>
      <c r="F102" s="86"/>
      <c r="G102" s="87"/>
      <c r="H102" s="86"/>
      <c r="I102" s="274" t="e">
        <f>((I101/I100)-1)*100%</f>
        <v>#REF!</v>
      </c>
      <c r="M102"/>
    </row>
    <row r="103" spans="2:13" ht="15" customHeight="1">
      <c r="B103"/>
      <c r="C103" s="158"/>
      <c r="D103" s="158"/>
      <c r="E103" s="158"/>
      <c r="F103" s="158"/>
      <c r="G103" s="158"/>
      <c r="H103" s="158"/>
      <c r="I103" s="158"/>
      <c r="J103" s="158"/>
      <c r="K103" s="158"/>
      <c r="L103" s="158"/>
      <c r="M103"/>
    </row>
    <row r="104" spans="2:13">
      <c r="B104"/>
      <c r="C104" s="144" t="s">
        <v>19</v>
      </c>
      <c r="D104" s="216"/>
      <c r="E104" s="216"/>
      <c r="F104" s="216"/>
      <c r="G104" s="216"/>
      <c r="H104" s="216"/>
      <c r="I104" s="216"/>
      <c r="J104" s="144"/>
      <c r="K104" s="216"/>
      <c r="L104" s="216"/>
      <c r="M104"/>
    </row>
    <row r="105" spans="2:13" ht="15" customHeight="1">
      <c r="B105"/>
      <c r="C105" s="158"/>
      <c r="D105" s="158"/>
      <c r="E105" s="158"/>
      <c r="F105" s="158"/>
      <c r="G105" s="158"/>
      <c r="H105" s="158"/>
      <c r="I105" s="158"/>
      <c r="J105" s="158"/>
      <c r="K105" s="158"/>
      <c r="L105" s="158"/>
      <c r="M105"/>
    </row>
    <row r="106" spans="2:13">
      <c r="B106"/>
      <c r="C106" s="258" t="s">
        <v>60</v>
      </c>
      <c r="D106" s="259"/>
      <c r="E106" s="218" t="s">
        <v>118</v>
      </c>
      <c r="F106" s="260">
        <v>58671034.274439976</v>
      </c>
      <c r="G106" s="244"/>
      <c r="H106" s="244" t="s">
        <v>121</v>
      </c>
      <c r="I106" s="219"/>
      <c r="M106"/>
    </row>
    <row r="107" spans="2:13" ht="15" customHeight="1">
      <c r="B107"/>
      <c r="C107" s="158"/>
      <c r="D107" s="158"/>
      <c r="E107" s="158"/>
      <c r="F107" s="158"/>
      <c r="G107" s="158"/>
      <c r="H107" s="158"/>
      <c r="I107" s="158"/>
      <c r="J107" s="158"/>
      <c r="K107" s="158"/>
      <c r="L107" s="158"/>
      <c r="M107"/>
    </row>
    <row r="108" spans="2:13">
      <c r="B108"/>
      <c r="C108" s="220" t="s">
        <v>110</v>
      </c>
      <c r="D108" s="221"/>
      <c r="E108" s="222" t="s">
        <v>118</v>
      </c>
      <c r="F108" s="223">
        <f>SUMPRODUCT(D6:D7,E6:E7)</f>
        <v>41407996.833333336</v>
      </c>
      <c r="G108" s="224"/>
      <c r="H108" s="225"/>
      <c r="I108" s="226"/>
      <c r="J108" s="227"/>
      <c r="K108" s="89"/>
      <c r="M108"/>
    </row>
    <row r="109" spans="2:13">
      <c r="B109"/>
      <c r="C109" s="228" t="s">
        <v>111</v>
      </c>
      <c r="D109" s="229"/>
      <c r="E109" s="230" t="s">
        <v>118</v>
      </c>
      <c r="F109" s="231">
        <f>SUMPRODUCT(D10:D11,E10:E11)</f>
        <v>2909238.3886666666</v>
      </c>
      <c r="G109" s="232"/>
      <c r="H109" s="233"/>
      <c r="I109" s="234"/>
      <c r="J109" s="227"/>
      <c r="K109" s="89"/>
      <c r="M109"/>
    </row>
    <row r="110" spans="2:13">
      <c r="B110"/>
      <c r="C110" s="228" t="s">
        <v>112</v>
      </c>
      <c r="D110" s="229"/>
      <c r="E110" s="230" t="s">
        <v>118</v>
      </c>
      <c r="F110" s="231">
        <f>SUMPRODUCT(D14:D17,E14:E17)</f>
        <v>3949254.387465525</v>
      </c>
      <c r="G110" s="232"/>
      <c r="H110" s="233"/>
      <c r="I110" s="234"/>
      <c r="J110" s="227"/>
      <c r="K110" s="89"/>
      <c r="M110"/>
    </row>
    <row r="111" spans="2:13">
      <c r="B111"/>
      <c r="C111" s="235" t="s">
        <v>113</v>
      </c>
      <c r="D111" s="236"/>
      <c r="E111" s="237" t="s">
        <v>118</v>
      </c>
      <c r="F111" s="238">
        <f>SUMPRODUCT(D20:D21,E20:E21)</f>
        <v>0</v>
      </c>
      <c r="G111" s="239"/>
      <c r="H111" s="240"/>
      <c r="I111" s="241"/>
      <c r="J111" s="227"/>
      <c r="K111" s="89"/>
      <c r="M111"/>
    </row>
    <row r="112" spans="2:13">
      <c r="B112"/>
      <c r="C112" s="90" t="s">
        <v>120</v>
      </c>
      <c r="D112" s="242"/>
      <c r="E112" s="218" t="s">
        <v>118</v>
      </c>
      <c r="F112" s="243">
        <f>SUM(F108:F111)</f>
        <v>48266489.609465525</v>
      </c>
      <c r="G112" s="244"/>
      <c r="H112" s="244"/>
      <c r="I112" s="219"/>
      <c r="J112" s="227"/>
      <c r="K112" s="89"/>
      <c r="M112"/>
    </row>
    <row r="113" spans="1:14" ht="15" customHeight="1">
      <c r="C113" s="158"/>
      <c r="D113" s="158"/>
      <c r="E113" s="158"/>
      <c r="F113" s="158"/>
      <c r="G113" s="158"/>
      <c r="H113" s="158"/>
      <c r="I113" s="158"/>
      <c r="J113" s="158"/>
      <c r="K113" s="158"/>
      <c r="L113" s="158"/>
    </row>
    <row r="114" spans="1:14">
      <c r="C114" s="220" t="s">
        <v>61</v>
      </c>
      <c r="D114" s="221"/>
      <c r="E114" s="245" t="s">
        <v>118</v>
      </c>
      <c r="F114" s="223">
        <f>SUMPRODUCT(D28:D31,E28:E31) + SUMPRODUCT(D34:D37,E34:E37) + D40* E40 + SUMPRODUCT(D74:D77,E74:E77) + SUMPRODUCT(D80:D83,E80:E83)+ D86*E86 + SUMPRODUCT(I28:I31,J28:J31) + SUMPRODUCT(I34:I37,J34:J37) + I40*J40</f>
        <v>10081366.693439517</v>
      </c>
      <c r="G114" s="246"/>
      <c r="H114" s="225"/>
      <c r="I114" s="226"/>
      <c r="J114" s="227"/>
      <c r="K114" s="89"/>
    </row>
    <row r="115" spans="1:14">
      <c r="C115" s="247" t="s">
        <v>62</v>
      </c>
      <c r="D115" s="248"/>
      <c r="E115" s="237" t="s">
        <v>118</v>
      </c>
      <c r="F115" s="249">
        <f>SUMPRODUCT(D45:D54,E45:E54) + SUMPRODUCT(D57:D66,E57:E66) + D69*E69 + SUMPRODUCT(I45:I54,J45:J54) + SUMPRODUCT(I57:I66,J57:J66) + I69*J69</f>
        <v>323176.18541093392</v>
      </c>
      <c r="G115" s="250"/>
      <c r="H115" s="251"/>
      <c r="I115" s="252"/>
      <c r="J115" s="227"/>
      <c r="K115" s="89"/>
    </row>
    <row r="116" spans="1:14">
      <c r="C116" s="90" t="s">
        <v>119</v>
      </c>
      <c r="D116" s="242"/>
      <c r="E116" s="218" t="s">
        <v>118</v>
      </c>
      <c r="F116" s="253">
        <f>F114+F115</f>
        <v>10404542.878850451</v>
      </c>
      <c r="G116" s="254"/>
      <c r="H116" s="244"/>
      <c r="I116" s="219"/>
      <c r="J116" s="227"/>
      <c r="K116" s="89"/>
    </row>
    <row r="117" spans="1:14" ht="15" customHeight="1">
      <c r="C117" s="158"/>
      <c r="D117" s="158"/>
      <c r="E117" s="158"/>
      <c r="F117" s="158"/>
      <c r="G117" s="158"/>
      <c r="H117" s="158"/>
      <c r="I117" s="158"/>
      <c r="J117" s="158"/>
      <c r="K117" s="158"/>
      <c r="L117" s="158"/>
    </row>
    <row r="118" spans="1:14">
      <c r="C118" s="149" t="s">
        <v>63</v>
      </c>
      <c r="D118" s="217"/>
      <c r="E118" s="218" t="s">
        <v>118</v>
      </c>
      <c r="F118" s="253">
        <f>SUM(F108:F111,F114:F115)</f>
        <v>58671032.48831597</v>
      </c>
      <c r="G118" s="254"/>
      <c r="H118" s="244"/>
      <c r="I118" s="219"/>
      <c r="J118" s="255"/>
      <c r="K118" s="89"/>
    </row>
    <row r="119" spans="1:14">
      <c r="C119" s="158"/>
      <c r="D119" s="88"/>
      <c r="E119" s="88"/>
      <c r="F119" s="256"/>
      <c r="G119" s="91"/>
      <c r="H119" s="91"/>
      <c r="I119" s="91"/>
      <c r="J119" s="91"/>
      <c r="K119" s="89"/>
    </row>
    <row r="120" spans="1:14">
      <c r="C120" s="151" t="s">
        <v>15</v>
      </c>
      <c r="D120" s="152"/>
      <c r="E120" s="152"/>
      <c r="F120" s="152"/>
      <c r="G120" s="152"/>
      <c r="H120" s="152" t="str">
        <f>IF(F118&gt;F106, "OMZET TARIEVENVOORSTEL VOLDOET NIET", "OMZET TARIEVENVOORSTEL VOLDOET")</f>
        <v>OMZET TARIEVENVOORSTEL VOLDOET</v>
      </c>
      <c r="I120" s="153"/>
    </row>
    <row r="121" spans="1:14" ht="15" customHeight="1"/>
    <row r="122" spans="1:14" ht="15" customHeight="1">
      <c r="B122" s="134"/>
      <c r="C122" s="134"/>
      <c r="D122" s="134"/>
      <c r="E122" s="134"/>
      <c r="F122" s="134"/>
      <c r="G122" s="134"/>
      <c r="H122" s="134"/>
      <c r="I122" s="134"/>
      <c r="J122" s="134"/>
      <c r="K122" s="134"/>
      <c r="L122" s="134"/>
      <c r="M122" s="134"/>
    </row>
    <row r="123" spans="1:14" s="142" customFormat="1">
      <c r="A123" s="150"/>
      <c r="B123" s="141"/>
      <c r="C123" s="257"/>
      <c r="D123" s="257"/>
      <c r="E123" s="257"/>
      <c r="F123" s="257"/>
      <c r="G123" s="257"/>
      <c r="H123" s="257"/>
      <c r="I123" s="257"/>
      <c r="J123" s="257"/>
      <c r="K123" s="257"/>
      <c r="L123" s="257"/>
      <c r="M123" s="141"/>
      <c r="N123" s="150"/>
    </row>
    <row r="124" spans="1:14" s="142" customFormat="1">
      <c r="A124" s="150"/>
      <c r="B124" s="141"/>
      <c r="C124" s="257"/>
      <c r="D124" s="257"/>
      <c r="E124" s="257"/>
      <c r="F124" s="257"/>
      <c r="G124" s="257"/>
      <c r="H124" s="257"/>
      <c r="I124" s="257"/>
      <c r="J124" s="257"/>
      <c r="K124" s="257"/>
      <c r="L124" s="257"/>
      <c r="M124" s="141"/>
      <c r="N124" s="150"/>
    </row>
    <row r="125" spans="1:14" s="142" customFormat="1">
      <c r="A125" s="150"/>
      <c r="B125" s="141"/>
      <c r="C125" s="257"/>
      <c r="D125" s="257"/>
      <c r="E125" s="257"/>
      <c r="F125" s="257"/>
      <c r="G125" s="257"/>
      <c r="H125" s="257"/>
      <c r="I125" s="257"/>
      <c r="J125" s="257"/>
      <c r="K125" s="257"/>
      <c r="L125" s="257"/>
      <c r="M125" s="141"/>
      <c r="N125" s="150"/>
    </row>
    <row r="126" spans="1:14" s="142" customFormat="1">
      <c r="A126" s="150"/>
      <c r="B126" s="141"/>
      <c r="C126" s="257"/>
      <c r="D126" s="257"/>
      <c r="E126" s="257"/>
      <c r="F126" s="257"/>
      <c r="G126" s="257"/>
      <c r="H126" s="257"/>
      <c r="I126" s="257"/>
      <c r="J126" s="257"/>
      <c r="K126" s="257"/>
      <c r="L126" s="257"/>
      <c r="M126" s="141"/>
      <c r="N126" s="150"/>
    </row>
    <row r="127" spans="1:14" s="142" customFormat="1">
      <c r="A127" s="150"/>
      <c r="B127" s="141"/>
      <c r="C127" s="257"/>
      <c r="D127" s="257"/>
      <c r="E127" s="257"/>
      <c r="F127" s="257"/>
      <c r="G127" s="257"/>
      <c r="H127" s="257"/>
      <c r="I127" s="257"/>
      <c r="J127" s="257"/>
      <c r="K127" s="257"/>
      <c r="L127" s="257"/>
      <c r="M127" s="141"/>
      <c r="N127" s="150"/>
    </row>
    <row r="128" spans="1:14" s="142" customFormat="1">
      <c r="A128" s="150"/>
      <c r="B128" s="141"/>
      <c r="C128" s="257"/>
      <c r="D128" s="257"/>
      <c r="E128" s="257"/>
      <c r="F128" s="257"/>
      <c r="G128" s="257"/>
      <c r="H128" s="257"/>
      <c r="I128" s="257"/>
      <c r="J128" s="257"/>
      <c r="K128" s="257"/>
      <c r="L128" s="257"/>
      <c r="M128" s="141"/>
      <c r="N128" s="150"/>
    </row>
    <row r="129" spans="1:14" s="142" customFormat="1">
      <c r="A129" s="150"/>
      <c r="B129" s="141"/>
      <c r="C129" s="257"/>
      <c r="D129" s="257"/>
      <c r="E129" s="257"/>
      <c r="F129" s="257"/>
      <c r="G129" s="257"/>
      <c r="H129" s="257"/>
      <c r="I129" s="257"/>
      <c r="J129" s="257"/>
      <c r="K129" s="257"/>
      <c r="L129" s="257"/>
      <c r="M129" s="141"/>
      <c r="N129" s="150"/>
    </row>
    <row r="130" spans="1:14" s="142" customFormat="1">
      <c r="A130" s="150"/>
      <c r="B130" s="141"/>
      <c r="C130" s="257"/>
      <c r="D130" s="257"/>
      <c r="E130" s="257"/>
      <c r="F130" s="257"/>
      <c r="G130" s="257"/>
      <c r="H130" s="257"/>
      <c r="I130" s="257"/>
      <c r="J130" s="257"/>
      <c r="K130" s="257"/>
      <c r="L130" s="257"/>
      <c r="M130" s="141"/>
      <c r="N130" s="150"/>
    </row>
    <row r="131" spans="1:14" s="142" customFormat="1">
      <c r="A131" s="150"/>
      <c r="B131" s="141"/>
      <c r="C131" s="257"/>
      <c r="D131" s="257"/>
      <c r="E131" s="257"/>
      <c r="F131" s="257"/>
      <c r="G131" s="257"/>
      <c r="H131" s="257"/>
      <c r="I131" s="257"/>
      <c r="J131" s="257"/>
      <c r="K131" s="257"/>
      <c r="L131" s="257"/>
      <c r="M131" s="141"/>
      <c r="N131" s="150"/>
    </row>
    <row r="132" spans="1:14" s="142" customFormat="1">
      <c r="A132" s="150"/>
      <c r="B132" s="141"/>
      <c r="C132" s="257"/>
      <c r="D132" s="257"/>
      <c r="E132" s="257"/>
      <c r="F132" s="257"/>
      <c r="G132" s="257"/>
      <c r="H132" s="257"/>
      <c r="I132" s="257"/>
      <c r="J132" s="257"/>
      <c r="K132" s="257"/>
      <c r="L132" s="257"/>
      <c r="M132" s="141"/>
      <c r="N132" s="150"/>
    </row>
    <row r="133" spans="1:14" s="142" customFormat="1">
      <c r="A133" s="150"/>
      <c r="B133" s="141"/>
      <c r="C133" s="257"/>
      <c r="D133" s="257"/>
      <c r="E133" s="257"/>
      <c r="F133" s="257"/>
      <c r="G133" s="257"/>
      <c r="H133" s="257"/>
      <c r="I133" s="257"/>
      <c r="J133" s="257"/>
      <c r="K133" s="257"/>
      <c r="L133" s="257"/>
      <c r="M133" s="141"/>
      <c r="N133" s="150"/>
    </row>
    <row r="134" spans="1:14" s="142" customFormat="1">
      <c r="A134" s="150"/>
      <c r="B134" s="141"/>
      <c r="C134" s="257"/>
      <c r="D134" s="257"/>
      <c r="E134" s="257"/>
      <c r="F134" s="257"/>
      <c r="G134" s="257"/>
      <c r="H134" s="257"/>
      <c r="I134" s="257"/>
      <c r="J134" s="257"/>
      <c r="K134" s="257"/>
      <c r="L134" s="257"/>
      <c r="M134" s="141"/>
      <c r="N134" s="150"/>
    </row>
    <row r="135" spans="1:14" s="142" customFormat="1">
      <c r="A135" s="150"/>
      <c r="B135" s="141"/>
      <c r="C135" s="257"/>
      <c r="D135" s="257"/>
      <c r="E135" s="257"/>
      <c r="F135" s="257"/>
      <c r="G135" s="257"/>
      <c r="H135" s="257"/>
      <c r="I135" s="257"/>
      <c r="J135" s="257"/>
      <c r="K135" s="257"/>
      <c r="L135" s="257"/>
      <c r="M135" s="141"/>
      <c r="N135" s="150"/>
    </row>
    <row r="136" spans="1:14" s="142" customFormat="1">
      <c r="A136" s="150"/>
      <c r="B136" s="141"/>
      <c r="C136" s="257"/>
      <c r="D136" s="257"/>
      <c r="E136" s="257"/>
      <c r="F136" s="257"/>
      <c r="G136" s="257"/>
      <c r="H136" s="257"/>
      <c r="I136" s="257"/>
      <c r="J136" s="257"/>
      <c r="K136" s="257"/>
      <c r="L136" s="257"/>
      <c r="M136" s="141"/>
      <c r="N136" s="150"/>
    </row>
    <row r="137" spans="1:14" s="142" customFormat="1">
      <c r="A137" s="150"/>
      <c r="B137" s="141"/>
      <c r="C137" s="257"/>
      <c r="D137" s="257"/>
      <c r="E137" s="257"/>
      <c r="F137" s="257"/>
      <c r="G137" s="257"/>
      <c r="H137" s="257"/>
      <c r="I137" s="257"/>
      <c r="J137" s="257"/>
      <c r="K137" s="257"/>
      <c r="L137" s="257"/>
      <c r="M137" s="141"/>
      <c r="N137" s="150"/>
    </row>
    <row r="138" spans="1:14" s="142" customFormat="1">
      <c r="A138" s="150"/>
      <c r="B138" s="141"/>
      <c r="C138" s="257"/>
      <c r="D138" s="257"/>
      <c r="E138" s="257"/>
      <c r="F138" s="257"/>
      <c r="G138" s="257"/>
      <c r="H138" s="257"/>
      <c r="I138" s="257"/>
      <c r="J138" s="257"/>
      <c r="K138" s="257"/>
      <c r="L138" s="257"/>
      <c r="M138" s="141"/>
      <c r="N138" s="150"/>
    </row>
    <row r="139" spans="1:14" s="142" customFormat="1">
      <c r="A139" s="150"/>
      <c r="B139" s="141"/>
      <c r="C139" s="257"/>
      <c r="D139" s="257"/>
      <c r="E139" s="257"/>
      <c r="F139" s="257"/>
      <c r="G139" s="257"/>
      <c r="H139" s="257"/>
      <c r="I139" s="257"/>
      <c r="J139" s="257"/>
      <c r="K139" s="257"/>
      <c r="L139" s="257"/>
      <c r="M139" s="141"/>
      <c r="N139" s="150"/>
    </row>
    <row r="140" spans="1:14" s="142" customFormat="1">
      <c r="A140" s="150"/>
      <c r="B140" s="141"/>
      <c r="C140" s="257"/>
      <c r="D140" s="257"/>
      <c r="E140" s="257"/>
      <c r="F140" s="257"/>
      <c r="G140" s="257"/>
      <c r="H140" s="257"/>
      <c r="I140" s="257"/>
      <c r="J140" s="257"/>
      <c r="K140" s="257"/>
      <c r="L140" s="257"/>
      <c r="M140" s="141"/>
      <c r="N140" s="150"/>
    </row>
    <row r="141" spans="1:14" s="142" customFormat="1">
      <c r="A141" s="150"/>
      <c r="B141" s="141"/>
      <c r="C141" s="257"/>
      <c r="D141" s="257"/>
      <c r="E141" s="257"/>
      <c r="F141" s="257"/>
      <c r="G141" s="257"/>
      <c r="H141" s="257"/>
      <c r="I141" s="257"/>
      <c r="J141" s="257"/>
      <c r="K141" s="257"/>
      <c r="L141" s="257"/>
      <c r="M141" s="141"/>
      <c r="N141" s="150"/>
    </row>
    <row r="142" spans="1:14" s="142" customFormat="1">
      <c r="A142" s="150"/>
      <c r="B142" s="141"/>
      <c r="C142" s="257"/>
      <c r="D142" s="257"/>
      <c r="E142" s="257"/>
      <c r="F142" s="257"/>
      <c r="G142" s="257"/>
      <c r="H142" s="257"/>
      <c r="I142" s="257"/>
      <c r="J142" s="257"/>
      <c r="K142" s="257"/>
      <c r="L142" s="257"/>
      <c r="M142" s="141"/>
      <c r="N142" s="150"/>
    </row>
    <row r="143" spans="1:14" s="142" customFormat="1">
      <c r="A143" s="150"/>
      <c r="B143" s="141"/>
      <c r="C143" s="257"/>
      <c r="D143" s="257"/>
      <c r="E143" s="257"/>
      <c r="F143" s="257"/>
      <c r="G143" s="257"/>
      <c r="H143" s="257"/>
      <c r="I143" s="257"/>
      <c r="J143" s="257"/>
      <c r="K143" s="257"/>
      <c r="L143" s="257"/>
      <c r="M143" s="141"/>
      <c r="N143" s="150"/>
    </row>
    <row r="144" spans="1:14" s="142" customFormat="1">
      <c r="A144" s="150"/>
      <c r="B144" s="141"/>
      <c r="C144" s="257"/>
      <c r="D144" s="257"/>
      <c r="E144" s="257"/>
      <c r="F144" s="257"/>
      <c r="G144" s="257"/>
      <c r="H144" s="257"/>
      <c r="I144" s="257"/>
      <c r="J144" s="257"/>
      <c r="K144" s="257"/>
      <c r="L144" s="257"/>
      <c r="M144" s="141"/>
      <c r="N144" s="150"/>
    </row>
    <row r="145" spans="1:14" s="142" customFormat="1">
      <c r="A145" s="150"/>
      <c r="B145" s="141"/>
      <c r="C145" s="257"/>
      <c r="D145" s="257"/>
      <c r="E145" s="257"/>
      <c r="F145" s="257"/>
      <c r="G145" s="257"/>
      <c r="H145" s="257"/>
      <c r="I145" s="257"/>
      <c r="J145" s="257"/>
      <c r="K145" s="257"/>
      <c r="L145" s="257"/>
      <c r="M145" s="141"/>
      <c r="N145" s="150"/>
    </row>
  </sheetData>
  <conditionalFormatting sqref="G119:J119">
    <cfRule type="cellIs" dxfId="6"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86"/>
  <sheetViews>
    <sheetView showGridLines="0" showZeros="0" zoomScale="80" zoomScaleNormal="80" zoomScaleSheetLayoutView="40" workbookViewId="0">
      <pane ySplit="1" topLeftCell="A53" activePane="bottomLeft" state="frozen"/>
      <selection activeCell="C59" sqref="C59"/>
      <selection pane="bottomLeft" activeCell="D80" sqref="D80:D83"/>
    </sheetView>
  </sheetViews>
  <sheetFormatPr defaultRowHeight="12.75"/>
  <cols>
    <col min="1" max="1" width="7" style="4" customWidth="1"/>
    <col min="2" max="2" width="3.85546875" style="3" customWidth="1"/>
    <col min="3" max="3" width="5.85546875" style="3" customWidth="1"/>
    <col min="4" max="4" width="187.42578125" style="3" customWidth="1"/>
    <col min="5" max="5" width="20.28515625" style="3" customWidth="1"/>
    <col min="6" max="6" width="7" style="3" customWidth="1"/>
    <col min="7" max="16384" width="9.140625" style="3"/>
  </cols>
  <sheetData>
    <row r="1" spans="1:6" s="2" customFormat="1" ht="28.5" customHeight="1">
      <c r="A1" s="96"/>
      <c r="B1" s="96"/>
      <c r="C1" s="97" t="s">
        <v>11</v>
      </c>
      <c r="D1" s="98"/>
      <c r="E1" s="135"/>
      <c r="F1" s="102"/>
    </row>
    <row r="2" spans="1:6">
      <c r="A2" s="105"/>
      <c r="F2" s="124"/>
    </row>
    <row r="3" spans="1:6" ht="15.75">
      <c r="A3" s="105"/>
      <c r="C3" s="44" t="s">
        <v>30</v>
      </c>
      <c r="F3" s="124"/>
    </row>
    <row r="4" spans="1:6">
      <c r="A4" s="105"/>
      <c r="F4" s="124"/>
    </row>
    <row r="5" spans="1:6">
      <c r="A5" s="105"/>
      <c r="D5" s="3" t="s">
        <v>33</v>
      </c>
      <c r="F5" s="124"/>
    </row>
    <row r="6" spans="1:6">
      <c r="A6" s="105"/>
      <c r="D6" s="45" t="s">
        <v>38</v>
      </c>
      <c r="F6" s="124"/>
    </row>
    <row r="7" spans="1:6">
      <c r="A7" s="105"/>
      <c r="D7" s="281" t="s">
        <v>138</v>
      </c>
      <c r="F7" s="124"/>
    </row>
    <row r="8" spans="1:6">
      <c r="A8" s="105"/>
      <c r="D8" s="281"/>
      <c r="F8" s="124"/>
    </row>
    <row r="9" spans="1:6">
      <c r="A9" s="105"/>
      <c r="D9" s="281"/>
      <c r="F9" s="124"/>
    </row>
    <row r="10" spans="1:6">
      <c r="A10" s="105"/>
      <c r="D10" s="45" t="s">
        <v>37</v>
      </c>
      <c r="F10" s="124"/>
    </row>
    <row r="11" spans="1:6">
      <c r="A11" s="105"/>
      <c r="D11" s="281" t="s">
        <v>138</v>
      </c>
      <c r="F11" s="124"/>
    </row>
    <row r="12" spans="1:6">
      <c r="A12" s="105"/>
      <c r="D12" s="281"/>
      <c r="F12" s="124"/>
    </row>
    <row r="13" spans="1:6">
      <c r="A13" s="105"/>
      <c r="D13" s="281"/>
      <c r="F13" s="124"/>
    </row>
    <row r="14" spans="1:6">
      <c r="A14" s="105"/>
      <c r="F14" s="124"/>
    </row>
    <row r="15" spans="1:6">
      <c r="A15" s="105"/>
      <c r="D15" s="3" t="s">
        <v>34</v>
      </c>
      <c r="F15" s="124"/>
    </row>
    <row r="16" spans="1:6">
      <c r="A16" s="105"/>
      <c r="D16" s="45" t="s">
        <v>38</v>
      </c>
      <c r="F16" s="124"/>
    </row>
    <row r="17" spans="1:6">
      <c r="A17" s="105"/>
      <c r="D17" s="281" t="s">
        <v>138</v>
      </c>
      <c r="F17" s="124"/>
    </row>
    <row r="18" spans="1:6">
      <c r="A18" s="105"/>
      <c r="D18" s="281"/>
      <c r="F18" s="124"/>
    </row>
    <row r="19" spans="1:6">
      <c r="A19" s="105"/>
      <c r="D19" s="281"/>
      <c r="F19" s="124"/>
    </row>
    <row r="20" spans="1:6">
      <c r="A20" s="105"/>
      <c r="D20" s="45" t="s">
        <v>37</v>
      </c>
      <c r="F20" s="124"/>
    </row>
    <row r="21" spans="1:6">
      <c r="A21" s="105"/>
      <c r="D21" s="281" t="s">
        <v>138</v>
      </c>
      <c r="F21" s="124"/>
    </row>
    <row r="22" spans="1:6">
      <c r="A22" s="105"/>
      <c r="D22" s="281"/>
      <c r="F22" s="124"/>
    </row>
    <row r="23" spans="1:6">
      <c r="A23" s="105"/>
      <c r="D23" s="281"/>
      <c r="F23" s="124"/>
    </row>
    <row r="24" spans="1:6">
      <c r="A24" s="105"/>
      <c r="F24" s="124"/>
    </row>
    <row r="25" spans="1:6">
      <c r="A25" s="105"/>
      <c r="D25" s="3" t="s">
        <v>35</v>
      </c>
      <c r="F25" s="124"/>
    </row>
    <row r="26" spans="1:6">
      <c r="A26" s="105"/>
      <c r="D26" s="45" t="s">
        <v>38</v>
      </c>
      <c r="F26" s="124"/>
    </row>
    <row r="27" spans="1:6">
      <c r="A27" s="105"/>
      <c r="D27" s="281" t="s">
        <v>138</v>
      </c>
      <c r="F27" s="124"/>
    </row>
    <row r="28" spans="1:6">
      <c r="A28" s="105"/>
      <c r="D28" s="281"/>
      <c r="F28" s="124"/>
    </row>
    <row r="29" spans="1:6">
      <c r="A29" s="105"/>
      <c r="D29" s="281"/>
      <c r="F29" s="124"/>
    </row>
    <row r="30" spans="1:6">
      <c r="A30" s="105"/>
      <c r="D30" s="45" t="s">
        <v>37</v>
      </c>
      <c r="F30" s="124"/>
    </row>
    <row r="31" spans="1:6">
      <c r="A31" s="105"/>
      <c r="D31" s="281" t="s">
        <v>138</v>
      </c>
      <c r="F31" s="124"/>
    </row>
    <row r="32" spans="1:6">
      <c r="A32" s="105"/>
      <c r="D32" s="281"/>
      <c r="F32" s="124"/>
    </row>
    <row r="33" spans="1:6">
      <c r="A33" s="105"/>
      <c r="D33" s="281"/>
      <c r="F33" s="124"/>
    </row>
    <row r="34" spans="1:6">
      <c r="A34" s="105"/>
      <c r="D34" s="40"/>
      <c r="F34" s="124"/>
    </row>
    <row r="35" spans="1:6">
      <c r="A35" s="105"/>
      <c r="D35" s="3" t="s">
        <v>36</v>
      </c>
      <c r="F35" s="124"/>
    </row>
    <row r="36" spans="1:6">
      <c r="A36" s="105"/>
      <c r="D36" s="45" t="s">
        <v>38</v>
      </c>
      <c r="F36" s="124"/>
    </row>
    <row r="37" spans="1:6">
      <c r="A37" s="105"/>
      <c r="D37" s="281" t="s">
        <v>139</v>
      </c>
      <c r="F37" s="124"/>
    </row>
    <row r="38" spans="1:6">
      <c r="A38" s="105"/>
      <c r="D38" s="281"/>
      <c r="F38" s="124"/>
    </row>
    <row r="39" spans="1:6">
      <c r="A39" s="105"/>
      <c r="D39" s="281"/>
      <c r="F39" s="124"/>
    </row>
    <row r="40" spans="1:6">
      <c r="A40" s="105"/>
      <c r="D40" s="45" t="s">
        <v>37</v>
      </c>
      <c r="F40" s="124"/>
    </row>
    <row r="41" spans="1:6">
      <c r="A41" s="105"/>
      <c r="D41" s="281" t="s">
        <v>139</v>
      </c>
      <c r="F41" s="124"/>
    </row>
    <row r="42" spans="1:6">
      <c r="A42" s="105"/>
      <c r="D42" s="281"/>
      <c r="F42" s="124"/>
    </row>
    <row r="43" spans="1:6">
      <c r="A43" s="105"/>
      <c r="D43" s="281"/>
      <c r="F43" s="124"/>
    </row>
    <row r="44" spans="1:6">
      <c r="A44" s="105"/>
      <c r="D44" s="40"/>
      <c r="F44" s="124"/>
    </row>
    <row r="45" spans="1:6">
      <c r="A45" s="105"/>
      <c r="D45" s="40"/>
      <c r="F45" s="124"/>
    </row>
    <row r="46" spans="1:6" ht="15.75">
      <c r="A46" s="105"/>
      <c r="C46" s="44" t="s">
        <v>29</v>
      </c>
      <c r="F46" s="124"/>
    </row>
    <row r="47" spans="1:6">
      <c r="A47" s="105"/>
      <c r="F47" s="124"/>
    </row>
    <row r="48" spans="1:6">
      <c r="A48" s="105"/>
      <c r="D48" s="45" t="s">
        <v>31</v>
      </c>
      <c r="F48" s="124"/>
    </row>
    <row r="49" spans="1:6">
      <c r="A49" s="105"/>
      <c r="D49" s="281" t="s">
        <v>138</v>
      </c>
      <c r="F49" s="124"/>
    </row>
    <row r="50" spans="1:6">
      <c r="A50" s="105"/>
      <c r="D50" s="281"/>
      <c r="F50" s="124"/>
    </row>
    <row r="51" spans="1:6">
      <c r="A51" s="105"/>
      <c r="D51" s="281"/>
      <c r="F51" s="124"/>
    </row>
    <row r="52" spans="1:6">
      <c r="A52" s="105"/>
      <c r="D52" s="45" t="s">
        <v>32</v>
      </c>
      <c r="F52" s="124"/>
    </row>
    <row r="53" spans="1:6">
      <c r="A53" s="105"/>
      <c r="D53" s="281" t="s">
        <v>143</v>
      </c>
      <c r="F53" s="124"/>
    </row>
    <row r="54" spans="1:6">
      <c r="A54" s="105"/>
      <c r="D54" s="281"/>
      <c r="F54" s="124"/>
    </row>
    <row r="55" spans="1:6">
      <c r="A55" s="105"/>
      <c r="D55" s="281"/>
      <c r="F55" s="124"/>
    </row>
    <row r="56" spans="1:6">
      <c r="A56" s="105"/>
      <c r="D56" s="45" t="s">
        <v>28</v>
      </c>
      <c r="F56" s="124"/>
    </row>
    <row r="57" spans="1:6">
      <c r="A57" s="105"/>
      <c r="D57" s="281" t="s">
        <v>138</v>
      </c>
      <c r="F57" s="124"/>
    </row>
    <row r="58" spans="1:6">
      <c r="A58" s="105"/>
      <c r="D58" s="281"/>
      <c r="F58" s="124"/>
    </row>
    <row r="59" spans="1:6">
      <c r="A59" s="105"/>
      <c r="D59" s="281"/>
      <c r="F59" s="124"/>
    </row>
    <row r="60" spans="1:6">
      <c r="A60" s="105"/>
      <c r="D60" s="40"/>
      <c r="F60" s="124"/>
    </row>
    <row r="61" spans="1:6">
      <c r="A61" s="105"/>
      <c r="F61" s="124"/>
    </row>
    <row r="62" spans="1:6" ht="15.75">
      <c r="A62" s="105"/>
      <c r="C62" s="44" t="s">
        <v>12</v>
      </c>
      <c r="F62" s="124"/>
    </row>
    <row r="63" spans="1:6">
      <c r="A63" s="105"/>
      <c r="F63" s="124"/>
    </row>
    <row r="64" spans="1:6">
      <c r="A64" s="105"/>
      <c r="D64" s="281" t="s">
        <v>142</v>
      </c>
      <c r="F64" s="124"/>
    </row>
    <row r="65" spans="1:6">
      <c r="A65" s="105"/>
      <c r="D65" s="281"/>
      <c r="F65" s="124"/>
    </row>
    <row r="66" spans="1:6">
      <c r="A66" s="105"/>
      <c r="D66" s="281"/>
      <c r="F66" s="124"/>
    </row>
    <row r="67" spans="1:6" ht="38.25" customHeight="1">
      <c r="A67" s="105"/>
      <c r="D67" s="281"/>
      <c r="F67" s="124"/>
    </row>
    <row r="68" spans="1:6" ht="12.75" customHeight="1">
      <c r="A68" s="105"/>
      <c r="D68" s="275"/>
      <c r="F68" s="124"/>
    </row>
    <row r="69" spans="1:6" ht="38.25" customHeight="1">
      <c r="A69" s="105"/>
      <c r="D69" s="275"/>
      <c r="F69" s="124"/>
    </row>
    <row r="70" spans="1:6" ht="38.25" customHeight="1">
      <c r="A70" s="105"/>
      <c r="D70" s="275"/>
      <c r="F70" s="124"/>
    </row>
    <row r="71" spans="1:6" ht="38.25" customHeight="1">
      <c r="A71" s="105"/>
      <c r="D71" s="275"/>
      <c r="F71" s="124"/>
    </row>
    <row r="72" spans="1:6" ht="38.25" customHeight="1">
      <c r="A72" s="105"/>
      <c r="D72" s="275"/>
      <c r="F72" s="124"/>
    </row>
    <row r="73" spans="1:6" ht="38.25" customHeight="1">
      <c r="A73" s="105"/>
      <c r="D73" s="275"/>
      <c r="F73" s="124"/>
    </row>
    <row r="74" spans="1:6" ht="38.25" customHeight="1">
      <c r="A74" s="105"/>
      <c r="D74" s="275"/>
      <c r="F74" s="124"/>
    </row>
    <row r="75" spans="1:6" ht="12.75" customHeight="1">
      <c r="A75" s="105"/>
      <c r="D75" s="275"/>
      <c r="F75" s="124"/>
    </row>
    <row r="76" spans="1:6">
      <c r="A76" s="105"/>
      <c r="F76" s="124"/>
    </row>
    <row r="77" spans="1:6">
      <c r="A77" s="105"/>
      <c r="F77" s="124"/>
    </row>
    <row r="78" spans="1:6" ht="15.75">
      <c r="A78" s="105"/>
      <c r="C78" s="44" t="s">
        <v>13</v>
      </c>
      <c r="F78" s="124"/>
    </row>
    <row r="79" spans="1:6">
      <c r="A79" s="105"/>
      <c r="F79" s="124"/>
    </row>
    <row r="80" spans="1:6">
      <c r="A80" s="105"/>
      <c r="D80" s="281" t="s">
        <v>144</v>
      </c>
      <c r="F80" s="124"/>
    </row>
    <row r="81" spans="1:6">
      <c r="A81" s="105"/>
      <c r="D81" s="281"/>
      <c r="F81" s="124"/>
    </row>
    <row r="82" spans="1:6">
      <c r="A82" s="105"/>
      <c r="D82" s="281"/>
      <c r="F82" s="124"/>
    </row>
    <row r="83" spans="1:6">
      <c r="A83" s="105"/>
      <c r="D83" s="281"/>
      <c r="F83" s="124"/>
    </row>
    <row r="84" spans="1:6">
      <c r="A84" s="105"/>
      <c r="F84" s="124"/>
    </row>
    <row r="85" spans="1:6">
      <c r="A85" s="105"/>
      <c r="F85" s="124"/>
    </row>
    <row r="86" spans="1:6" ht="28.5" customHeight="1">
      <c r="A86" s="105"/>
      <c r="B86" s="124"/>
      <c r="C86" s="124"/>
      <c r="D86" s="124"/>
      <c r="E86" s="124"/>
      <c r="F86" s="124"/>
    </row>
  </sheetData>
  <mergeCells count="13">
    <mergeCell ref="D37:D39"/>
    <mergeCell ref="D41:D43"/>
    <mergeCell ref="D80:D83"/>
    <mergeCell ref="D49:D51"/>
    <mergeCell ref="D53:D55"/>
    <mergeCell ref="D57:D59"/>
    <mergeCell ref="D64:D67"/>
    <mergeCell ref="D31:D33"/>
    <mergeCell ref="D7:D9"/>
    <mergeCell ref="D11:D13"/>
    <mergeCell ref="D17:D19"/>
    <mergeCell ref="D21:D23"/>
    <mergeCell ref="D27:D29"/>
  </mergeCells>
  <phoneticPr fontId="13" type="noConversion"/>
  <pageMargins left="0.78740157480314965" right="0.78740157480314965" top="0.98425196850393704" bottom="0.98425196850393704" header="0.51181102362204722" footer="0.51181102362204722"/>
  <pageSetup paperSize="9" scale="56"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Normal="100" workbookViewId="0">
      <pane ySplit="1" topLeftCell="A2" activePane="bottomLeft" state="frozen"/>
      <selection activeCell="C59" sqref="C59"/>
      <selection pane="bottomLeft" activeCell="H16" sqref="H16"/>
    </sheetView>
  </sheetViews>
  <sheetFormatPr defaultRowHeight="12.75"/>
  <cols>
    <col min="1" max="2" width="2.7109375" style="41" customWidth="1"/>
    <col min="3" max="3" width="9.140625" style="41"/>
    <col min="4" max="4" width="79.85546875" style="41" customWidth="1"/>
    <col min="5" max="5" width="2.7109375" style="41" customWidth="1"/>
    <col min="6" max="6" width="10.42578125" style="41" bestFit="1" customWidth="1"/>
    <col min="7" max="7" width="2.7109375" style="41" customWidth="1"/>
    <col min="8" max="8" width="56.5703125" style="41" customWidth="1"/>
    <col min="9" max="10" width="2.7109375" style="41" customWidth="1"/>
    <col min="11" max="16384" width="9.140625" style="41"/>
  </cols>
  <sheetData>
    <row r="1" spans="1:12" ht="30">
      <c r="A1" s="96"/>
      <c r="B1" s="96"/>
      <c r="C1" s="93" t="s">
        <v>20</v>
      </c>
      <c r="D1" s="93"/>
      <c r="E1" s="97"/>
      <c r="F1" s="98"/>
      <c r="G1" s="135"/>
      <c r="H1" s="136" t="s">
        <v>54</v>
      </c>
      <c r="I1" s="137"/>
      <c r="J1" s="102"/>
      <c r="K1" s="38"/>
      <c r="L1" s="38"/>
    </row>
    <row r="2" spans="1:12" ht="13.5" thickBot="1">
      <c r="A2" s="96"/>
      <c r="B2" s="46"/>
      <c r="C2" s="38"/>
      <c r="D2" s="38"/>
      <c r="E2" s="38"/>
      <c r="F2" s="38"/>
      <c r="G2" s="38"/>
      <c r="H2" s="38"/>
      <c r="I2" s="38"/>
      <c r="J2" s="102"/>
      <c r="K2" s="38"/>
      <c r="L2" s="38"/>
    </row>
    <row r="3" spans="1:12" ht="13.5" thickBot="1">
      <c r="A3" s="96"/>
      <c r="B3" s="46"/>
      <c r="C3" s="138" t="s">
        <v>21</v>
      </c>
      <c r="D3" s="95" t="s">
        <v>22</v>
      </c>
      <c r="E3" s="38"/>
      <c r="F3" s="139" t="s">
        <v>23</v>
      </c>
      <c r="G3" s="47"/>
      <c r="H3" s="139" t="s">
        <v>24</v>
      </c>
      <c r="I3" s="38"/>
      <c r="J3" s="102"/>
      <c r="K3" s="38"/>
      <c r="L3" s="38"/>
    </row>
    <row r="4" spans="1:12">
      <c r="A4" s="96"/>
      <c r="B4" s="46"/>
      <c r="C4" s="38"/>
      <c r="D4" s="38"/>
      <c r="E4" s="38"/>
      <c r="F4" s="38"/>
      <c r="G4" s="43"/>
      <c r="H4" s="38"/>
      <c r="I4" s="38"/>
      <c r="J4" s="102"/>
      <c r="K4" s="38"/>
      <c r="L4" s="38"/>
    </row>
    <row r="5" spans="1:12" ht="25.5">
      <c r="A5" s="96"/>
      <c r="B5" s="46"/>
      <c r="C5" s="48">
        <v>1</v>
      </c>
      <c r="D5" s="49" t="s">
        <v>68</v>
      </c>
      <c r="E5" s="38"/>
      <c r="F5" s="50" t="s">
        <v>136</v>
      </c>
      <c r="G5" s="43"/>
      <c r="H5" s="78"/>
      <c r="I5" s="38"/>
      <c r="J5" s="102"/>
      <c r="K5" s="38"/>
      <c r="L5" s="38"/>
    </row>
    <row r="6" spans="1:12">
      <c r="A6" s="96"/>
      <c r="B6" s="46"/>
      <c r="C6" s="48">
        <v>2</v>
      </c>
      <c r="D6" s="49" t="s">
        <v>69</v>
      </c>
      <c r="E6" s="38"/>
      <c r="F6" s="262" t="s">
        <v>136</v>
      </c>
      <c r="G6" s="43"/>
      <c r="H6" s="78"/>
      <c r="I6" s="38"/>
      <c r="J6" s="102"/>
      <c r="K6" s="38"/>
      <c r="L6" s="38"/>
    </row>
    <row r="7" spans="1:12">
      <c r="A7" s="96"/>
      <c r="B7" s="46"/>
      <c r="C7" s="48">
        <v>3</v>
      </c>
      <c r="D7" s="49" t="s">
        <v>52</v>
      </c>
      <c r="E7" s="38"/>
      <c r="F7" s="262" t="s">
        <v>136</v>
      </c>
      <c r="G7" s="43"/>
      <c r="H7" s="78"/>
      <c r="I7" s="38"/>
      <c r="J7" s="102"/>
      <c r="K7" s="38"/>
      <c r="L7" s="38"/>
    </row>
    <row r="8" spans="1:12" ht="25.5">
      <c r="A8" s="96"/>
      <c r="B8" s="46"/>
      <c r="C8" s="48">
        <v>4</v>
      </c>
      <c r="D8" s="261" t="s">
        <v>130</v>
      </c>
      <c r="E8" s="38"/>
      <c r="F8" s="262" t="s">
        <v>136</v>
      </c>
      <c r="G8" s="51"/>
      <c r="H8" s="78"/>
      <c r="I8" s="38"/>
      <c r="J8" s="102"/>
      <c r="K8" s="38"/>
      <c r="L8" s="38"/>
    </row>
    <row r="9" spans="1:12" ht="13.5" customHeight="1">
      <c r="A9" s="96"/>
      <c r="B9" s="46"/>
      <c r="C9" s="48"/>
      <c r="D9" s="49"/>
      <c r="E9" s="38"/>
      <c r="F9" s="63"/>
      <c r="G9" s="43"/>
      <c r="H9" s="76"/>
      <c r="I9" s="38"/>
      <c r="J9" s="102"/>
      <c r="K9" s="38"/>
      <c r="L9" s="38"/>
    </row>
    <row r="10" spans="1:12" ht="13.5" customHeight="1">
      <c r="A10" s="96"/>
      <c r="B10" s="46"/>
      <c r="C10" s="48"/>
      <c r="D10" s="52" t="s">
        <v>26</v>
      </c>
      <c r="E10" s="38"/>
      <c r="F10" s="62"/>
      <c r="G10" s="43"/>
      <c r="H10" s="77"/>
      <c r="I10" s="38"/>
      <c r="J10" s="102"/>
      <c r="K10" s="38"/>
      <c r="L10" s="38"/>
    </row>
    <row r="11" spans="1:12" ht="25.5">
      <c r="A11" s="96"/>
      <c r="B11" s="46"/>
      <c r="C11" s="48">
        <v>5</v>
      </c>
      <c r="D11" s="261" t="s">
        <v>131</v>
      </c>
      <c r="E11" s="38"/>
      <c r="F11" s="263" t="s">
        <v>136</v>
      </c>
      <c r="G11" s="51"/>
      <c r="H11" s="79"/>
      <c r="I11" s="38"/>
      <c r="J11" s="102"/>
      <c r="K11" s="38"/>
      <c r="L11" s="38"/>
    </row>
    <row r="12" spans="1:12" ht="38.25">
      <c r="A12" s="96"/>
      <c r="B12" s="46"/>
      <c r="C12" s="48">
        <v>6</v>
      </c>
      <c r="D12" s="49" t="s">
        <v>51</v>
      </c>
      <c r="E12" s="38"/>
      <c r="F12" s="262" t="s">
        <v>136</v>
      </c>
      <c r="G12" s="51"/>
      <c r="H12" s="78"/>
      <c r="I12" s="38"/>
      <c r="J12" s="102"/>
      <c r="K12" s="38"/>
      <c r="L12" s="38"/>
    </row>
    <row r="13" spans="1:12" ht="38.25">
      <c r="A13" s="96"/>
      <c r="B13" s="46"/>
      <c r="C13" s="48">
        <v>7</v>
      </c>
      <c r="D13" s="54" t="s">
        <v>71</v>
      </c>
      <c r="E13" s="38"/>
      <c r="F13" s="262" t="s">
        <v>136</v>
      </c>
      <c r="G13" s="51"/>
      <c r="H13" s="264" t="s">
        <v>137</v>
      </c>
      <c r="I13" s="38"/>
      <c r="J13" s="102"/>
      <c r="K13" s="38"/>
      <c r="L13" s="38"/>
    </row>
    <row r="14" spans="1:12">
      <c r="A14" s="96"/>
      <c r="B14" s="46"/>
      <c r="C14" s="48"/>
      <c r="D14" s="54"/>
      <c r="E14" s="38"/>
      <c r="F14" s="4"/>
      <c r="G14" s="43"/>
      <c r="H14" s="76"/>
      <c r="I14" s="38"/>
      <c r="J14" s="102"/>
      <c r="K14" s="38"/>
      <c r="L14" s="38"/>
    </row>
    <row r="15" spans="1:12">
      <c r="A15" s="96"/>
      <c r="B15" s="46"/>
      <c r="C15" s="48"/>
      <c r="D15" s="52" t="s">
        <v>27</v>
      </c>
      <c r="E15" s="43"/>
      <c r="F15" s="53"/>
      <c r="G15" s="43"/>
      <c r="H15" s="77"/>
      <c r="I15" s="38"/>
      <c r="J15" s="102"/>
      <c r="K15" s="38"/>
      <c r="L15" s="38"/>
    </row>
    <row r="16" spans="1:12" ht="89.25">
      <c r="A16" s="96"/>
      <c r="B16" s="46"/>
      <c r="C16" s="48">
        <v>8</v>
      </c>
      <c r="D16" s="49" t="s">
        <v>73</v>
      </c>
      <c r="E16" s="38"/>
      <c r="F16" s="262" t="s">
        <v>136</v>
      </c>
      <c r="G16" s="51"/>
      <c r="H16" s="264" t="s">
        <v>141</v>
      </c>
      <c r="I16" s="38"/>
      <c r="J16" s="102"/>
      <c r="K16" s="38"/>
      <c r="L16" s="38"/>
    </row>
    <row r="17" spans="1:12" ht="38.25">
      <c r="A17" s="96"/>
      <c r="B17" s="46"/>
      <c r="C17" s="48">
        <v>9</v>
      </c>
      <c r="D17" s="49" t="s">
        <v>72</v>
      </c>
      <c r="E17" s="38"/>
      <c r="F17" s="262" t="s">
        <v>136</v>
      </c>
      <c r="G17" s="43"/>
      <c r="H17" s="264" t="s">
        <v>137</v>
      </c>
      <c r="I17" s="38"/>
      <c r="J17" s="102"/>
      <c r="K17" s="38"/>
      <c r="L17" s="38"/>
    </row>
    <row r="18" spans="1:12" ht="13.5" thickBot="1">
      <c r="A18" s="96"/>
      <c r="B18" s="46"/>
      <c r="C18" s="48"/>
      <c r="D18" s="55"/>
      <c r="E18" s="38"/>
      <c r="F18" s="38"/>
      <c r="G18" s="38"/>
      <c r="H18" s="38"/>
      <c r="I18" s="38"/>
      <c r="J18" s="102"/>
      <c r="K18" s="38"/>
      <c r="L18" s="38"/>
    </row>
    <row r="19" spans="1:12" ht="12.75" customHeight="1">
      <c r="A19" s="96"/>
      <c r="B19" s="46"/>
      <c r="C19" s="59" t="s">
        <v>40</v>
      </c>
      <c r="D19" s="282" t="s">
        <v>127</v>
      </c>
      <c r="E19" s="38"/>
      <c r="F19" s="38"/>
      <c r="G19" s="38"/>
      <c r="H19" s="38"/>
      <c r="I19" s="38"/>
      <c r="J19" s="102"/>
      <c r="K19" s="38"/>
      <c r="L19" s="38"/>
    </row>
    <row r="20" spans="1:12">
      <c r="A20" s="96"/>
      <c r="B20" s="46"/>
      <c r="C20" s="60"/>
      <c r="D20" s="283"/>
      <c r="E20" s="38"/>
      <c r="F20" s="38"/>
      <c r="G20" s="38"/>
      <c r="H20" s="38"/>
      <c r="I20" s="38"/>
      <c r="J20" s="102"/>
      <c r="K20" s="38"/>
      <c r="L20" s="38"/>
    </row>
    <row r="21" spans="1:12">
      <c r="A21" s="96"/>
      <c r="B21" s="46"/>
      <c r="C21" s="60"/>
      <c r="D21" s="283"/>
      <c r="E21" s="38"/>
      <c r="F21" s="38"/>
      <c r="G21" s="38"/>
      <c r="H21" s="38"/>
      <c r="I21" s="38"/>
      <c r="J21" s="102"/>
      <c r="K21" s="38"/>
      <c r="L21" s="38"/>
    </row>
    <row r="22" spans="1:12" ht="25.5">
      <c r="A22" s="96"/>
      <c r="B22" s="46"/>
      <c r="C22" s="60"/>
      <c r="D22" s="154" t="s">
        <v>128</v>
      </c>
      <c r="E22" s="38"/>
      <c r="F22" s="38"/>
      <c r="G22" s="38"/>
      <c r="H22" s="38"/>
      <c r="I22" s="38"/>
      <c r="J22" s="102"/>
      <c r="K22" s="38"/>
      <c r="L22" s="38"/>
    </row>
    <row r="23" spans="1:12" ht="3.75" customHeight="1" thickBot="1">
      <c r="A23" s="96"/>
      <c r="B23" s="46"/>
      <c r="C23" s="61"/>
      <c r="D23" s="155"/>
      <c r="E23" s="38"/>
      <c r="F23" s="38"/>
      <c r="G23" s="38"/>
      <c r="H23" s="38"/>
      <c r="I23" s="38"/>
      <c r="J23" s="102"/>
      <c r="K23" s="38"/>
      <c r="L23" s="38"/>
    </row>
    <row r="24" spans="1:12" ht="13.5" thickBot="1">
      <c r="A24" s="96"/>
      <c r="B24" s="46"/>
      <c r="C24" s="48"/>
      <c r="D24" s="58"/>
      <c r="E24" s="38"/>
      <c r="F24" s="38"/>
      <c r="G24" s="38"/>
      <c r="H24" s="38"/>
      <c r="I24" s="38"/>
      <c r="J24" s="102"/>
      <c r="K24" s="38"/>
      <c r="L24" s="38"/>
    </row>
    <row r="25" spans="1:12" ht="26.25" thickBot="1">
      <c r="A25" s="96"/>
      <c r="B25" s="46"/>
      <c r="C25" s="56" t="s">
        <v>41</v>
      </c>
      <c r="D25" s="57" t="s">
        <v>70</v>
      </c>
      <c r="E25" s="38"/>
      <c r="F25" s="38"/>
      <c r="G25" s="38"/>
      <c r="H25" s="38"/>
      <c r="I25" s="38"/>
      <c r="J25" s="102"/>
      <c r="K25" s="38"/>
      <c r="L25" s="38"/>
    </row>
    <row r="26" spans="1:12">
      <c r="A26" s="96"/>
      <c r="B26" s="46"/>
      <c r="C26" s="48"/>
      <c r="D26" s="55"/>
      <c r="E26" s="38"/>
      <c r="F26" s="38"/>
      <c r="G26" s="38"/>
      <c r="H26" s="38"/>
      <c r="I26" s="38"/>
      <c r="J26" s="102"/>
      <c r="K26" s="38"/>
      <c r="L26" s="38"/>
    </row>
    <row r="27" spans="1:12" ht="31.5" customHeight="1">
      <c r="A27" s="102"/>
      <c r="B27" s="102"/>
      <c r="C27" s="102"/>
      <c r="D27" s="102"/>
      <c r="E27" s="102"/>
      <c r="F27" s="102"/>
      <c r="G27" s="102"/>
      <c r="H27" s="102"/>
      <c r="I27" s="102"/>
      <c r="J27" s="102"/>
      <c r="K27" s="38"/>
      <c r="L27" s="38"/>
    </row>
    <row r="28" spans="1:12">
      <c r="A28" s="38"/>
      <c r="B28" s="38"/>
      <c r="C28" s="38"/>
      <c r="D28" s="38"/>
      <c r="E28" s="38"/>
      <c r="F28" s="38"/>
      <c r="G28" s="38"/>
      <c r="H28" s="38"/>
      <c r="I28" s="38"/>
      <c r="J28" s="38"/>
      <c r="K28" s="38"/>
      <c r="L28" s="38"/>
    </row>
  </sheetData>
  <mergeCells count="1">
    <mergeCell ref="D19:D21"/>
  </mergeCells>
  <phoneticPr fontId="13" type="noConversion"/>
  <conditionalFormatting sqref="H15 H5:H12">
    <cfRule type="expression" dxfId="5" priority="4" stopIfTrue="1">
      <formula>F5="nee"</formula>
    </cfRule>
  </conditionalFormatting>
  <conditionalFormatting sqref="H14">
    <cfRule type="expression" dxfId="4" priority="5" stopIfTrue="1">
      <formula>F14="ja"</formula>
    </cfRule>
  </conditionalFormatting>
  <conditionalFormatting sqref="F5 F9:F10">
    <cfRule type="cellIs" dxfId="3" priority="6" stopIfTrue="1" operator="equal">
      <formula>"ja"</formula>
    </cfRule>
  </conditionalFormatting>
  <conditionalFormatting sqref="H13">
    <cfRule type="expression" dxfId="2" priority="3" stopIfTrue="1">
      <formula>F13="ja"</formula>
    </cfRule>
  </conditionalFormatting>
  <conditionalFormatting sqref="H17">
    <cfRule type="expression" dxfId="1" priority="2" stopIfTrue="1">
      <formula>F17="ja"</formula>
    </cfRule>
  </conditionalFormatting>
  <conditionalFormatting sqref="H16">
    <cfRule type="expression" dxfId="0" priority="1" stopIfTrue="1">
      <formula>F16="ja"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R86"/>
  <sheetViews>
    <sheetView showGridLines="0" tabSelected="1" zoomScale="85" workbookViewId="0">
      <pane ySplit="2" topLeftCell="A42" activePane="bottomLeft" state="frozenSplit"/>
      <selection pane="bottomLeft" activeCell="I71" sqref="I71"/>
    </sheetView>
  </sheetViews>
  <sheetFormatPr defaultRowHeight="12.75"/>
  <cols>
    <col min="1" max="1" width="3.42578125" style="291" customWidth="1"/>
    <col min="2" max="2" width="54.5703125" style="291" customWidth="1"/>
    <col min="3" max="4" width="10.28515625" style="291" customWidth="1"/>
    <col min="5" max="5" width="13" style="291" customWidth="1"/>
    <col min="6" max="6" width="5.28515625" style="291" customWidth="1"/>
    <col min="7" max="9" width="14.42578125" style="291" customWidth="1"/>
    <col min="10" max="10" width="15.28515625" style="291" bestFit="1" customWidth="1"/>
    <col min="11" max="14" width="14.42578125" style="291" customWidth="1"/>
    <col min="15" max="15" width="11.85546875" style="291" customWidth="1"/>
    <col min="16" max="16" width="5.5703125" style="291" customWidth="1"/>
    <col min="17" max="17" width="11.85546875" style="291" customWidth="1"/>
    <col min="18" max="18" width="16.7109375" style="291" bestFit="1" customWidth="1"/>
    <col min="19" max="16384" width="9.140625" style="291"/>
  </cols>
  <sheetData>
    <row r="2" spans="2:18" s="285" customFormat="1" ht="60">
      <c r="B2" s="284" t="s">
        <v>145</v>
      </c>
      <c r="C2" s="284"/>
      <c r="E2" s="286"/>
      <c r="F2" s="286"/>
      <c r="G2" s="287" t="s">
        <v>146</v>
      </c>
      <c r="H2" s="287" t="s">
        <v>147</v>
      </c>
      <c r="I2" s="287" t="s">
        <v>148</v>
      </c>
      <c r="J2" s="287" t="s">
        <v>149</v>
      </c>
      <c r="K2" s="287" t="s">
        <v>150</v>
      </c>
      <c r="L2" s="287" t="s">
        <v>151</v>
      </c>
      <c r="M2" s="287" t="s">
        <v>152</v>
      </c>
      <c r="N2" s="287" t="s">
        <v>153</v>
      </c>
      <c r="O2" s="287" t="s">
        <v>154</v>
      </c>
      <c r="P2" s="286"/>
      <c r="Q2" s="286"/>
    </row>
    <row r="4" spans="2:18" s="290" customFormat="1">
      <c r="B4" s="288" t="s">
        <v>155</v>
      </c>
      <c r="C4" s="289"/>
      <c r="D4" s="289"/>
    </row>
    <row r="5" spans="2:18">
      <c r="G5" s="292"/>
      <c r="H5" s="292"/>
      <c r="I5" s="292"/>
      <c r="J5" s="292"/>
      <c r="K5" s="292"/>
      <c r="L5" s="292"/>
      <c r="M5" s="292"/>
      <c r="N5" s="292"/>
      <c r="O5" s="292"/>
      <c r="P5" s="292"/>
      <c r="Q5" s="292"/>
    </row>
    <row r="6" spans="2:18" s="295" customFormat="1">
      <c r="B6" s="293" t="s">
        <v>156</v>
      </c>
      <c r="C6" s="294"/>
      <c r="D6" s="295" t="s">
        <v>157</v>
      </c>
      <c r="G6" s="296">
        <v>22155782.462519988</v>
      </c>
      <c r="H6" s="296">
        <v>30603336.272270575</v>
      </c>
      <c r="I6" s="296">
        <v>62282919.272606239</v>
      </c>
      <c r="J6" s="296">
        <v>320334771.2753402</v>
      </c>
      <c r="K6" s="296">
        <v>342731735.95406991</v>
      </c>
      <c r="L6" s="296">
        <v>18354485.758633368</v>
      </c>
      <c r="M6" s="296">
        <v>297632151.81264526</v>
      </c>
      <c r="N6" s="296">
        <v>18389510.971848741</v>
      </c>
      <c r="O6" s="296">
        <v>6440014.167166301</v>
      </c>
      <c r="P6" s="297"/>
      <c r="Q6" s="293" t="s">
        <v>158</v>
      </c>
    </row>
    <row r="7" spans="2:18">
      <c r="B7" s="295" t="s">
        <v>159</v>
      </c>
      <c r="C7" s="298"/>
      <c r="E7" s="299"/>
      <c r="F7" s="299"/>
      <c r="G7" s="300">
        <v>7.75</v>
      </c>
      <c r="H7" s="300">
        <v>6.93</v>
      </c>
      <c r="I7" s="300">
        <v>6.99</v>
      </c>
      <c r="J7" s="300">
        <v>6.94</v>
      </c>
      <c r="K7" s="300">
        <v>6.35</v>
      </c>
      <c r="L7" s="300">
        <v>7.13</v>
      </c>
      <c r="M7" s="300">
        <v>6.62</v>
      </c>
      <c r="N7" s="300">
        <v>5.87</v>
      </c>
      <c r="O7" s="300">
        <v>10.77</v>
      </c>
      <c r="Q7" s="293" t="s">
        <v>158</v>
      </c>
      <c r="R7" s="299"/>
    </row>
    <row r="8" spans="2:18">
      <c r="B8" s="295" t="s">
        <v>160</v>
      </c>
      <c r="C8" s="298"/>
      <c r="E8" s="298"/>
      <c r="F8" s="298"/>
      <c r="G8" s="301">
        <v>0</v>
      </c>
      <c r="H8" s="301">
        <v>0</v>
      </c>
      <c r="I8" s="301">
        <v>0</v>
      </c>
      <c r="J8" s="301">
        <v>0</v>
      </c>
      <c r="K8" s="301">
        <v>0</v>
      </c>
      <c r="L8" s="301">
        <v>0</v>
      </c>
      <c r="M8" s="301">
        <v>0</v>
      </c>
      <c r="N8" s="301">
        <v>0</v>
      </c>
      <c r="O8" s="301">
        <v>0</v>
      </c>
      <c r="Q8" s="293" t="s">
        <v>158</v>
      </c>
    </row>
    <row r="9" spans="2:18">
      <c r="B9" s="302" t="s">
        <v>161</v>
      </c>
      <c r="C9" s="298"/>
      <c r="E9" s="303">
        <v>2.8000000000000001E-2</v>
      </c>
      <c r="F9" s="304"/>
      <c r="G9" s="305"/>
      <c r="H9" s="305"/>
      <c r="I9" s="305"/>
      <c r="J9" s="305"/>
      <c r="K9" s="305"/>
      <c r="L9" s="305"/>
      <c r="M9" s="305"/>
      <c r="N9" s="305"/>
      <c r="O9" s="305"/>
      <c r="P9" s="298"/>
    </row>
    <row r="10" spans="2:18">
      <c r="B10" s="302" t="s">
        <v>162</v>
      </c>
      <c r="C10" s="298"/>
      <c r="D10" s="302" t="s">
        <v>163</v>
      </c>
      <c r="E10" s="298"/>
      <c r="F10" s="306"/>
      <c r="G10" s="307">
        <f>G6*(1-G7/100+G8/100+$E$9)</f>
        <v>21059071.230625249</v>
      </c>
      <c r="H10" s="307">
        <f t="shared" ref="H10:O10" si="0">H6*(1-H7/100+H8/100+$E$9)</f>
        <v>29339418.484225802</v>
      </c>
      <c r="I10" s="307">
        <f t="shared" si="0"/>
        <v>59673264.955084041</v>
      </c>
      <c r="J10" s="307">
        <f t="shared" si="0"/>
        <v>307072911.74454111</v>
      </c>
      <c r="K10" s="307">
        <f t="shared" si="0"/>
        <v>330564759.32770044</v>
      </c>
      <c r="L10" s="307">
        <f t="shared" si="0"/>
        <v>17559736.525284544</v>
      </c>
      <c r="M10" s="307">
        <f t="shared" si="0"/>
        <v>286262603.61340219</v>
      </c>
      <c r="N10" s="307">
        <f t="shared" si="0"/>
        <v>17824952.985012986</v>
      </c>
      <c r="O10" s="307">
        <f t="shared" si="0"/>
        <v>5926745.038043147</v>
      </c>
      <c r="P10" s="308"/>
      <c r="Q10" s="308"/>
    </row>
    <row r="11" spans="2:18">
      <c r="F11" s="298"/>
    </row>
    <row r="12" spans="2:18" s="309" customFormat="1">
      <c r="B12" s="289" t="s">
        <v>164</v>
      </c>
      <c r="C12" s="288"/>
      <c r="D12" s="288"/>
    </row>
    <row r="14" spans="2:18">
      <c r="B14" s="310" t="s">
        <v>165</v>
      </c>
    </row>
    <row r="15" spans="2:18">
      <c r="B15" s="311" t="s">
        <v>166</v>
      </c>
      <c r="C15" s="312"/>
      <c r="D15" s="302" t="s">
        <v>163</v>
      </c>
      <c r="G15" s="313">
        <v>0</v>
      </c>
      <c r="H15" s="313">
        <v>0</v>
      </c>
      <c r="I15" s="313">
        <v>0</v>
      </c>
      <c r="J15" s="313">
        <v>0</v>
      </c>
      <c r="K15" s="313">
        <v>0</v>
      </c>
      <c r="L15" s="313">
        <v>0</v>
      </c>
      <c r="M15" s="313">
        <v>0</v>
      </c>
      <c r="N15" s="313">
        <v>0</v>
      </c>
      <c r="O15" s="313">
        <v>0</v>
      </c>
    </row>
    <row r="16" spans="2:18">
      <c r="B16" s="311" t="s">
        <v>167</v>
      </c>
      <c r="C16" s="312"/>
      <c r="D16" s="302" t="s">
        <v>163</v>
      </c>
      <c r="G16" s="313">
        <v>0</v>
      </c>
      <c r="H16" s="313">
        <v>0</v>
      </c>
      <c r="I16" s="313">
        <v>0</v>
      </c>
      <c r="J16" s="313">
        <v>0</v>
      </c>
      <c r="K16" s="313">
        <v>0</v>
      </c>
      <c r="L16" s="313">
        <v>0</v>
      </c>
      <c r="M16" s="313">
        <v>0</v>
      </c>
      <c r="N16" s="313">
        <v>0</v>
      </c>
      <c r="O16" s="313">
        <v>0</v>
      </c>
    </row>
    <row r="17" spans="2:15">
      <c r="B17" s="311" t="s">
        <v>168</v>
      </c>
      <c r="C17" s="312"/>
      <c r="D17" s="302" t="s">
        <v>163</v>
      </c>
      <c r="G17" s="313">
        <v>0</v>
      </c>
      <c r="H17" s="313">
        <v>0</v>
      </c>
      <c r="I17" s="313">
        <v>0</v>
      </c>
      <c r="J17" s="313">
        <v>0</v>
      </c>
      <c r="K17" s="313">
        <v>0</v>
      </c>
      <c r="L17" s="313">
        <v>0</v>
      </c>
      <c r="M17" s="313">
        <v>0</v>
      </c>
      <c r="N17" s="313">
        <v>0</v>
      </c>
      <c r="O17" s="313">
        <v>0</v>
      </c>
    </row>
    <row r="18" spans="2:15">
      <c r="B18" s="311" t="s">
        <v>169</v>
      </c>
      <c r="C18" s="312"/>
      <c r="D18" s="302" t="s">
        <v>163</v>
      </c>
      <c r="G18" s="313">
        <v>0</v>
      </c>
      <c r="H18" s="313">
        <v>0</v>
      </c>
      <c r="I18" s="313">
        <v>17128.755415545653</v>
      </c>
      <c r="J18" s="313">
        <v>73933.040794912478</v>
      </c>
      <c r="K18" s="313">
        <v>23269.928754353732</v>
      </c>
      <c r="L18" s="313">
        <v>0</v>
      </c>
      <c r="M18" s="313">
        <v>66227.522407023032</v>
      </c>
      <c r="N18" s="313">
        <v>3254.3525787456683</v>
      </c>
      <c r="O18" s="313">
        <v>0</v>
      </c>
    </row>
    <row r="19" spans="2:15">
      <c r="B19" s="311" t="s">
        <v>170</v>
      </c>
      <c r="C19" s="314"/>
      <c r="D19" s="302" t="s">
        <v>163</v>
      </c>
      <c r="G19" s="313">
        <v>49603.84415923903</v>
      </c>
      <c r="H19" s="313">
        <v>63083.104657897413</v>
      </c>
      <c r="I19" s="313">
        <v>134351.2793978253</v>
      </c>
      <c r="J19" s="313">
        <v>692619.68854873907</v>
      </c>
      <c r="K19" s="313">
        <v>742925.10287677892</v>
      </c>
      <c r="L19" s="313">
        <v>40811.950931922132</v>
      </c>
      <c r="M19" s="313">
        <v>629804.18126159476</v>
      </c>
      <c r="N19" s="313">
        <v>16650.270780129129</v>
      </c>
      <c r="O19" s="313">
        <v>0</v>
      </c>
    </row>
    <row r="20" spans="2:15">
      <c r="B20" s="315" t="s">
        <v>171</v>
      </c>
      <c r="C20" s="316"/>
      <c r="D20" s="302" t="s">
        <v>163</v>
      </c>
      <c r="G20" s="313">
        <v>-179461.83794641122</v>
      </c>
      <c r="H20" s="313">
        <v>-348878.03350388631</v>
      </c>
      <c r="I20" s="313">
        <v>-579231.14923523366</v>
      </c>
      <c r="J20" s="313">
        <v>-2947079.8957331181</v>
      </c>
      <c r="K20" s="313">
        <v>-2913219.7556096315</v>
      </c>
      <c r="L20" s="313">
        <v>-137658.64318975061</v>
      </c>
      <c r="M20" s="313">
        <v>-2589399.7207700014</v>
      </c>
      <c r="N20" s="313">
        <v>-474449.38307369873</v>
      </c>
      <c r="O20" s="313">
        <v>-477205.04978702217</v>
      </c>
    </row>
    <row r="21" spans="2:15">
      <c r="B21" s="315" t="s">
        <v>172</v>
      </c>
      <c r="C21" s="316"/>
      <c r="D21" s="302" t="s">
        <v>163</v>
      </c>
      <c r="G21" s="313">
        <v>-199864.33429797739</v>
      </c>
      <c r="H21" s="313">
        <v>-263957.47169411555</v>
      </c>
      <c r="I21" s="313">
        <v>-574479.56622220576</v>
      </c>
      <c r="J21" s="313">
        <v>-2914210.193515718</v>
      </c>
      <c r="K21" s="313">
        <v>-3133759.3150655031</v>
      </c>
      <c r="L21" s="313">
        <v>-139856.36017333716</v>
      </c>
      <c r="M21" s="313">
        <v>-2600562.013676703</v>
      </c>
      <c r="N21" s="313">
        <v>-74113.349565014243</v>
      </c>
      <c r="O21" s="313">
        <v>0</v>
      </c>
    </row>
    <row r="22" spans="2:15">
      <c r="B22" s="311" t="s">
        <v>173</v>
      </c>
      <c r="C22" s="312"/>
      <c r="D22" s="302" t="s">
        <v>163</v>
      </c>
      <c r="G22" s="313">
        <v>-632655.4159294198</v>
      </c>
      <c r="H22" s="313">
        <v>61186.455011460122</v>
      </c>
      <c r="I22" s="313">
        <v>0</v>
      </c>
      <c r="J22" s="313">
        <v>-105209.76134092965</v>
      </c>
      <c r="K22" s="313">
        <v>4670373.5356095629</v>
      </c>
      <c r="L22" s="313">
        <v>184102.45168093964</v>
      </c>
      <c r="M22" s="313">
        <v>-577472.66393038596</v>
      </c>
      <c r="N22" s="313">
        <v>0</v>
      </c>
      <c r="O22" s="313">
        <v>0</v>
      </c>
    </row>
    <row r="23" spans="2:15">
      <c r="B23" s="311" t="s">
        <v>174</v>
      </c>
      <c r="C23" s="312"/>
      <c r="D23" s="302" t="s">
        <v>163</v>
      </c>
      <c r="G23" s="314"/>
      <c r="H23" s="314"/>
      <c r="I23" s="314"/>
      <c r="J23" s="314"/>
      <c r="K23" s="314"/>
      <c r="L23" s="313">
        <v>128008.84661331492</v>
      </c>
      <c r="M23" s="314"/>
      <c r="N23" s="314"/>
      <c r="O23" s="314"/>
    </row>
    <row r="24" spans="2:15">
      <c r="B24" s="311" t="s">
        <v>175</v>
      </c>
      <c r="C24" s="312"/>
      <c r="D24" s="302" t="s">
        <v>163</v>
      </c>
      <c r="G24" s="314"/>
      <c r="H24" s="314"/>
      <c r="I24" s="314"/>
      <c r="J24" s="314"/>
      <c r="K24" s="314"/>
      <c r="L24" s="313">
        <v>250769.32801754973</v>
      </c>
      <c r="M24" s="314"/>
      <c r="N24" s="314"/>
      <c r="O24" s="314"/>
    </row>
    <row r="25" spans="2:15">
      <c r="B25" s="311" t="s">
        <v>176</v>
      </c>
      <c r="C25" s="312"/>
      <c r="D25" s="302" t="s">
        <v>163</v>
      </c>
      <c r="G25" s="314"/>
      <c r="H25" s="314"/>
      <c r="I25" s="314"/>
      <c r="J25" s="314"/>
      <c r="K25" s="314"/>
      <c r="L25" s="313">
        <v>371763.88211075717</v>
      </c>
      <c r="M25" s="314"/>
      <c r="N25" s="314"/>
      <c r="O25" s="314"/>
    </row>
    <row r="26" spans="2:15">
      <c r="B26" s="311" t="s">
        <v>177</v>
      </c>
      <c r="C26" s="312"/>
      <c r="D26" s="302" t="s">
        <v>163</v>
      </c>
      <c r="G26" s="314"/>
      <c r="H26" s="314"/>
      <c r="I26" s="314"/>
      <c r="J26" s="314"/>
      <c r="K26" s="314"/>
      <c r="L26" s="313">
        <v>22589.796461173482</v>
      </c>
      <c r="M26" s="314"/>
      <c r="N26" s="314"/>
      <c r="O26" s="314"/>
    </row>
    <row r="27" spans="2:15">
      <c r="B27" s="311" t="s">
        <v>178</v>
      </c>
      <c r="C27" s="312"/>
      <c r="D27" s="302" t="s">
        <v>163</v>
      </c>
      <c r="G27" s="314"/>
      <c r="H27" s="314"/>
      <c r="I27" s="314"/>
      <c r="J27" s="314"/>
      <c r="K27" s="314"/>
      <c r="L27" s="313">
        <v>87514.659788016696</v>
      </c>
      <c r="M27" s="314"/>
      <c r="N27" s="314"/>
      <c r="O27" s="314"/>
    </row>
    <row r="28" spans="2:15">
      <c r="B28" s="311" t="s">
        <v>179</v>
      </c>
      <c r="C28" s="312"/>
      <c r="D28" s="302" t="s">
        <v>163</v>
      </c>
      <c r="G28" s="314"/>
      <c r="H28" s="314"/>
      <c r="I28" s="314"/>
      <c r="J28" s="314"/>
      <c r="K28" s="314"/>
      <c r="L28" s="313">
        <v>191826.9276748822</v>
      </c>
      <c r="M28" s="314"/>
      <c r="N28" s="314"/>
      <c r="O28" s="314"/>
    </row>
    <row r="29" spans="2:15">
      <c r="B29" s="311" t="s">
        <v>180</v>
      </c>
      <c r="C29" s="312"/>
      <c r="D29" s="302" t="s">
        <v>163</v>
      </c>
      <c r="G29" s="314"/>
      <c r="H29" s="314"/>
      <c r="I29" s="314"/>
      <c r="J29" s="314"/>
      <c r="K29" s="314"/>
      <c r="L29" s="313">
        <v>-82829.253690969068</v>
      </c>
      <c r="M29" s="314"/>
      <c r="N29" s="314"/>
      <c r="O29" s="314"/>
    </row>
    <row r="30" spans="2:15">
      <c r="B30" s="311" t="s">
        <v>181</v>
      </c>
      <c r="C30" s="312"/>
      <c r="D30" s="302" t="s">
        <v>163</v>
      </c>
      <c r="G30" s="314"/>
      <c r="H30" s="314"/>
      <c r="I30" s="314"/>
      <c r="J30" s="314"/>
      <c r="K30" s="314"/>
      <c r="L30" s="313">
        <v>-162736.95813729271</v>
      </c>
      <c r="M30" s="314"/>
      <c r="N30" s="314"/>
      <c r="O30" s="314"/>
    </row>
    <row r="31" spans="2:15">
      <c r="B31" s="311" t="s">
        <v>182</v>
      </c>
      <c r="C31" s="312"/>
      <c r="D31" s="302" t="s">
        <v>163</v>
      </c>
      <c r="G31" s="314"/>
      <c r="H31" s="314"/>
      <c r="I31" s="314"/>
      <c r="J31" s="314"/>
      <c r="K31" s="314"/>
      <c r="L31" s="313">
        <v>-241967.26216596147</v>
      </c>
      <c r="M31" s="314"/>
      <c r="N31" s="314"/>
      <c r="O31" s="314"/>
    </row>
    <row r="32" spans="2:15">
      <c r="B32" s="158" t="s">
        <v>183</v>
      </c>
      <c r="C32" s="317"/>
      <c r="D32" s="302" t="s">
        <v>163</v>
      </c>
      <c r="G32" s="295"/>
      <c r="H32" s="318"/>
      <c r="I32" s="318"/>
      <c r="J32" s="319">
        <v>31276.720546017161</v>
      </c>
      <c r="K32" s="314"/>
      <c r="L32" s="318"/>
      <c r="M32" s="318"/>
      <c r="N32" s="318"/>
      <c r="O32" s="318"/>
    </row>
    <row r="33" spans="2:17">
      <c r="B33" s="158" t="s">
        <v>184</v>
      </c>
      <c r="C33" s="317"/>
      <c r="D33" s="302" t="s">
        <v>163</v>
      </c>
      <c r="G33" s="295"/>
      <c r="H33" s="318"/>
      <c r="I33" s="318"/>
      <c r="J33" s="319">
        <v>0</v>
      </c>
      <c r="K33" s="314"/>
      <c r="L33" s="318"/>
      <c r="M33" s="318"/>
      <c r="N33" s="318"/>
      <c r="O33" s="318"/>
    </row>
    <row r="35" spans="2:17">
      <c r="B35" s="320" t="s">
        <v>185</v>
      </c>
      <c r="D35" s="302" t="s">
        <v>163</v>
      </c>
      <c r="G35" s="321">
        <f>SUM(G15:G33)</f>
        <v>-962377.74401456933</v>
      </c>
      <c r="H35" s="321">
        <f>SUM(H15:H33)</f>
        <v>-488565.94552864425</v>
      </c>
      <c r="I35" s="321">
        <f>SUM(I15:I33)</f>
        <v>-1002230.6806440684</v>
      </c>
      <c r="J35" s="321">
        <f t="shared" ref="J35:M35" si="1">SUM(J15:J33)</f>
        <v>-5168670.400700096</v>
      </c>
      <c r="K35" s="321">
        <f t="shared" si="1"/>
        <v>-610410.50343443919</v>
      </c>
      <c r="L35" s="321">
        <f t="shared" si="1"/>
        <v>512339.36592124484</v>
      </c>
      <c r="M35" s="321">
        <f t="shared" si="1"/>
        <v>-5071402.694708473</v>
      </c>
      <c r="N35" s="321">
        <f>SUM(N15:N33)</f>
        <v>-528658.10927983816</v>
      </c>
      <c r="O35" s="321">
        <f>SUM(O15:O33)</f>
        <v>-477205.04978702217</v>
      </c>
    </row>
    <row r="37" spans="2:17" s="309" customFormat="1">
      <c r="B37" s="288" t="s">
        <v>60</v>
      </c>
      <c r="C37" s="288"/>
      <c r="D37" s="288"/>
    </row>
    <row r="39" spans="2:17">
      <c r="B39" s="302" t="s">
        <v>186</v>
      </c>
      <c r="D39" s="302" t="s">
        <v>163</v>
      </c>
      <c r="G39" s="322">
        <f>G10+G35</f>
        <v>20096693.486610681</v>
      </c>
      <c r="H39" s="322">
        <f t="shared" ref="H39:N39" si="2">H10+H35</f>
        <v>28850852.538697157</v>
      </c>
      <c r="I39" s="322">
        <f t="shared" si="2"/>
        <v>58671034.274439976</v>
      </c>
      <c r="J39" s="322">
        <f t="shared" si="2"/>
        <v>301904241.34384102</v>
      </c>
      <c r="K39" s="322">
        <f>K10+K35</f>
        <v>329954348.82426602</v>
      </c>
      <c r="L39" s="322">
        <f t="shared" si="2"/>
        <v>18072075.891205788</v>
      </c>
      <c r="M39" s="322">
        <f>M10+M35</f>
        <v>281191200.91869372</v>
      </c>
      <c r="N39" s="322">
        <f t="shared" si="2"/>
        <v>17296294.875733148</v>
      </c>
      <c r="O39" s="322">
        <f>O10+O35</f>
        <v>5449539.9882561248</v>
      </c>
    </row>
    <row r="41" spans="2:17" s="309" customFormat="1">
      <c r="B41" s="288" t="s">
        <v>187</v>
      </c>
      <c r="C41" s="288"/>
      <c r="D41" s="288"/>
    </row>
    <row r="43" spans="2:17">
      <c r="B43" s="291" t="s">
        <v>188</v>
      </c>
      <c r="D43" s="315" t="s">
        <v>157</v>
      </c>
      <c r="F43" s="323"/>
      <c r="G43" s="301">
        <v>3467749.7420662218</v>
      </c>
      <c r="H43" s="301">
        <v>4321939.9066870231</v>
      </c>
      <c r="I43" s="301">
        <v>11435680.528196925</v>
      </c>
      <c r="J43" s="301">
        <v>37354460.553247526</v>
      </c>
      <c r="K43" s="301">
        <v>68946424.101342753</v>
      </c>
      <c r="L43" s="301">
        <v>2705519.6435421472</v>
      </c>
      <c r="M43" s="301">
        <v>59830747.821621023</v>
      </c>
      <c r="N43" s="301">
        <v>1037832.3857857356</v>
      </c>
      <c r="O43" s="301">
        <v>0</v>
      </c>
      <c r="Q43" s="293" t="s">
        <v>189</v>
      </c>
    </row>
    <row r="44" spans="2:17">
      <c r="B44" s="291" t="s">
        <v>190</v>
      </c>
      <c r="D44" s="315" t="s">
        <v>157</v>
      </c>
      <c r="F44" s="323"/>
      <c r="G44" s="301">
        <v>16020081.886041785</v>
      </c>
      <c r="H44" s="301">
        <v>20284234.017797168</v>
      </c>
      <c r="I44" s="301">
        <v>38655269.268704616</v>
      </c>
      <c r="J44" s="301">
        <v>195672197.78188416</v>
      </c>
      <c r="K44" s="301">
        <v>238298546.27547348</v>
      </c>
      <c r="L44" s="301">
        <v>18226325.950834468</v>
      </c>
      <c r="M44" s="301">
        <v>207182164.85223594</v>
      </c>
      <c r="N44" s="301">
        <v>17557229.201133613</v>
      </c>
      <c r="O44" s="301">
        <v>4397978.741419402</v>
      </c>
      <c r="Q44" s="293" t="s">
        <v>191</v>
      </c>
    </row>
    <row r="45" spans="2:17" s="315" customFormat="1">
      <c r="G45" s="324"/>
      <c r="H45" s="324"/>
      <c r="I45" s="324"/>
      <c r="J45" s="324"/>
      <c r="K45" s="324"/>
      <c r="L45" s="324"/>
      <c r="M45" s="324"/>
      <c r="N45" s="324"/>
      <c r="O45" s="324"/>
    </row>
    <row r="46" spans="2:17" s="315" customFormat="1">
      <c r="B46" s="315" t="s">
        <v>192</v>
      </c>
      <c r="G46" s="325">
        <f t="shared" ref="G46:N46" si="3">G43/(G44+G43)</f>
        <v>0.17794436078073256</v>
      </c>
      <c r="H46" s="326">
        <f t="shared" si="3"/>
        <v>0.1756445321385991</v>
      </c>
      <c r="I46" s="326">
        <f t="shared" si="3"/>
        <v>0.22829833681660991</v>
      </c>
      <c r="J46" s="326">
        <f t="shared" si="3"/>
        <v>0.16030123257196394</v>
      </c>
      <c r="K46" s="326">
        <f t="shared" si="3"/>
        <v>0.2244021245222807</v>
      </c>
      <c r="L46" s="326">
        <f t="shared" si="3"/>
        <v>0.12925375506634687</v>
      </c>
      <c r="M46" s="326">
        <f t="shared" si="3"/>
        <v>0.22407436113286894</v>
      </c>
      <c r="N46" s="326">
        <f t="shared" si="3"/>
        <v>5.5812258589979409E-2</v>
      </c>
      <c r="O46" s="326"/>
    </row>
    <row r="47" spans="2:17" s="315" customFormat="1">
      <c r="B47" s="315" t="s">
        <v>193</v>
      </c>
      <c r="G47" s="325">
        <f t="shared" ref="G47:O47" si="4">G44/(G43+G44)</f>
        <v>0.8220556392192675</v>
      </c>
      <c r="H47" s="326">
        <f t="shared" si="4"/>
        <v>0.82435546786140079</v>
      </c>
      <c r="I47" s="326">
        <f t="shared" si="4"/>
        <v>0.77170166318339017</v>
      </c>
      <c r="J47" s="326">
        <f t="shared" si="4"/>
        <v>0.83969876742803595</v>
      </c>
      <c r="K47" s="326">
        <f t="shared" si="4"/>
        <v>0.77559787547771941</v>
      </c>
      <c r="L47" s="326">
        <f t="shared" si="4"/>
        <v>0.87074624493365305</v>
      </c>
      <c r="M47" s="326">
        <f t="shared" si="4"/>
        <v>0.77592563886713106</v>
      </c>
      <c r="N47" s="326">
        <f t="shared" si="4"/>
        <v>0.9441877414100206</v>
      </c>
      <c r="O47" s="326">
        <f t="shared" si="4"/>
        <v>1</v>
      </c>
    </row>
    <row r="48" spans="2:17" s="315" customFormat="1">
      <c r="G48" s="327"/>
      <c r="H48" s="328"/>
      <c r="I48" s="328"/>
    </row>
    <row r="49" spans="2:17" s="315" customFormat="1">
      <c r="B49" s="315" t="s">
        <v>194</v>
      </c>
      <c r="D49" s="302" t="s">
        <v>163</v>
      </c>
      <c r="G49" s="322">
        <f>G39*G46</f>
        <v>3576093.2762812492</v>
      </c>
      <c r="H49" s="322">
        <f t="shared" ref="H49:O49" si="5">H39*H46</f>
        <v>5067494.4959591758</v>
      </c>
      <c r="I49" s="322">
        <f t="shared" si="5"/>
        <v>13394499.544164961</v>
      </c>
      <c r="J49" s="322">
        <f t="shared" si="5"/>
        <v>48395622.00612139</v>
      </c>
      <c r="K49" s="322">
        <f t="shared" si="5"/>
        <v>74042456.87153098</v>
      </c>
      <c r="L49" s="322">
        <f t="shared" si="5"/>
        <v>2335883.6707823453</v>
      </c>
      <c r="M49" s="322">
        <f>M39*M46</f>
        <v>63007738.702040486</v>
      </c>
      <c r="N49" s="322">
        <f t="shared" si="5"/>
        <v>965345.2822529542</v>
      </c>
      <c r="O49" s="322">
        <f t="shared" si="5"/>
        <v>0</v>
      </c>
    </row>
    <row r="50" spans="2:17" s="315" customFormat="1">
      <c r="B50" s="315" t="s">
        <v>195</v>
      </c>
      <c r="D50" s="302" t="s">
        <v>163</v>
      </c>
      <c r="G50" s="322">
        <f>G39*G47</f>
        <v>16520600.210329432</v>
      </c>
      <c r="H50" s="322">
        <f t="shared" ref="H50:O50" si="6">H39*H47</f>
        <v>23783358.042737979</v>
      </c>
      <c r="I50" s="322">
        <f t="shared" si="6"/>
        <v>45276534.73027502</v>
      </c>
      <c r="J50" s="322">
        <f t="shared" si="6"/>
        <v>253508619.33771959</v>
      </c>
      <c r="K50" s="322">
        <f t="shared" si="6"/>
        <v>255911891.95273507</v>
      </c>
      <c r="L50" s="322">
        <f t="shared" si="6"/>
        <v>15736192.220423441</v>
      </c>
      <c r="M50" s="322">
        <f>M39*M47</f>
        <v>218183462.21665323</v>
      </c>
      <c r="N50" s="322">
        <f t="shared" si="6"/>
        <v>16330949.593480194</v>
      </c>
      <c r="O50" s="322">
        <f t="shared" si="6"/>
        <v>5449539.9882561248</v>
      </c>
    </row>
    <row r="51" spans="2:17" s="315" customFormat="1">
      <c r="D51" s="302"/>
    </row>
    <row r="52" spans="2:17" s="328" customFormat="1">
      <c r="G52" s="329"/>
      <c r="H52" s="329"/>
      <c r="I52" s="329"/>
      <c r="J52" s="329"/>
      <c r="K52" s="329"/>
      <c r="L52" s="329"/>
      <c r="M52" s="329"/>
      <c r="N52" s="329"/>
      <c r="O52" s="329"/>
    </row>
    <row r="53" spans="2:17" s="309" customFormat="1">
      <c r="B53" s="288" t="s">
        <v>196</v>
      </c>
      <c r="C53" s="288"/>
      <c r="D53" s="288"/>
    </row>
    <row r="54" spans="2:17" s="328" customFormat="1"/>
    <row r="55" spans="2:17" s="328" customFormat="1">
      <c r="B55" s="328" t="s">
        <v>197</v>
      </c>
      <c r="G55" s="325">
        <f t="shared" ref="G55:N55" si="7">(G49-G61)/G61</f>
        <v>0.11314864590136768</v>
      </c>
      <c r="H55" s="326">
        <f t="shared" si="7"/>
        <v>6.9103942465561563E-2</v>
      </c>
      <c r="I55" s="326">
        <f t="shared" si="7"/>
        <v>0.38217169303307097</v>
      </c>
      <c r="J55" s="326">
        <f t="shared" si="7"/>
        <v>-8.074965213830762E-3</v>
      </c>
      <c r="K55" s="326">
        <f t="shared" si="7"/>
        <v>0.40965786554310968</v>
      </c>
      <c r="L55" s="326">
        <f t="shared" si="7"/>
        <v>-3.1101828356062573E-2</v>
      </c>
      <c r="M55" s="326">
        <f t="shared" si="7"/>
        <v>0.49575877392224199</v>
      </c>
      <c r="N55" s="326">
        <f t="shared" si="7"/>
        <v>-0.38020875126553938</v>
      </c>
      <c r="O55" s="326"/>
    </row>
    <row r="56" spans="2:17" s="328" customFormat="1"/>
    <row r="57" spans="2:17" s="328" customFormat="1" ht="25.5" customHeight="1">
      <c r="B57" s="330" t="s">
        <v>198</v>
      </c>
      <c r="C57" s="331"/>
      <c r="D57" s="331"/>
      <c r="E57" s="331"/>
      <c r="F57" s="331"/>
      <c r="G57" s="331"/>
      <c r="H57" s="331"/>
      <c r="I57" s="331"/>
      <c r="J57" s="331"/>
      <c r="K57" s="331"/>
      <c r="L57" s="331"/>
      <c r="M57" s="331"/>
      <c r="N57" s="331"/>
      <c r="O57" s="331"/>
    </row>
    <row r="58" spans="2:17" s="328" customFormat="1">
      <c r="B58" s="328" t="s">
        <v>199</v>
      </c>
    </row>
    <row r="59" spans="2:17" s="328" customFormat="1"/>
    <row r="60" spans="2:17" s="298" customFormat="1">
      <c r="B60" s="293" t="s">
        <v>156</v>
      </c>
      <c r="C60" s="294"/>
      <c r="D60" s="157" t="s">
        <v>200</v>
      </c>
      <c r="G60" s="307">
        <f t="shared" ref="G60:O60" si="8">G62+G61</f>
        <v>22155782.462519988</v>
      </c>
      <c r="H60" s="307">
        <f t="shared" si="8"/>
        <v>30603336.272270575</v>
      </c>
      <c r="I60" s="307">
        <f t="shared" si="8"/>
        <v>62282919.272606239</v>
      </c>
      <c r="J60" s="307">
        <f t="shared" si="8"/>
        <v>320334771.2753402</v>
      </c>
      <c r="K60" s="307">
        <f t="shared" si="8"/>
        <v>342731735.95406991</v>
      </c>
      <c r="L60" s="307">
        <f t="shared" si="8"/>
        <v>18354485.758633368</v>
      </c>
      <c r="M60" s="307">
        <f t="shared" si="8"/>
        <v>297632151.81264526</v>
      </c>
      <c r="N60" s="307">
        <f t="shared" si="8"/>
        <v>18389510.971848741</v>
      </c>
      <c r="O60" s="307">
        <f t="shared" si="8"/>
        <v>6440014.167166301</v>
      </c>
    </row>
    <row r="61" spans="2:17" s="298" customFormat="1">
      <c r="B61" s="157" t="s">
        <v>201</v>
      </c>
      <c r="C61" s="157"/>
      <c r="D61" s="157" t="s">
        <v>200</v>
      </c>
      <c r="E61" s="157"/>
      <c r="F61" s="157"/>
      <c r="G61" s="296">
        <v>3212592.7560963989</v>
      </c>
      <c r="H61" s="296">
        <v>4739945.5700000022</v>
      </c>
      <c r="I61" s="296">
        <v>9690908.5981725957</v>
      </c>
      <c r="J61" s="296">
        <v>48789596.299032927</v>
      </c>
      <c r="K61" s="296">
        <v>52525125.905642413</v>
      </c>
      <c r="L61" s="296">
        <v>2410866.0116666672</v>
      </c>
      <c r="M61" s="296">
        <v>42124264.821672365</v>
      </c>
      <c r="N61" s="296">
        <v>1557532.9342324105</v>
      </c>
      <c r="O61" s="296">
        <v>0</v>
      </c>
      <c r="Q61" s="293" t="s">
        <v>202</v>
      </c>
    </row>
    <row r="62" spans="2:17" s="298" customFormat="1">
      <c r="B62" s="157" t="s">
        <v>203</v>
      </c>
      <c r="C62" s="157"/>
      <c r="D62" s="157" t="s">
        <v>200</v>
      </c>
      <c r="E62" s="157"/>
      <c r="F62" s="157"/>
      <c r="G62" s="296">
        <v>18943189.706423588</v>
      </c>
      <c r="H62" s="296">
        <v>25863390.702270571</v>
      </c>
      <c r="I62" s="296">
        <v>52592010.674433641</v>
      </c>
      <c r="J62" s="296">
        <v>271545174.97630727</v>
      </c>
      <c r="K62" s="296">
        <v>290206610.04842752</v>
      </c>
      <c r="L62" s="296">
        <v>15943619.746966699</v>
      </c>
      <c r="M62" s="296">
        <v>255507886.99097288</v>
      </c>
      <c r="N62" s="296">
        <v>16831978.037616331</v>
      </c>
      <c r="O62" s="296">
        <v>6440014.167166301</v>
      </c>
      <c r="Q62" s="293" t="s">
        <v>204</v>
      </c>
    </row>
    <row r="63" spans="2:17">
      <c r="G63" s="332"/>
      <c r="H63" s="332"/>
      <c r="I63" s="332"/>
      <c r="J63" s="332"/>
      <c r="K63" s="332"/>
      <c r="L63" s="332"/>
      <c r="M63" s="332"/>
      <c r="N63" s="332"/>
      <c r="O63" s="332"/>
    </row>
    <row r="64" spans="2:17">
      <c r="B64" s="293" t="s">
        <v>205</v>
      </c>
      <c r="C64" s="295"/>
      <c r="D64" s="295" t="s">
        <v>206</v>
      </c>
      <c r="G64" s="296">
        <v>18549111.057893485</v>
      </c>
      <c r="H64" s="296">
        <v>26291008.985069726</v>
      </c>
      <c r="I64" s="296">
        <v>53409774.188487686</v>
      </c>
      <c r="J64" s="296">
        <v>275163561.35945463</v>
      </c>
      <c r="K64" s="296">
        <v>299852789.82496494</v>
      </c>
      <c r="L64" s="296">
        <v>15668400.535794787</v>
      </c>
      <c r="M64" s="296">
        <v>258178589.06115696</v>
      </c>
      <c r="N64" s="296">
        <v>16332419.923893873</v>
      </c>
      <c r="O64" s="296">
        <v>4889012.4749017609</v>
      </c>
      <c r="Q64" s="293" t="s">
        <v>207</v>
      </c>
    </row>
    <row r="65" spans="2:17">
      <c r="B65" s="315" t="s">
        <v>192</v>
      </c>
      <c r="D65" s="295" t="s">
        <v>206</v>
      </c>
      <c r="G65" s="307">
        <f t="shared" ref="G65:O65" si="9">G64*G46</f>
        <v>3300709.710247674</v>
      </c>
      <c r="H65" s="307">
        <f t="shared" si="9"/>
        <v>4617871.9726342773</v>
      </c>
      <c r="I65" s="307">
        <f t="shared" si="9"/>
        <v>12193362.61698244</v>
      </c>
      <c r="J65" s="307">
        <f t="shared" si="9"/>
        <v>44109058.044811808</v>
      </c>
      <c r="K65" s="307">
        <f t="shared" si="9"/>
        <v>67287603.080655038</v>
      </c>
      <c r="L65" s="307">
        <f t="shared" si="9"/>
        <v>2025199.6051350376</v>
      </c>
      <c r="M65" s="307">
        <f t="shared" si="9"/>
        <v>57851202.402064249</v>
      </c>
      <c r="N65" s="307">
        <f t="shared" si="9"/>
        <v>911549.24419249664</v>
      </c>
      <c r="O65" s="307">
        <f t="shared" si="9"/>
        <v>0</v>
      </c>
    </row>
    <row r="66" spans="2:17">
      <c r="B66" s="315" t="s">
        <v>193</v>
      </c>
      <c r="D66" s="295" t="s">
        <v>206</v>
      </c>
      <c r="G66" s="307">
        <f t="shared" ref="G66:O66" si="10">G64*G47</f>
        <v>15248401.347645812</v>
      </c>
      <c r="H66" s="307">
        <f t="shared" si="10"/>
        <v>21673137.012435447</v>
      </c>
      <c r="I66" s="307">
        <f t="shared" si="10"/>
        <v>41216411.571505249</v>
      </c>
      <c r="J66" s="307">
        <f t="shared" si="10"/>
        <v>231054503.31464279</v>
      </c>
      <c r="K66" s="307">
        <f t="shared" si="10"/>
        <v>232565186.74430993</v>
      </c>
      <c r="L66" s="307">
        <f t="shared" si="10"/>
        <v>13643200.930659749</v>
      </c>
      <c r="M66" s="307">
        <f t="shared" si="10"/>
        <v>200327386.65909269</v>
      </c>
      <c r="N66" s="307">
        <f t="shared" si="10"/>
        <v>15420870.679701377</v>
      </c>
      <c r="O66" s="307">
        <f t="shared" si="10"/>
        <v>4889012.4749017609</v>
      </c>
    </row>
    <row r="67" spans="2:17">
      <c r="B67" s="315"/>
      <c r="D67" s="295"/>
      <c r="G67" s="333"/>
      <c r="H67" s="333"/>
      <c r="I67" s="333"/>
      <c r="J67" s="333"/>
      <c r="K67" s="333"/>
      <c r="L67" s="333"/>
      <c r="M67" s="333"/>
      <c r="N67" s="333"/>
      <c r="O67" s="333"/>
    </row>
    <row r="68" spans="2:17">
      <c r="B68" s="295" t="s">
        <v>208</v>
      </c>
      <c r="D68" s="334">
        <v>0.02</v>
      </c>
      <c r="G68" s="333"/>
      <c r="H68" s="333"/>
      <c r="I68" s="333"/>
      <c r="J68" s="333"/>
      <c r="K68" s="333"/>
      <c r="L68" s="333"/>
      <c r="M68" s="333"/>
      <c r="N68" s="333"/>
      <c r="O68" s="333"/>
    </row>
    <row r="69" spans="2:17">
      <c r="G69" s="333"/>
      <c r="H69" s="333"/>
      <c r="I69" s="333"/>
      <c r="J69" s="333"/>
      <c r="K69" s="333"/>
      <c r="L69" s="333"/>
      <c r="M69" s="333"/>
      <c r="N69" s="333"/>
      <c r="O69" s="333"/>
    </row>
    <row r="70" spans="2:17">
      <c r="B70" s="293" t="s">
        <v>209</v>
      </c>
      <c r="G70" s="335">
        <f t="shared" ref="G70:O71" si="11">(1+$D$68-(G65/G61)^(1/3))*100</f>
        <v>1.093947108325688</v>
      </c>
      <c r="H70" s="335">
        <f t="shared" si="11"/>
        <v>2.8659510414613343</v>
      </c>
      <c r="I70" s="335">
        <f>(1+$D$68-(I65/I61)^(1/3))*100</f>
        <v>-5.9575443456541644</v>
      </c>
      <c r="J70" s="335">
        <f t="shared" si="11"/>
        <v>5.3058530657181695</v>
      </c>
      <c r="K70" s="335">
        <f t="shared" si="11"/>
        <v>-6.606541808698374</v>
      </c>
      <c r="L70" s="335">
        <f t="shared" si="11"/>
        <v>7.6449997967180439</v>
      </c>
      <c r="M70" s="335">
        <f t="shared" si="11"/>
        <v>-9.1544067686190047</v>
      </c>
      <c r="N70" s="335">
        <f t="shared" si="11"/>
        <v>18.353527229845145</v>
      </c>
      <c r="O70" s="335"/>
    </row>
    <row r="71" spans="2:17">
      <c r="B71" s="293" t="s">
        <v>210</v>
      </c>
      <c r="G71" s="335">
        <f>(1+$D$68-(G66/G62)^(1/3))*100</f>
        <v>8.976987040106776</v>
      </c>
      <c r="H71" s="335">
        <f t="shared" si="11"/>
        <v>7.7216213079904117</v>
      </c>
      <c r="I71" s="335">
        <f t="shared" si="11"/>
        <v>9.8029976024902599</v>
      </c>
      <c r="J71" s="335">
        <f t="shared" si="11"/>
        <v>7.2402043023485181</v>
      </c>
      <c r="K71" s="335">
        <f t="shared" si="11"/>
        <v>9.1149537895233159</v>
      </c>
      <c r="L71" s="335">
        <f t="shared" si="11"/>
        <v>7.0613360345221583</v>
      </c>
      <c r="M71" s="335">
        <f t="shared" si="11"/>
        <v>9.7898620591750038</v>
      </c>
      <c r="N71" s="335">
        <f t="shared" si="11"/>
        <v>4.8764429106695539</v>
      </c>
      <c r="O71" s="335">
        <f t="shared" si="11"/>
        <v>10.775510669063904</v>
      </c>
    </row>
    <row r="73" spans="2:17">
      <c r="B73" s="302" t="s">
        <v>161</v>
      </c>
      <c r="C73" s="298"/>
      <c r="D73" s="303">
        <f>E9</f>
        <v>2.8000000000000001E-2</v>
      </c>
      <c r="G73" s="336"/>
      <c r="H73" s="336"/>
      <c r="I73" s="336"/>
      <c r="J73" s="336"/>
      <c r="K73" s="336"/>
      <c r="L73" s="336"/>
      <c r="M73" s="336"/>
      <c r="N73" s="336"/>
      <c r="O73" s="336"/>
      <c r="P73" s="336"/>
      <c r="Q73" s="336"/>
    </row>
    <row r="74" spans="2:17">
      <c r="B74" s="302"/>
      <c r="C74" s="298"/>
      <c r="G74" s="336"/>
      <c r="H74" s="336"/>
      <c r="I74" s="336"/>
      <c r="J74" s="336"/>
      <c r="K74" s="336"/>
      <c r="L74" s="336"/>
      <c r="M74" s="336"/>
      <c r="N74" s="336"/>
      <c r="O74" s="336"/>
      <c r="P74" s="336"/>
      <c r="Q74" s="336"/>
    </row>
    <row r="75" spans="2:17">
      <c r="B75" s="315" t="s">
        <v>211</v>
      </c>
      <c r="C75" s="298"/>
      <c r="D75" s="315" t="s">
        <v>118</v>
      </c>
      <c r="G75" s="307">
        <f>G61*(1-G70/100+$D$73)</f>
        <v>3267401.2877095011</v>
      </c>
      <c r="H75" s="307">
        <f t="shared" ref="H75:O76" si="12">H61*(1-H70/100+$D$73)</f>
        <v>4736819.5265318872</v>
      </c>
      <c r="I75" s="307">
        <f>I61*(1-I70/100+$D$73)</f>
        <v>10539594.216154374</v>
      </c>
      <c r="J75" s="307">
        <f t="shared" si="12"/>
        <v>47567000.704422094</v>
      </c>
      <c r="K75" s="307">
        <f t="shared" si="12"/>
        <v>57465923.834028125</v>
      </c>
      <c r="L75" s="307">
        <f t="shared" si="12"/>
        <v>2294059.5583022726</v>
      </c>
      <c r="M75" s="307">
        <f t="shared" si="12"/>
        <v>47159970.786745362</v>
      </c>
      <c r="N75" s="307">
        <f t="shared" si="12"/>
        <v>1315281.6251927665</v>
      </c>
      <c r="O75" s="307">
        <f t="shared" si="12"/>
        <v>0</v>
      </c>
      <c r="P75" s="336"/>
      <c r="Q75" s="336"/>
    </row>
    <row r="76" spans="2:17">
      <c r="B76" s="315" t="s">
        <v>212</v>
      </c>
      <c r="C76" s="298"/>
      <c r="D76" s="315" t="s">
        <v>118</v>
      </c>
      <c r="G76" s="307">
        <f>G62*(1-G71/100+$D$73)</f>
        <v>17773071.333274964</v>
      </c>
      <c r="H76" s="307">
        <f t="shared" si="12"/>
        <v>24590492.554498814</v>
      </c>
      <c r="I76" s="307">
        <f t="shared" si="12"/>
        <v>48908993.427801631</v>
      </c>
      <c r="J76" s="307">
        <f t="shared" si="12"/>
        <v>259488014.43418947</v>
      </c>
      <c r="K76" s="307">
        <f t="shared" si="12"/>
        <v>271880196.72972721</v>
      </c>
      <c r="L76" s="307">
        <f t="shared" si="12"/>
        <v>15264208.533482017</v>
      </c>
      <c r="M76" s="307">
        <f t="shared" si="12"/>
        <v>237648238.13999113</v>
      </c>
      <c r="N76" s="307">
        <f t="shared" si="12"/>
        <v>16482471.622928791</v>
      </c>
      <c r="O76" s="307">
        <f t="shared" si="12"/>
        <v>5926390.1501747258</v>
      </c>
    </row>
    <row r="77" spans="2:17">
      <c r="G77" s="337"/>
      <c r="H77" s="337"/>
      <c r="I77" s="337"/>
      <c r="J77" s="337"/>
      <c r="K77" s="337"/>
      <c r="L77" s="337"/>
      <c r="M77" s="337"/>
      <c r="N77" s="337"/>
      <c r="O77" s="337"/>
    </row>
    <row r="78" spans="2:17">
      <c r="B78" s="315" t="s">
        <v>192</v>
      </c>
      <c r="C78" s="315"/>
      <c r="D78" s="315"/>
      <c r="E78" s="315"/>
      <c r="F78" s="315"/>
      <c r="G78" s="325">
        <f t="shared" ref="G78:N78" si="13">G75/(G76+G75)</f>
        <v>0.15529124970561722</v>
      </c>
      <c r="H78" s="326">
        <f t="shared" si="13"/>
        <v>0.16151563816841319</v>
      </c>
      <c r="I78" s="326">
        <f>I75/(I76+I75)</f>
        <v>0.1772892281188771</v>
      </c>
      <c r="J78" s="326">
        <f t="shared" si="13"/>
        <v>0.1549136094811846</v>
      </c>
      <c r="K78" s="326">
        <f t="shared" si="13"/>
        <v>0.1744848967270704</v>
      </c>
      <c r="L78" s="326">
        <f t="shared" si="13"/>
        <v>0.130654091070388</v>
      </c>
      <c r="M78" s="326">
        <f t="shared" si="13"/>
        <v>0.16558501232974188</v>
      </c>
      <c r="N78" s="326">
        <f t="shared" si="13"/>
        <v>7.3901554137547468E-2</v>
      </c>
      <c r="O78" s="326"/>
    </row>
    <row r="79" spans="2:17">
      <c r="B79" s="315" t="s">
        <v>193</v>
      </c>
      <c r="C79" s="315"/>
      <c r="D79" s="315"/>
      <c r="E79" s="315"/>
      <c r="F79" s="315"/>
      <c r="G79" s="325">
        <f t="shared" ref="G79:O79" si="14">G76/(G75+G76)</f>
        <v>0.84470875029438275</v>
      </c>
      <c r="H79" s="326">
        <f t="shared" si="14"/>
        <v>0.83848436183158681</v>
      </c>
      <c r="I79" s="326">
        <f t="shared" si="14"/>
        <v>0.82271077188112296</v>
      </c>
      <c r="J79" s="326">
        <f t="shared" si="14"/>
        <v>0.8450863905188154</v>
      </c>
      <c r="K79" s="326">
        <f t="shared" si="14"/>
        <v>0.82551510327292965</v>
      </c>
      <c r="L79" s="326">
        <f t="shared" si="14"/>
        <v>0.86934590892961194</v>
      </c>
      <c r="M79" s="326">
        <f t="shared" si="14"/>
        <v>0.83441498767025823</v>
      </c>
      <c r="N79" s="326">
        <f t="shared" si="14"/>
        <v>0.9260984458624526</v>
      </c>
      <c r="O79" s="326">
        <f t="shared" si="14"/>
        <v>1</v>
      </c>
    </row>
    <row r="80" spans="2:17">
      <c r="B80" s="315"/>
      <c r="C80" s="315"/>
      <c r="D80" s="315"/>
      <c r="E80" s="315"/>
      <c r="F80" s="315"/>
    </row>
    <row r="81" spans="2:15">
      <c r="B81" s="302" t="s">
        <v>186</v>
      </c>
      <c r="D81" s="302" t="s">
        <v>163</v>
      </c>
      <c r="G81" s="322">
        <f>G39</f>
        <v>20096693.486610681</v>
      </c>
      <c r="H81" s="322">
        <f t="shared" ref="H81:O81" si="15">H39</f>
        <v>28850852.538697157</v>
      </c>
      <c r="I81" s="322">
        <f t="shared" si="15"/>
        <v>58671034.274439976</v>
      </c>
      <c r="J81" s="322">
        <f t="shared" si="15"/>
        <v>301904241.34384102</v>
      </c>
      <c r="K81" s="322">
        <f t="shared" si="15"/>
        <v>329954348.82426602</v>
      </c>
      <c r="L81" s="322">
        <f t="shared" si="15"/>
        <v>18072075.891205788</v>
      </c>
      <c r="M81" s="322">
        <f t="shared" si="15"/>
        <v>281191200.91869372</v>
      </c>
      <c r="N81" s="322">
        <f t="shared" si="15"/>
        <v>17296294.875733148</v>
      </c>
      <c r="O81" s="322">
        <f t="shared" si="15"/>
        <v>5449539.9882561248</v>
      </c>
    </row>
    <row r="82" spans="2:15">
      <c r="B82" s="302"/>
      <c r="D82" s="302"/>
    </row>
    <row r="83" spans="2:15">
      <c r="B83" s="315" t="s">
        <v>194</v>
      </c>
      <c r="C83" s="315"/>
      <c r="D83" s="302" t="s">
        <v>163</v>
      </c>
      <c r="E83" s="315"/>
      <c r="F83" s="315"/>
      <c r="G83" s="322">
        <f>G81*G78</f>
        <v>3120840.6464865105</v>
      </c>
      <c r="H83" s="322">
        <f t="shared" ref="H83:O83" si="16">H81*H78</f>
        <v>4659863.8594904551</v>
      </c>
      <c r="I83" s="322">
        <f t="shared" si="16"/>
        <v>10401742.379451646</v>
      </c>
      <c r="J83" s="322">
        <f t="shared" si="16"/>
        <v>46769075.744253092</v>
      </c>
      <c r="K83" s="322">
        <f t="shared" si="16"/>
        <v>57572050.47924982</v>
      </c>
      <c r="L83" s="322">
        <f t="shared" si="16"/>
        <v>2361190.6493205642</v>
      </c>
      <c r="M83" s="322">
        <f t="shared" si="16"/>
        <v>46561048.471136823</v>
      </c>
      <c r="N83" s="322">
        <f t="shared" si="16"/>
        <v>1278223.0721379782</v>
      </c>
      <c r="O83" s="322">
        <f t="shared" si="16"/>
        <v>0</v>
      </c>
    </row>
    <row r="84" spans="2:15">
      <c r="B84" s="315" t="s">
        <v>195</v>
      </c>
      <c r="C84" s="315"/>
      <c r="D84" s="302" t="s">
        <v>163</v>
      </c>
      <c r="E84" s="315"/>
      <c r="F84" s="315"/>
      <c r="G84" s="322">
        <f>G81*G79</f>
        <v>16975852.840124171</v>
      </c>
      <c r="H84" s="322">
        <f t="shared" ref="H84:O84" si="17">H81*H79</f>
        <v>24190988.679206703</v>
      </c>
      <c r="I84" s="322">
        <f t="shared" si="17"/>
        <v>48269291.894988336</v>
      </c>
      <c r="J84" s="322">
        <f t="shared" si="17"/>
        <v>255135165.59958792</v>
      </c>
      <c r="K84" s="322">
        <f t="shared" si="17"/>
        <v>272382298.34501624</v>
      </c>
      <c r="L84" s="322">
        <f t="shared" si="17"/>
        <v>15710885.241885222</v>
      </c>
      <c r="M84" s="322">
        <f t="shared" si="17"/>
        <v>234630152.44755691</v>
      </c>
      <c r="N84" s="322">
        <f t="shared" si="17"/>
        <v>16018071.803595172</v>
      </c>
      <c r="O84" s="322">
        <f t="shared" si="17"/>
        <v>5449539.9882561248</v>
      </c>
    </row>
    <row r="85" spans="2:15">
      <c r="G85" s="337"/>
      <c r="H85" s="337"/>
      <c r="I85" s="337"/>
      <c r="J85" s="337"/>
      <c r="K85" s="337"/>
      <c r="L85" s="337"/>
      <c r="M85" s="337"/>
      <c r="N85" s="337"/>
      <c r="O85" s="337"/>
    </row>
    <row r="86" spans="2:15">
      <c r="B86" s="328" t="s">
        <v>197</v>
      </c>
      <c r="C86" s="328"/>
      <c r="D86" s="328"/>
      <c r="E86" s="328"/>
      <c r="F86" s="328"/>
      <c r="G86" s="325">
        <f>(G83-G61)/G61</f>
        <v>-2.8560143340849654E-2</v>
      </c>
      <c r="H86" s="325">
        <f t="shared" ref="H86:N86" si="18">(H83-H61)/H61</f>
        <v>-1.6895069643077566E-2</v>
      </c>
      <c r="I86" s="325">
        <f t="shared" si="18"/>
        <v>7.3350581535057607E-2</v>
      </c>
      <c r="J86" s="325">
        <f t="shared" si="18"/>
        <v>-4.1412938578052644E-2</v>
      </c>
      <c r="K86" s="325">
        <f t="shared" si="18"/>
        <v>9.608591101092917E-2</v>
      </c>
      <c r="L86" s="325">
        <f t="shared" si="18"/>
        <v>-2.0604779405289986E-2</v>
      </c>
      <c r="M86" s="325">
        <f t="shared" si="18"/>
        <v>0.10532607911964775</v>
      </c>
      <c r="N86" s="325">
        <f t="shared" si="18"/>
        <v>-0.17932838269778412</v>
      </c>
      <c r="O86" s="326"/>
    </row>
  </sheetData>
  <mergeCells count="1">
    <mergeCell ref="B57:O57"/>
  </mergeCells>
  <pageMargins left="0.75" right="0.75" top="1" bottom="1" header="0.5" footer="0.5"/>
  <pageSetup paperSize="9" scale="3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 </vt:lpstr>
      <vt:lpstr>Contactgegevens</vt:lpstr>
      <vt:lpstr>Tarievenvoorstel</vt:lpstr>
      <vt:lpstr>Toelichting</vt:lpstr>
      <vt:lpstr>Richtlijnen Controle Tarieven</vt:lpstr>
      <vt:lpstr>TI-berekening 2014</vt:lpstr>
      <vt:lpstr>Tarievenvoorstel!Afdrukbereik</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Endinet voor tarieven 2014 regionaal netbeheer gas</dc:title>
  <dc:creator>Endinet</dc:creator>
  <cp:lastPrinted>2013-10-14T14:10:09Z</cp:lastPrinted>
  <dcterms:created xsi:type="dcterms:W3CDTF">2001-08-01T08:33:17Z</dcterms:created>
  <dcterms:modified xsi:type="dcterms:W3CDTF">2013-10-21T11:28:55Z</dcterms:modified>
</cp:coreProperties>
</file>