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6E38F9A8-0D9F-4133-B6C9-415718CB787F}" xr6:coauthVersionLast="46" xr6:coauthVersionMax="46" xr10:uidLastSave="{00000000-0000-0000-0000-000000000000}"/>
  <bookViews>
    <workbookView xWindow="-120" yWindow="-120" windowWidth="29040" windowHeight="1764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24" l="1"/>
  <c r="I33" i="24" l="1"/>
  <c r="I20" i="24" l="1"/>
  <c r="I19" i="24"/>
  <c r="I14" i="24"/>
  <c r="I21" i="24" l="1"/>
  <c r="I59" i="24" l="1"/>
  <c r="O72" i="18" l="1"/>
  <c r="O66" i="18"/>
  <c r="O58" i="18"/>
  <c r="O71" i="18"/>
  <c r="O63" i="18"/>
  <c r="O57" i="18"/>
  <c r="O68" i="18"/>
  <c r="O62" i="18"/>
  <c r="O56" i="18"/>
  <c r="O73" i="18"/>
  <c r="O67" i="18"/>
  <c r="O61" i="18"/>
  <c r="I35" i="24"/>
  <c r="I16" i="24" l="1"/>
  <c r="I15" i="24"/>
  <c r="I23" i="24" l="1"/>
  <c r="I25" i="24" s="1"/>
  <c r="D10" i="18" s="1"/>
  <c r="O24" i="18"/>
  <c r="O20" i="18"/>
  <c r="D8" i="18"/>
  <c r="I27" i="24" l="1"/>
  <c r="I60" i="24"/>
  <c r="I44" i="24"/>
  <c r="I45" i="24" s="1"/>
  <c r="I41" i="24"/>
  <c r="O144" i="18" l="1"/>
  <c r="O138" i="18"/>
  <c r="O132" i="18"/>
  <c r="O121" i="18"/>
  <c r="O115" i="18"/>
  <c r="O109" i="18"/>
  <c r="O111" i="18"/>
  <c r="O139" i="18"/>
  <c r="O124" i="18"/>
  <c r="O110" i="18"/>
  <c r="O149" i="18"/>
  <c r="O143" i="18"/>
  <c r="O137" i="18"/>
  <c r="O126" i="18"/>
  <c r="O120" i="18"/>
  <c r="O114" i="18"/>
  <c r="O148" i="18"/>
  <c r="O142" i="18"/>
  <c r="O134" i="18"/>
  <c r="O125" i="18"/>
  <c r="O119" i="18"/>
  <c r="O147" i="18"/>
  <c r="O133" i="18"/>
  <c r="O116" i="18"/>
  <c r="I48" i="24"/>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O21" i="18"/>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<sst xmlns="http://schemas.openxmlformats.org/spreadsheetml/2006/main" count="492" uniqueCount="241">
  <si>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</si>
  <si>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</si>
  <si>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</si>
  <si>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</si>
  <si>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</si>
  <si>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</si>
  <si>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</si>
  <si>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</si>
  <si>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</si>
  <si>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</si>
  <si>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</si>
  <si>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</si>
  <si>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</si>
  <si>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</si>
  <si>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</si>
  <si>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</si>
  <si>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</si>
  <si>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</si>
  <si>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</si>
  <si>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</si>
  <si>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</si>
  <si>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</si>
  <si>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</si>
  <si>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</si>
  <si>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</si>
  <si>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</si>
  <si>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</si>
  <si>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</si>
  <si>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</si>
  <si>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</si>
  <si>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</si>
  <si>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</si>
  <si>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</si>
  <si>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</si>
  <si>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</si>
  <si>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</si>
  <si>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</si>
  <si>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</si>
  <si>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</si>
  <si>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</si>
  <si>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</si>
  <si>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</si>
  <si>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</si>
  <si>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</si>
  <si>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</si>
  <si>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</si>
  <si>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</si>
  <si>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</si>
  <si>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</si>
  <si>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</si>
  <si>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Tarievenbesluit</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</si>
  <si>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</si>
  <si>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</si>
  <si>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</si>
  <si>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</si>
  <si>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</si>
  <si>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</si>
  <si>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</si>
  <si>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</si>
  <si>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</si>
  <si>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</si>
  <si>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</si>
  <si>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</si>
  <si>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</si>
  <si>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</si>
  <si>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</si>
  <si>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</si>
  <si>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</si>
  <si>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</si>
  <si>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</si>
  <si>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</si>
  <si>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</si>
  <si>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</si>
  <si>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</si>
  <si>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</si>
  <si>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</si>
  <si>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</si>
  <si>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</si>
  <si>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</si>
  <si>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</si>
  <si>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</si>
  <si>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</si>
  <si>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</si>
  <si>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</si>
  <si>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</si>
  <si>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</si>
  <si>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</si>
  <si>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</si>
  <si>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</si>
  <si>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</si>
  <si>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</si>
  <si>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</si>
  <si>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</si>
  <si>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</si>
  <si>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</si>
  <si>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</si>
  <si>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</si>
  <si>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</si>
  <si>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</si>
  <si>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Capaciteits-afhankelijk tarief</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</si>
  <si>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</si>
  <si>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</si>
  <si>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</si>
  <si>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</si>
  <si>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</si>
  <si>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</si>
  <si>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</si>
  <si>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</si>
  <si>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</si>
  <si>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</si>
  <si>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</si>
  <si>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</si>
  <si>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</si>
  <si>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</si>
  <si>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</si>
  <si>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</si>
  <si>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</si>
  <si>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</si>
  <si>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</si>
  <si>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</si>
  <si>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</si>
  <si>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</si>
  <si>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</si>
  <si>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</si>
  <si>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</si>
  <si>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</si>
  <si>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</si>
  <si>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Legenda</t>
  </si>
  <si>
    <t xml:space="preserve">LD:     </t>
  </si>
  <si>
    <t>&lt; 200mbar</t>
  </si>
  <si>
    <t xml:space="preserve">HD:    </t>
  </si>
  <si>
    <t>≥ 200 mbar en &lt; 16 bar</t>
  </si>
  <si>
    <t>EHD:</t>
  </si>
  <si>
    <t>≥ 16 bar</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</si>
  <si>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</si>
  <si>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</si>
  <si>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</si>
  <si>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</si>
  <si>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</si>
  <si>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</si>
  <si>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</si>
  <si>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</si>
  <si>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</si>
  <si>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</si>
  <si>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</si>
  <si>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</si>
  <si>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</si>
  <si>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</si>
  <si>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</si>
  <si>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</si>
  <si>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</si>
  <si>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 xml:space="preserve">SO bestand </t>
  </si>
  <si>
    <t>SO bestand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</si>
  <si>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</si>
  <si>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</si>
  <si>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</si>
  <si>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</si>
  <si>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</si>
  <si>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</si>
  <si>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</si>
  <si>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</si>
  <si>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</si>
  <si>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</si>
  <si>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</si>
  <si>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</si>
  <si>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</si>
  <si>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</si>
  <si>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</si>
  <si>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</si>
  <si>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</si>
  <si>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</si>
  <si>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</si>
  <si>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</si>
  <si>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</si>
  <si>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</si>
  <si>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</si>
  <si>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EUR, pp 2021</t>
  </si>
  <si>
    <t>Capaciteitsafhankelijk tarief</t>
  </si>
  <si>
    <t>Dit bestand maakt geen onderdeel uit van een besluit door ACM. Dit bestand is om die reden niet op zichzelf appellabel. Mogelijkheden ten aanzien van bezwaar en beroep zijn opgenomen in het besluit.</t>
  </si>
  <si>
    <t>Tarievenmodule transporttarieven 2022 Gas</t>
  </si>
  <si>
    <t>TI-berekening regionale netbeheerders gas 2022</t>
  </si>
  <si>
    <t>Dit Excel-bestand is bedoelt voor de tarievenvoorstellen voor het jaar 2022 voor de regionale netbeheerders gas.</t>
  </si>
  <si>
    <t>Deze berekeningen maken onderdeel uit van de tarievenbesluiten gas 2022.</t>
  </si>
  <si>
    <t>TI-berekening RNB-G 2022</t>
  </si>
  <si>
    <t>Berekening totale inkomsten regionale netbeheerders gas 2022</t>
  </si>
  <si>
    <t>SO bestand behorende bij x-factorbesluit RNB's gas 2022-2026</t>
  </si>
  <si>
    <t>Tarievenvoorstel 2022</t>
  </si>
  <si>
    <t>Op dit blad wordt door de regionale netbeheerder een voorstel gedaan voor de transport- en aansluittarieven 2022.</t>
  </si>
  <si>
    <t>Rekenvolumes Transportdienst 2022-2026 en tarieven</t>
  </si>
  <si>
    <t xml:space="preserve">Rekenvolumes Aansluitdienst 2022-2026 en tarieven </t>
  </si>
  <si>
    <t>Totale Inkomsten 2022 inclusief correcties</t>
  </si>
  <si>
    <t>EUR, pp 2022</t>
  </si>
  <si>
    <t>Omzet 2022 voor de transportdienst: kleinverbruikers</t>
  </si>
  <si>
    <t>Omzet 2022 voor de transportdienst: profielgrootverbruikers</t>
  </si>
  <si>
    <t xml:space="preserve">Omzet 2022 voor de transportdienst: telemetriegrootverbruikers </t>
  </si>
  <si>
    <t xml:space="preserve">Omzet 2022 voor de aansluitdienst t/m 40m3/h </t>
  </si>
  <si>
    <t>Omzet 2022 voor de aansluitdienst vanaf 40m3/h</t>
  </si>
  <si>
    <t>Omzet tarievenvoorstel 2022</t>
  </si>
  <si>
    <t>Richtbedrag TI Transport 2022, inclusief correcties</t>
  </si>
  <si>
    <t>Vastrecht Kleinverbruik (KV) en Profielgrootverbruik (PGV) 2022</t>
  </si>
  <si>
    <t xml:space="preserve">Richtbedrag TI Transport 2022 zonder vastrecht KV en PGV </t>
  </si>
  <si>
    <t>Richtbedrag TI AD PAV 2022 (incl. correcties) - bestaande taken</t>
  </si>
  <si>
    <t>Richtbedrag TI AD EAV 2022 (incl. correcties) - bestaande taken</t>
  </si>
  <si>
    <t>TI Transportdienst 2021 zonder vastrecht KV en PGV</t>
  </si>
  <si>
    <t>Is het bedrag "Totale Inkomsten 2022 inclusief correcties" in het tabblad Tarievenvoorstel ongewijzigd? Zo nee, waarom niet?</t>
  </si>
  <si>
    <t>Wijkt de verdeling van de inkomsten over de transportdienst en de aansluitdienst in het tarievenvoorstel meer dan 1 procent af van de verdeling volgens de richtbedragen zoals opgenomen in de spreadsheet TI-berekeningen Gas 2022? Zo ja, waarom?</t>
  </si>
  <si>
    <t>Wijkt de verdeling van de inkomsten over de PAV en de EAV in het tarievenvoorstel meer dan 1 procent af van de verdeling volgens de richtbedragen zoals opgenomen in de spreadsheet TI-berekeningen Gas 2022? Zo ja, waarom?</t>
  </si>
  <si>
    <t>Rekenvolumes 2022-2026 en tarieven</t>
  </si>
  <si>
    <t>TI-berekening RNB-G 2022, tabblad 'richtbedragen', regel 73.</t>
  </si>
  <si>
    <t>TI-berekening RNB-G 2022, tabblad 'richtbedragen', regel 74.</t>
  </si>
  <si>
    <t>TI-berekening RNB-G 2022, tabblad 'richtbedragen', regel 75.</t>
  </si>
  <si>
    <t>TI Transport 2021 (gecorrigeerd voor nieuwe rekenvolumes)</t>
  </si>
  <si>
    <t>Somproduct tarieven 2021 en rekenvolumes REG2022</t>
  </si>
  <si>
    <t>Op 01-01-2022 start een nieuwe reguleringsperiode waarbij nieuwe rekenvolumes zijn vastgesteld. Om de totale inkomsten 2021 te kunnen vergelijken met de totale inkomsten 2022 dient het volume effect te worden geëlimineerd door de totale inkomsten 2021 opnieuw te berekenen op basis van de rekenvolumes 2022-2026.</t>
  </si>
  <si>
    <t>Opmerkingen</t>
  </si>
  <si>
    <t>TI AD EAV 2021 (gecorrigeerd voor nieuwe rekenvolumes)</t>
  </si>
  <si>
    <t>TI AD PAV 2021 (gecorrigeerd voor nieuwe rekenvolumes)</t>
  </si>
  <si>
    <t>Verwachte tariefmutatie Aansluitdienst</t>
  </si>
  <si>
    <t>Verwachte mutatie AD PAV</t>
  </si>
  <si>
    <t>Verwachte mutatie AD EAV</t>
  </si>
  <si>
    <t>TI-berekening RNB-G 2022, tabblad 'TI-berekening 2022', regel 29.</t>
  </si>
  <si>
    <t>Vastrecht Kleinverbruik (KV) en Profielgrootverbruik (PGV) (gecorrigeerd voor nieuwe rekenvolumes)</t>
  </si>
  <si>
    <t xml:space="preserve"> </t>
  </si>
  <si>
    <t>ACM/21/050908</t>
  </si>
  <si>
    <t>Tarievenmodule transporttarieven Liander gas 2022</t>
  </si>
  <si>
    <t>Nee</t>
  </si>
  <si>
    <t>Definitieve versie wordt gepubliceerd</t>
  </si>
  <si>
    <t>Definitieve versie is juridisch integraal onderdeel van bovenstaand besluit</t>
  </si>
  <si>
    <t>Tarievenbesluit Liander gas 2021</t>
  </si>
  <si>
    <t>Tarievenbesluit Liander gas 2021 | ACM.nl</t>
  </si>
  <si>
    <t>nee</t>
  </si>
  <si>
    <t>ja</t>
  </si>
  <si>
    <t>Liander heeft geen bezwaar tegen de openbaarmaking van het tarievenbesluit door ACM zonder dat ACM daarbij een wachttijd van 10 werkdagen in acht neemt. Wel acht Liander het gewenst dat de netbeheerders voor publicatie minimaal 1 werkdag de tijd krijgen om een reactie te geven op de inhoud van het tarievenbesluit.</t>
  </si>
  <si>
    <t>Het vastrecht voor kleinverbruikers wijkt in verband met deelbaarheid door 365 (dagen) minimaal af van € 18,00.</t>
  </si>
  <si>
    <t>Ja</t>
  </si>
  <si>
    <t>O.b.v. de nieuwe richtbedragen waarbij de nacalculatie precario in zijn geheel is toegerekend aan de transportdienst zijn de verwachte tariefmutaties binnen de 4 procentpunt</t>
  </si>
  <si>
    <t>LIAN</t>
  </si>
  <si>
    <t>Liander N.V.</t>
  </si>
  <si>
    <t>Postbus 50</t>
  </si>
  <si>
    <t>DUIVEN . Locatiecode  2PB1160</t>
  </si>
  <si>
    <t>Precariolasten hebben uitsluitend betrekking op de transportdienst. Uit dien hoofde acht Liander het onjuist om voor de nacalculatie precario over 2020 op dezelfde wijze toe te rekenen aan zowel de transportdienst als de aansluitdienst. Naast dat dit onjuist is, zou dit resulteren in onlogische hoge tariefmutaties bij de aansluitdienst. O.b.v. de nieuwe richtbedragen waarbij de nacalculatie precario in zijn geheel is toegerekend aan de transportdienst wijkt het tarievenvoorstel minder dan 1% af van de verdeling volgens de nieuwe richtbedragen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</si>
</sst>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 numFmtId="168" formatCode="[$-413]d\ mmmm\ yyyy;@"/>
  </numFmts>
  <fonts count="36"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sz val="10"/>
      <color indexed="8"/>
      <name val="Arial"/>
      <family val="2"/>
    </font>
    <font>
      <b/>
      <sz val="11"/>
      <color indexed="8"/>
      <name val="Arial"/>
      <family val="2"/>
    </font>
    <font>
      <b/>
      <sz val="14"/>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rgb="FFE1FFE1"/>
        <bgColor indexed="64"/>
      </patternFill>
    </fill>
    <fill>
      <patternFill patternType="solid">
        <fgColor rgb="FF99FF99"/>
        <bgColor indexed="64"/>
      </patternFill>
    </fill>
    <fill>
      <patternFill patternType="solid">
        <fgColor rgb="FFCCFFCC"/>
        <bgColor indexed="64"/>
      </patternFill>
    </fill>
    <fill>
      <patternFill patternType="solid">
        <fgColor theme="1"/>
        <bgColor indexed="64"/>
      </patternFill>
    </fill>
  </fills>
  <borders count="3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s>
  <cellStyleXfs count="72">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9"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5" applyNumberFormat="0" applyAlignment="0" applyProtection="0"/>
    <xf numFmtId="0" fontId="18" fillId="17" borderId="6" applyNumberFormat="0" applyAlignment="0" applyProtection="0"/>
    <xf numFmtId="0" fontId="19" fillId="17" borderId="5" applyNumberFormat="0" applyAlignment="0" applyProtection="0"/>
    <xf numFmtId="0" fontId="20" fillId="0" borderId="7" applyNumberFormat="0" applyFill="0" applyAlignment="0" applyProtection="0"/>
    <xf numFmtId="0" fontId="14" fillId="18" borderId="8" applyNumberFormat="0" applyAlignment="0" applyProtection="0"/>
    <xf numFmtId="0" fontId="16" fillId="19"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50" borderId="0">
      <alignment vertical="top"/>
    </xf>
    <xf numFmtId="0" fontId="22" fillId="0" borderId="0" applyNumberFormat="0" applyFill="0" applyBorder="0" applyAlignment="0" applyProtection="0"/>
  </cellStyleXfs>
  <cellXfs count="126">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6" borderId="0" xfId="4" applyFill="1">
      <alignment vertical="top"/>
    </xf>
    <xf numFmtId="2" fontId="6" fillId="11"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9" borderId="0" xfId="1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16" xfId="63" applyNumberFormat="1" applyFont="1" applyFill="1" applyBorder="1" applyAlignment="1"/>
    <xf numFmtId="43" fontId="6" fillId="12" borderId="0" xfId="9">
      <alignment vertical="top"/>
    </xf>
    <xf numFmtId="43" fontId="6" fillId="0" borderId="0" xfId="11" applyFill="1">
      <alignment vertical="top"/>
    </xf>
    <xf numFmtId="0" fontId="6" fillId="0" borderId="0" xfId="65" applyFont="1" applyFill="1" applyBorder="1" applyAlignment="1">
      <alignment vertical="center"/>
    </xf>
    <xf numFmtId="0" fontId="6" fillId="46"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6" borderId="0" xfId="65" applyFont="1" applyFill="1" applyBorder="1" applyAlignment="1">
      <alignment vertical="center"/>
    </xf>
    <xf numFmtId="0" fontId="6" fillId="46" borderId="0" xfId="65" applyNumberFormat="1" applyFont="1" applyFill="1" applyBorder="1" applyAlignment="1">
      <alignment vertical="center"/>
    </xf>
    <xf numFmtId="0" fontId="6" fillId="0" borderId="0" xfId="65" applyFont="1" applyFill="1" applyBorder="1" applyAlignment="1">
      <alignment horizontal="right" vertical="center"/>
    </xf>
    <xf numFmtId="164" fontId="6" fillId="46" borderId="0" xfId="63" applyNumberFormat="1" applyFont="1" applyFill="1" applyBorder="1" applyAlignment="1">
      <alignment vertical="center"/>
    </xf>
    <xf numFmtId="0" fontId="6" fillId="0" borderId="0" xfId="65" applyNumberFormat="1" applyFont="1" applyFill="1" applyBorder="1" applyAlignment="1">
      <alignment horizontal="right" vertical="center"/>
    </xf>
    <xf numFmtId="164" fontId="6" fillId="0" borderId="0" xfId="66" applyNumberFormat="1" applyFont="1" applyFill="1" applyBorder="1" applyAlignment="1">
      <alignment vertical="center"/>
    </xf>
    <xf numFmtId="39" fontId="32" fillId="46" borderId="0" xfId="65" applyNumberFormat="1" applyFont="1" applyFill="1" applyBorder="1" applyAlignment="1">
      <alignment horizontal="center" vertical="center"/>
    </xf>
    <xf numFmtId="0" fontId="6" fillId="0" borderId="0" xfId="4" applyBorder="1">
      <alignment vertical="top"/>
    </xf>
    <xf numFmtId="164" fontId="6" fillId="46" borderId="14" xfId="66" applyNumberFormat="1" applyFont="1" applyFill="1" applyBorder="1" applyAlignment="1">
      <alignment vertical="center"/>
    </xf>
    <xf numFmtId="0" fontId="2" fillId="0" borderId="0" xfId="0" applyFont="1" applyBorder="1" applyAlignment="1"/>
    <xf numFmtId="164" fontId="6" fillId="46" borderId="15"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43" fontId="6" fillId="12" borderId="0" xfId="9" applyBorder="1">
      <alignment vertical="top"/>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10" fontId="6" fillId="0" borderId="0" xfId="64" applyAlignment="1">
      <alignment horizontal="left" vertical="top"/>
    </xf>
    <xf numFmtId="43" fontId="6" fillId="0" borderId="0" xfId="4" applyNumberFormat="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6" fillId="47" borderId="0" xfId="65" applyFont="1" applyFill="1" applyBorder="1"/>
    <xf numFmtId="0" fontId="6" fillId="47" borderId="18" xfId="65" applyFont="1" applyFill="1" applyBorder="1"/>
    <xf numFmtId="0" fontId="33" fillId="0" borderId="19" xfId="65" applyFont="1" applyFill="1" applyBorder="1"/>
    <xf numFmtId="0" fontId="6" fillId="0" borderId="0" xfId="65" applyFont="1" applyFill="1" applyBorder="1" applyAlignment="1">
      <alignment wrapText="1"/>
    </xf>
    <xf numFmtId="0" fontId="33" fillId="47" borderId="20" xfId="65" applyFont="1" applyFill="1" applyBorder="1"/>
    <xf numFmtId="0" fontId="6" fillId="0" borderId="20" xfId="65" applyFont="1" applyFill="1" applyBorder="1" applyAlignment="1">
      <alignment wrapText="1"/>
    </xf>
    <xf numFmtId="0" fontId="6" fillId="0" borderId="0" xfId="65" applyFont="1" applyFill="1" applyBorder="1"/>
    <xf numFmtId="0" fontId="6" fillId="47" borderId="20" xfId="65" applyFont="1" applyFill="1" applyBorder="1"/>
    <xf numFmtId="0" fontId="6" fillId="47" borderId="21" xfId="65" applyFont="1" applyFill="1" applyBorder="1"/>
    <xf numFmtId="0" fontId="6" fillId="47" borderId="0" xfId="65" applyFont="1" applyFill="1" applyAlignment="1">
      <alignment horizontal="center" vertical="top"/>
    </xf>
    <xf numFmtId="0" fontId="6" fillId="0" borderId="22" xfId="4" applyBorder="1">
      <alignment vertical="top"/>
    </xf>
    <xf numFmtId="0" fontId="6" fillId="0" borderId="23" xfId="4" applyBorder="1" applyAlignment="1">
      <alignment vertical="top" wrapText="1"/>
    </xf>
    <xf numFmtId="0" fontId="34" fillId="0" borderId="0" xfId="0" applyFont="1" applyFill="1" applyBorder="1" applyAlignment="1"/>
    <xf numFmtId="0" fontId="31" fillId="0" borderId="0" xfId="0" applyFont="1" applyFill="1" applyBorder="1" applyAlignment="1"/>
    <xf numFmtId="0" fontId="31" fillId="0" borderId="0" xfId="0" applyFont="1" applyAlignment="1"/>
    <xf numFmtId="49" fontId="7" fillId="20" borderId="3" xfId="6" applyBorder="1">
      <alignment vertical="top"/>
    </xf>
    <xf numFmtId="49" fontId="7" fillId="20" borderId="4"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14" borderId="0" xfId="13">
      <alignment vertical="top"/>
    </xf>
    <xf numFmtId="43" fontId="6" fillId="46" borderId="0" xfId="9" applyFill="1">
      <alignment vertical="top"/>
    </xf>
    <xf numFmtId="0" fontId="6" fillId="0" borderId="0" xfId="4" applyFont="1" applyAlignment="1">
      <alignment vertical="top"/>
    </xf>
    <xf numFmtId="0" fontId="9" fillId="48" borderId="1" xfId="4" applyFont="1" applyFill="1" applyBorder="1">
      <alignment vertical="top"/>
    </xf>
    <xf numFmtId="0" fontId="35" fillId="48" borderId="1" xfId="4" applyFont="1" applyFill="1" applyBorder="1">
      <alignment vertical="top"/>
    </xf>
    <xf numFmtId="0" fontId="14" fillId="48" borderId="1" xfId="4" applyFont="1" applyFill="1" applyBorder="1">
      <alignment vertical="top"/>
    </xf>
    <xf numFmtId="49" fontId="6" fillId="20" borderId="2" xfId="6" applyFont="1" applyBorder="1">
      <alignment vertical="top"/>
    </xf>
    <xf numFmtId="0" fontId="6" fillId="0" borderId="2" xfId="4" applyFont="1" applyBorder="1">
      <alignment vertical="top"/>
    </xf>
    <xf numFmtId="0" fontId="6" fillId="0" borderId="2" xfId="4" applyBorder="1">
      <alignment vertical="top"/>
    </xf>
    <xf numFmtId="43" fontId="6" fillId="50" borderId="0" xfId="70">
      <alignment vertical="top"/>
    </xf>
    <xf numFmtId="167" fontId="6" fillId="50" borderId="0" xfId="70" applyNumberFormat="1">
      <alignment vertical="top"/>
    </xf>
    <xf numFmtId="167" fontId="2" fillId="0" borderId="0" xfId="63" applyNumberFormat="1" applyFont="1" applyFill="1" applyAlignment="1"/>
    <xf numFmtId="0" fontId="6" fillId="0" borderId="20" xfId="4" applyBorder="1">
      <alignment vertical="top"/>
    </xf>
    <xf numFmtId="0" fontId="6" fillId="47" borderId="28" xfId="65" applyFont="1" applyFill="1" applyBorder="1"/>
    <xf numFmtId="43" fontId="6" fillId="50" borderId="17" xfId="70" applyBorder="1">
      <alignment vertical="top"/>
    </xf>
    <xf numFmtId="43" fontId="6" fillId="49" borderId="2" xfId="11" applyFill="1" applyBorder="1" applyAlignment="1">
      <alignment horizontal="left" vertical="top" indent="1"/>
    </xf>
    <xf numFmtId="43" fontId="6" fillId="50"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10" fontId="6" fillId="13" borderId="0" xfId="64" applyFill="1" applyBorder="1">
      <alignment vertical="top"/>
    </xf>
    <xf numFmtId="10" fontId="6" fillId="13" borderId="0" xfId="64" applyFill="1">
      <alignment vertical="top"/>
    </xf>
    <xf numFmtId="10" fontId="6" fillId="0" borderId="0" xfId="64">
      <alignment vertical="top"/>
    </xf>
    <xf numFmtId="10" fontId="7" fillId="20" borderId="1" xfId="64" applyFont="1" applyFill="1" applyBorder="1">
      <alignment vertical="top"/>
    </xf>
    <xf numFmtId="43" fontId="6" fillId="50" borderId="17" xfId="70" applyBorder="1" applyAlignment="1">
      <alignment vertical="top" wrapText="1"/>
    </xf>
    <xf numFmtId="49" fontId="6" fillId="50" borderId="0" xfId="70" applyNumberFormat="1" applyAlignment="1">
      <alignment vertical="top" wrapText="1"/>
    </xf>
    <xf numFmtId="43" fontId="6" fillId="50" borderId="0" xfId="70" applyNumberFormat="1">
      <alignment vertical="top"/>
    </xf>
    <xf numFmtId="43" fontId="2" fillId="0" borderId="0" xfId="63" applyNumberFormat="1" applyFont="1" applyFill="1" applyAlignment="1"/>
    <xf numFmtId="0" fontId="6" fillId="51" borderId="2" xfId="65" applyFill="1" applyBorder="1" applyAlignment="1">
      <alignment vertical="top" wrapText="1"/>
    </xf>
    <xf numFmtId="168" fontId="6" fillId="50" borderId="2" xfId="70" applyNumberFormat="1" applyBorder="1" applyAlignment="1">
      <alignment horizontal="left" vertical="top"/>
    </xf>
    <xf numFmtId="43" fontId="6" fillId="50" borderId="30" xfId="70" applyBorder="1">
      <alignment vertical="top"/>
    </xf>
    <xf numFmtId="0" fontId="6" fillId="49" borderId="2" xfId="4" applyFill="1" applyBorder="1" applyAlignment="1">
      <alignment vertical="top" wrapText="1"/>
    </xf>
    <xf numFmtId="43" fontId="6" fillId="52" borderId="2" xfId="70" applyFill="1" applyBorder="1">
      <alignment vertical="top"/>
    </xf>
    <xf numFmtId="0" fontId="22" fillId="52" borderId="29" xfId="71" applyFill="1" applyBorder="1" applyAlignment="1" applyProtection="1">
      <protection locked="0"/>
    </xf>
    <xf numFmtId="0" fontId="6" fillId="52" borderId="0" xfId="4" applyFill="1">
      <alignment vertical="top"/>
    </xf>
  </cellXfs>
  <cellStyles count="72">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Hyperlink 2" xfId="71" xr:uid="{8D0AFE88-440B-4D06-A5BD-A3067093FBBF}"/>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2">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2022</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tarievenbesluit-liander-gas-202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179</v>
      </c>
    </row>
    <row r="6" spans="2:3" x14ac:dyDescent="0.2">
      <c r="B6" s="3"/>
    </row>
    <row r="13" spans="2:3" s="6" customFormat="1" x14ac:dyDescent="0.2">
      <c r="B13" s="6" t="s">
        <v>1</v>
      </c>
    </row>
    <row r="14" spans="2:3" s="7" customFormat="1" x14ac:dyDescent="0.2"/>
    <row r="15" spans="2:3" x14ac:dyDescent="0.2">
      <c r="B15" s="8" t="s">
        <v>2</v>
      </c>
      <c r="C15" s="9" t="s">
        <v>223</v>
      </c>
    </row>
    <row r="16" spans="2:3" x14ac:dyDescent="0.2">
      <c r="B16" s="8" t="s">
        <v>3</v>
      </c>
      <c r="C16" s="9" t="s">
        <v>224</v>
      </c>
    </row>
    <row r="17" spans="2:3" x14ac:dyDescent="0.2">
      <c r="B17" s="25" t="s">
        <v>135</v>
      </c>
      <c r="C17" s="9"/>
    </row>
    <row r="18" spans="2:3" x14ac:dyDescent="0.2">
      <c r="B18" s="8" t="s">
        <v>4</v>
      </c>
      <c r="C18" s="9" t="s">
        <v>50</v>
      </c>
    </row>
    <row r="19" spans="2:3" x14ac:dyDescent="0.2">
      <c r="B19" s="8" t="s">
        <v>5</v>
      </c>
      <c r="C19" s="9"/>
    </row>
    <row r="20" spans="2:3" x14ac:dyDescent="0.2">
      <c r="B20" s="8" t="s">
        <v>6</v>
      </c>
      <c r="C20" s="9"/>
    </row>
    <row r="21" spans="2:3" x14ac:dyDescent="0.2">
      <c r="B21" s="8" t="s">
        <v>7</v>
      </c>
      <c r="C21" s="9" t="s">
        <v>180</v>
      </c>
    </row>
    <row r="22" spans="2:3" x14ac:dyDescent="0.2">
      <c r="B22" s="8" t="s">
        <v>8</v>
      </c>
      <c r="C22" s="9"/>
    </row>
    <row r="25" spans="2:3" s="6" customFormat="1" x14ac:dyDescent="0.2">
      <c r="B25" s="6" t="s">
        <v>9</v>
      </c>
    </row>
    <row r="27" spans="2:3" x14ac:dyDescent="0.2">
      <c r="B27" s="8" t="s">
        <v>10</v>
      </c>
      <c r="C27" s="9" t="s">
        <v>225</v>
      </c>
    </row>
    <row r="28" spans="2:3" x14ac:dyDescent="0.2">
      <c r="B28" s="8" t="s">
        <v>11</v>
      </c>
      <c r="C28" s="9" t="s">
        <v>226</v>
      </c>
    </row>
    <row r="29" spans="2:3" ht="25.5" x14ac:dyDescent="0.2">
      <c r="B29" s="8" t="s">
        <v>12</v>
      </c>
      <c r="C29" s="9" t="s">
        <v>227</v>
      </c>
    </row>
    <row r="30" spans="2:3" x14ac:dyDescent="0.2">
      <c r="B30" s="25" t="s">
        <v>49</v>
      </c>
      <c r="C30" s="9" t="s">
        <v>225</v>
      </c>
    </row>
    <row r="31" spans="2:3" x14ac:dyDescent="0.2">
      <c r="B31" s="8" t="s">
        <v>13</v>
      </c>
      <c r="C31" s="9"/>
    </row>
    <row r="32" spans="2:3" x14ac:dyDescent="0.2">
      <c r="B32" s="8" t="s">
        <v>8</v>
      </c>
      <c r="C32" s="9"/>
    </row>
    <row r="35" spans="2:2" s="6" customFormat="1" x14ac:dyDescent="0.2">
      <c r="B35" s="6" t="s">
        <v>15</v>
      </c>
    </row>
    <row r="37" spans="2:2" x14ac:dyDescent="0.2">
      <c r="B37" s="2" t="s">
        <v>178</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7109375" style="2" customWidth="1"/>
    <col min="2" max="7" width="9.140625" style="2" customWidth="1"/>
    <col min="8" max="16384" width="9.140625" style="2"/>
  </cols>
  <sheetData>
    <row r="2" spans="2:18" s="5" customFormat="1" ht="18" x14ac:dyDescent="0.2">
      <c r="B2" s="5" t="s">
        <v>44</v>
      </c>
    </row>
    <row r="4" spans="2:18" s="6" customFormat="1" x14ac:dyDescent="0.2">
      <c r="B4" s="6" t="s">
        <v>16</v>
      </c>
    </row>
    <row r="6" spans="2:18" x14ac:dyDescent="0.2">
      <c r="B6" s="89" t="s">
        <v>181</v>
      </c>
    </row>
    <row r="7" spans="2:18" x14ac:dyDescent="0.2">
      <c r="B7" s="91" t="s">
        <v>136</v>
      </c>
      <c r="H7" s="28"/>
    </row>
    <row r="8" spans="2:18" x14ac:dyDescent="0.2">
      <c r="B8" s="90" t="s">
        <v>182</v>
      </c>
    </row>
    <row r="9" spans="2:18" x14ac:dyDescent="0.2">
      <c r="B9" s="90"/>
    </row>
    <row r="10" spans="2:18" s="6" customFormat="1" x14ac:dyDescent="0.2">
      <c r="B10" s="6" t="s">
        <v>48</v>
      </c>
    </row>
    <row r="13" spans="2:18" s="80" customFormat="1" ht="15" x14ac:dyDescent="0.25"/>
    <row r="14" spans="2:18" s="80" customFormat="1" ht="15" x14ac:dyDescent="0.25">
      <c r="B14" s="81"/>
      <c r="C14" s="81"/>
      <c r="D14" s="81"/>
      <c r="E14" s="81"/>
      <c r="F14" s="81"/>
      <c r="G14" s="81"/>
      <c r="H14" s="81"/>
      <c r="I14" s="81"/>
      <c r="J14" s="81"/>
      <c r="K14" s="81"/>
      <c r="L14" s="81"/>
      <c r="M14" s="81"/>
      <c r="N14" s="81"/>
      <c r="O14" s="81"/>
      <c r="P14" s="81"/>
      <c r="Q14" s="81"/>
      <c r="R14" s="82"/>
    </row>
    <row r="15" spans="2:18" s="80" customFormat="1" ht="15" x14ac:dyDescent="0.25">
      <c r="B15" s="81"/>
      <c r="C15" s="81"/>
      <c r="D15" s="81"/>
      <c r="E15" s="81"/>
      <c r="F15" s="81"/>
      <c r="G15" s="81"/>
      <c r="H15" s="81"/>
      <c r="I15" s="81"/>
      <c r="J15" s="81"/>
      <c r="K15" s="81"/>
      <c r="L15" s="81"/>
      <c r="M15" s="81"/>
      <c r="N15" s="81"/>
      <c r="O15" s="81"/>
      <c r="P15" s="81"/>
      <c r="Q15" s="81"/>
      <c r="R15" s="82"/>
    </row>
    <row r="16" spans="2:18" s="80" customFormat="1" ht="15" x14ac:dyDescent="0.25">
      <c r="B16" s="81"/>
      <c r="C16" s="81"/>
      <c r="D16" s="81"/>
      <c r="E16" s="81"/>
      <c r="F16" s="81"/>
      <c r="G16" s="81"/>
      <c r="H16" s="81"/>
      <c r="I16" s="81"/>
      <c r="J16" s="81"/>
      <c r="K16" s="81"/>
      <c r="L16" s="81"/>
      <c r="M16" s="81"/>
      <c r="N16" s="81"/>
      <c r="O16" s="81"/>
      <c r="P16" s="81"/>
      <c r="Q16" s="81"/>
      <c r="R16" s="82"/>
    </row>
    <row r="17" spans="2:18" s="80" customFormat="1" ht="15" x14ac:dyDescent="0.25">
      <c r="B17" s="81"/>
      <c r="C17" s="81"/>
      <c r="D17" s="81"/>
      <c r="E17" s="81"/>
      <c r="F17" s="81"/>
      <c r="G17" s="81"/>
      <c r="H17" s="81"/>
      <c r="I17" s="81"/>
      <c r="J17" s="81"/>
      <c r="K17" s="81"/>
      <c r="L17" s="81"/>
      <c r="M17" s="81"/>
      <c r="N17" s="81"/>
      <c r="O17" s="81"/>
      <c r="P17" s="81"/>
      <c r="Q17" s="81"/>
      <c r="R17" s="82"/>
    </row>
    <row r="18" spans="2:18" s="80" customFormat="1" ht="15" x14ac:dyDescent="0.25">
      <c r="B18" s="81"/>
      <c r="C18" s="81"/>
      <c r="D18" s="81"/>
      <c r="E18" s="81"/>
      <c r="F18" s="81"/>
      <c r="G18" s="81"/>
      <c r="H18" s="81"/>
      <c r="I18" s="81"/>
      <c r="J18" s="81"/>
      <c r="K18" s="81"/>
      <c r="L18" s="81"/>
      <c r="M18" s="81"/>
      <c r="N18" s="81"/>
      <c r="O18" s="81"/>
      <c r="P18" s="81"/>
      <c r="Q18" s="81"/>
      <c r="R18" s="82"/>
    </row>
    <row r="19" spans="2:18" s="80" customFormat="1" ht="15" x14ac:dyDescent="0.25">
      <c r="B19" s="81"/>
      <c r="C19" s="81"/>
      <c r="D19" s="81"/>
      <c r="E19" s="81"/>
      <c r="F19" s="81"/>
      <c r="G19" s="81"/>
      <c r="H19" s="81"/>
      <c r="I19" s="81"/>
      <c r="J19" s="81"/>
      <c r="K19" s="81"/>
      <c r="L19" s="81"/>
      <c r="M19" s="81"/>
      <c r="N19" s="81"/>
      <c r="O19" s="81"/>
      <c r="P19" s="81"/>
      <c r="Q19" s="81"/>
      <c r="R19" s="82"/>
    </row>
    <row r="20" spans="2:18" s="80" customFormat="1" ht="15" x14ac:dyDescent="0.25">
      <c r="B20" s="81"/>
      <c r="C20" s="81"/>
      <c r="D20" s="81"/>
      <c r="E20" s="81"/>
      <c r="F20" s="81"/>
      <c r="G20" s="81"/>
      <c r="H20" s="81"/>
      <c r="I20" s="81"/>
      <c r="J20" s="81"/>
      <c r="K20" s="81"/>
      <c r="L20" s="81"/>
      <c r="M20" s="81"/>
      <c r="N20" s="81"/>
      <c r="O20" s="81"/>
      <c r="P20" s="81"/>
      <c r="Q20" s="81"/>
      <c r="R20" s="82"/>
    </row>
    <row r="21" spans="2:18" s="80" customFormat="1" ht="15" x14ac:dyDescent="0.25">
      <c r="B21" s="81"/>
      <c r="C21" s="81"/>
      <c r="D21" s="81"/>
      <c r="E21" s="81"/>
      <c r="F21" s="81"/>
      <c r="G21" s="81"/>
      <c r="H21" s="81"/>
      <c r="I21" s="81"/>
      <c r="J21" s="81"/>
      <c r="K21" s="81"/>
      <c r="L21" s="81"/>
      <c r="M21" s="81"/>
      <c r="N21" s="81"/>
      <c r="O21" s="81"/>
      <c r="P21" s="81"/>
      <c r="Q21" s="81"/>
      <c r="R21" s="82"/>
    </row>
    <row r="22" spans="2:18" s="80" customFormat="1" ht="15" x14ac:dyDescent="0.25">
      <c r="B22" s="81"/>
      <c r="C22" s="81"/>
      <c r="D22" s="81"/>
      <c r="E22" s="81"/>
      <c r="F22" s="81"/>
      <c r="G22" s="81"/>
      <c r="H22" s="81"/>
      <c r="I22" s="81"/>
      <c r="J22" s="81"/>
      <c r="K22" s="81"/>
      <c r="L22" s="81"/>
      <c r="M22" s="81"/>
      <c r="N22" s="81"/>
      <c r="O22" s="81"/>
      <c r="P22" s="81"/>
      <c r="Q22" s="81"/>
      <c r="R22" s="82"/>
    </row>
    <row r="23" spans="2:18" s="80" customFormat="1" ht="15" x14ac:dyDescent="0.25">
      <c r="B23" s="81"/>
      <c r="C23" s="81"/>
      <c r="D23" s="81"/>
      <c r="E23" s="81"/>
      <c r="F23" s="81"/>
      <c r="G23" s="81"/>
      <c r="H23" s="81"/>
      <c r="I23" s="81"/>
      <c r="J23" s="81"/>
      <c r="K23" s="81"/>
      <c r="L23" s="81"/>
      <c r="M23" s="81"/>
      <c r="N23" s="81"/>
      <c r="O23" s="81"/>
      <c r="P23" s="81"/>
      <c r="Q23" s="81"/>
      <c r="R23" s="82"/>
    </row>
    <row r="24" spans="2:18" s="80" customFormat="1" ht="15" x14ac:dyDescent="0.25">
      <c r="B24" s="81"/>
      <c r="C24" s="81"/>
      <c r="D24" s="81"/>
      <c r="E24" s="81"/>
      <c r="F24" s="81"/>
      <c r="G24" s="81"/>
      <c r="H24" s="81"/>
      <c r="I24" s="81"/>
      <c r="J24" s="81"/>
      <c r="K24" s="81"/>
      <c r="L24" s="81"/>
      <c r="M24" s="81"/>
      <c r="N24" s="81"/>
      <c r="O24" s="81"/>
      <c r="P24" s="81"/>
      <c r="Q24" s="81"/>
      <c r="R24" s="82"/>
    </row>
    <row r="25" spans="2:18" s="80" customFormat="1" ht="15" x14ac:dyDescent="0.25">
      <c r="B25" s="81"/>
      <c r="C25" s="81"/>
      <c r="D25" s="81"/>
      <c r="E25" s="81"/>
      <c r="F25" s="81"/>
      <c r="G25" s="81"/>
      <c r="H25" s="81"/>
      <c r="I25" s="81"/>
      <c r="J25" s="81"/>
      <c r="K25" s="81"/>
      <c r="L25" s="81"/>
      <c r="M25" s="81"/>
      <c r="N25" s="81"/>
      <c r="O25" s="81"/>
      <c r="P25" s="81"/>
      <c r="Q25" s="81"/>
      <c r="R25" s="82"/>
    </row>
    <row r="26" spans="2:18" s="6" customFormat="1" x14ac:dyDescent="0.2">
      <c r="B26" s="6" t="s">
        <v>17</v>
      </c>
    </row>
    <row r="27" spans="2:18" x14ac:dyDescent="0.2">
      <c r="C27" s="7"/>
    </row>
    <row r="28" spans="2:18" x14ac:dyDescent="0.2">
      <c r="B28" s="23" t="s">
        <v>37</v>
      </c>
      <c r="C28" s="7"/>
      <c r="D28" s="23" t="s">
        <v>18</v>
      </c>
      <c r="F28" s="10"/>
    </row>
    <row r="29" spans="2:18" x14ac:dyDescent="0.2">
      <c r="C29" s="7"/>
    </row>
    <row r="30" spans="2:18" x14ac:dyDescent="0.2">
      <c r="B30" s="33">
        <v>123</v>
      </c>
      <c r="C30" s="7"/>
      <c r="D30" s="22" t="s">
        <v>46</v>
      </c>
    </row>
    <row r="31" spans="2:18" x14ac:dyDescent="0.2">
      <c r="B31" s="30">
        <f>B30</f>
        <v>123</v>
      </c>
      <c r="C31" s="7"/>
      <c r="D31" s="2" t="s">
        <v>19</v>
      </c>
    </row>
    <row r="32" spans="2:18" x14ac:dyDescent="0.2">
      <c r="B32" s="29">
        <f>B31+B30</f>
        <v>246</v>
      </c>
      <c r="C32" s="7"/>
      <c r="D32" s="2" t="s">
        <v>20</v>
      </c>
    </row>
    <row r="33" spans="2:7" x14ac:dyDescent="0.2">
      <c r="B33" s="26">
        <f>B31+B32</f>
        <v>369</v>
      </c>
      <c r="C33" s="7"/>
      <c r="D33" s="22" t="s">
        <v>45</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1">
        <f>B33+16</f>
        <v>385</v>
      </c>
      <c r="C37" s="7"/>
      <c r="D37" s="2" t="s">
        <v>23</v>
      </c>
    </row>
    <row r="38" spans="2:7" x14ac:dyDescent="0.2">
      <c r="B38" s="32">
        <f>B31*PI()</f>
        <v>386.41589639154455</v>
      </c>
      <c r="C38" s="13"/>
      <c r="D38" s="2" t="s">
        <v>24</v>
      </c>
    </row>
    <row r="39" spans="2:7" x14ac:dyDescent="0.2">
      <c r="B39" s="13"/>
      <c r="C39" s="13"/>
    </row>
    <row r="40" spans="2:7" x14ac:dyDescent="0.2">
      <c r="B40" s="24" t="s">
        <v>25</v>
      </c>
      <c r="C40" s="14"/>
    </row>
    <row r="41" spans="2:7" x14ac:dyDescent="0.2">
      <c r="B41" s="101">
        <v>123</v>
      </c>
      <c r="C41" s="14"/>
      <c r="D41" s="22" t="s">
        <v>153</v>
      </c>
      <c r="G41" s="10"/>
    </row>
    <row r="42" spans="2:7" x14ac:dyDescent="0.2">
      <c r="B42" s="107">
        <v>124</v>
      </c>
      <c r="C42" s="14"/>
      <c r="D42" s="22" t="s">
        <v>154</v>
      </c>
    </row>
    <row r="43" spans="2:7" x14ac:dyDescent="0.2">
      <c r="B43" s="34">
        <f>B41-B42</f>
        <v>-1</v>
      </c>
      <c r="C43" s="15"/>
      <c r="D43" s="2" t="s">
        <v>47</v>
      </c>
    </row>
    <row r="46" spans="2:7" x14ac:dyDescent="0.2">
      <c r="B46" s="23" t="s">
        <v>32</v>
      </c>
    </row>
    <row r="47" spans="2:7" x14ac:dyDescent="0.2">
      <c r="B47" s="1"/>
    </row>
    <row r="48" spans="2:7" x14ac:dyDescent="0.2">
      <c r="B48" s="24" t="s">
        <v>38</v>
      </c>
    </row>
    <row r="49" spans="2:4" x14ac:dyDescent="0.2">
      <c r="B49" s="19" t="s">
        <v>31</v>
      </c>
      <c r="C49" s="7"/>
      <c r="D49" s="3" t="s">
        <v>41</v>
      </c>
    </row>
    <row r="50" spans="2:4" x14ac:dyDescent="0.2">
      <c r="B50" s="18" t="s">
        <v>29</v>
      </c>
      <c r="C50" s="7"/>
      <c r="D50" s="3" t="s">
        <v>33</v>
      </c>
    </row>
    <row r="51" spans="2:4" x14ac:dyDescent="0.2">
      <c r="B51" s="27" t="s">
        <v>30</v>
      </c>
      <c r="C51" s="7"/>
      <c r="D51" s="3" t="s">
        <v>34</v>
      </c>
    </row>
    <row r="52" spans="2:4" x14ac:dyDescent="0.2">
      <c r="B52" s="12" t="s">
        <v>30</v>
      </c>
      <c r="C52" s="7"/>
      <c r="D52" s="3" t="s">
        <v>36</v>
      </c>
    </row>
    <row r="53" spans="2:4" x14ac:dyDescent="0.2">
      <c r="C53" s="7"/>
      <c r="D53" s="3"/>
    </row>
    <row r="54" spans="2:4" x14ac:dyDescent="0.2">
      <c r="B54" s="24" t="s">
        <v>40</v>
      </c>
      <c r="C54" s="7"/>
      <c r="D54" s="3"/>
    </row>
    <row r="55" spans="2:4" x14ac:dyDescent="0.2">
      <c r="B55" s="20" t="s">
        <v>35</v>
      </c>
      <c r="C55" s="7"/>
      <c r="D55" s="3" t="s">
        <v>42</v>
      </c>
    </row>
    <row r="56" spans="2:4" x14ac:dyDescent="0.2">
      <c r="B56" s="21" t="s">
        <v>39</v>
      </c>
      <c r="D56" s="2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40.7109375" style="2" customWidth="1"/>
    <col min="6" max="6" width="4.5703125" style="2" customWidth="1"/>
    <col min="7" max="7" width="43.42578125" style="2" customWidth="1"/>
    <col min="8" max="8" width="28.7109375" style="2" customWidth="1"/>
    <col min="9" max="9" width="18.42578125" style="2" customWidth="1"/>
    <col min="10" max="11" width="58.42578125" style="2" customWidth="1"/>
    <col min="12" max="16384" width="9.140625" style="2"/>
  </cols>
  <sheetData>
    <row r="2" spans="2:5" s="96" customFormat="1" ht="18" x14ac:dyDescent="0.2">
      <c r="B2" s="95" t="s">
        <v>139</v>
      </c>
    </row>
    <row r="4" spans="2:5" s="6" customFormat="1" x14ac:dyDescent="0.2">
      <c r="B4" s="6" t="s">
        <v>140</v>
      </c>
    </row>
    <row r="6" spans="2:5" x14ac:dyDescent="0.2">
      <c r="B6" s="24" t="s">
        <v>141</v>
      </c>
    </row>
    <row r="7" spans="2:5" x14ac:dyDescent="0.2">
      <c r="B7" s="24" t="s">
        <v>142</v>
      </c>
    </row>
    <row r="9" spans="2:5" x14ac:dyDescent="0.2">
      <c r="B9" s="97" t="s">
        <v>143</v>
      </c>
      <c r="C9" s="97" t="s">
        <v>144</v>
      </c>
      <c r="D9" s="97" t="s">
        <v>145</v>
      </c>
      <c r="E9" s="97" t="s">
        <v>146</v>
      </c>
    </row>
    <row r="10" spans="2:5" x14ac:dyDescent="0.2">
      <c r="B10" s="98"/>
      <c r="C10" s="98" t="s">
        <v>147</v>
      </c>
      <c r="D10" s="98" t="s">
        <v>148</v>
      </c>
      <c r="E10" s="98" t="s">
        <v>149</v>
      </c>
    </row>
    <row r="11" spans="2:5" x14ac:dyDescent="0.2">
      <c r="B11" s="99">
        <v>1</v>
      </c>
      <c r="C11" s="100" t="s">
        <v>183</v>
      </c>
      <c r="D11" s="100" t="s">
        <v>184</v>
      </c>
      <c r="E11" s="100"/>
    </row>
    <row r="12" spans="2:5" ht="12" customHeight="1" x14ac:dyDescent="0.2">
      <c r="B12" s="100">
        <v>2</v>
      </c>
      <c r="C12" s="100" t="s">
        <v>151</v>
      </c>
      <c r="D12" s="109" t="s">
        <v>185</v>
      </c>
      <c r="E12" s="110"/>
    </row>
    <row r="13" spans="2:5" x14ac:dyDescent="0.2">
      <c r="B13" s="100">
        <v>3</v>
      </c>
      <c r="C13" s="100" t="s">
        <v>228</v>
      </c>
      <c r="D13" s="100" t="s">
        <v>228</v>
      </c>
      <c r="E13" s="110" t="s">
        <v>229</v>
      </c>
    </row>
    <row r="14" spans="2:5" x14ac:dyDescent="0.2">
      <c r="B14" s="100"/>
      <c r="C14" s="100"/>
      <c r="D14" s="100"/>
      <c r="E14" s="100"/>
    </row>
  </sheetData>
  <hyperlinks>
    <hyperlink ref="E13" r:id="rId1" display="https://www.acm.nl/nl/publicaties/tarievenbesluit-liander-gas-2021" xr:uid="{DCEE6454-F1B7-4433-8214-EF3D1AF1B524}"/>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179</v>
      </c>
    </row>
    <row r="6" spans="2:3" x14ac:dyDescent="0.2">
      <c r="B6" s="3"/>
    </row>
    <row r="13" spans="2:3" s="6" customFormat="1" x14ac:dyDescent="0.2">
      <c r="B13" s="6" t="s">
        <v>155</v>
      </c>
    </row>
    <row r="14" spans="2:3" s="7" customFormat="1" x14ac:dyDescent="0.2"/>
    <row r="15" spans="2:3" x14ac:dyDescent="0.2">
      <c r="B15" s="25" t="s">
        <v>156</v>
      </c>
      <c r="C15" s="120">
        <v>44484</v>
      </c>
    </row>
    <row r="16" spans="2:3" x14ac:dyDescent="0.2">
      <c r="B16" s="25" t="s">
        <v>157</v>
      </c>
      <c r="C16" s="108" t="s">
        <v>236</v>
      </c>
    </row>
    <row r="17" spans="2:3" x14ac:dyDescent="0.2">
      <c r="B17" s="25" t="s">
        <v>158</v>
      </c>
      <c r="C17" s="108" t="s">
        <v>237</v>
      </c>
    </row>
    <row r="18" spans="2:3" x14ac:dyDescent="0.2">
      <c r="B18" s="25" t="s">
        <v>159</v>
      </c>
      <c r="C18" s="108" t="s">
        <v>238</v>
      </c>
    </row>
    <row r="19" spans="2:3" x14ac:dyDescent="0.2">
      <c r="B19" s="25" t="s">
        <v>160</v>
      </c>
      <c r="C19" s="108" t="s">
        <v>239</v>
      </c>
    </row>
    <row r="20" spans="2:3" x14ac:dyDescent="0.2">
      <c r="B20" s="25" t="s">
        <v>120</v>
      </c>
      <c r="C20" s="123"/>
    </row>
    <row r="21" spans="2:3" x14ac:dyDescent="0.2">
      <c r="B21" s="25" t="s">
        <v>121</v>
      </c>
      <c r="C21" s="123"/>
    </row>
    <row r="22" spans="2:3" x14ac:dyDescent="0.2">
      <c r="B22" s="25" t="s">
        <v>161</v>
      </c>
      <c r="C22" s="124"/>
    </row>
    <row r="25" spans="2:3" s="6" customFormat="1" x14ac:dyDescent="0.2">
      <c r="B25" s="6" t="s">
        <v>14</v>
      </c>
    </row>
    <row r="27" spans="2:3" x14ac:dyDescent="0.2">
      <c r="B27" s="23" t="s">
        <v>120</v>
      </c>
      <c r="C27" s="23" t="s">
        <v>121</v>
      </c>
    </row>
    <row r="28" spans="2:3" x14ac:dyDescent="0.2">
      <c r="B28" s="125"/>
      <c r="C28" s="125"/>
    </row>
    <row r="30" spans="2:3" x14ac:dyDescent="0.2">
      <c r="B30" s="2" t="s">
        <v>122</v>
      </c>
    </row>
    <row r="31" spans="2:3" x14ac:dyDescent="0.2">
      <c r="B31" s="2" t="s">
        <v>123</v>
      </c>
    </row>
    <row r="32" spans="2:3" x14ac:dyDescent="0.2">
      <c r="B32" s="2" t="s">
        <v>124</v>
      </c>
    </row>
    <row r="33" spans="2:2" x14ac:dyDescent="0.2">
      <c r="B33" s="2" t="s">
        <v>125</v>
      </c>
    </row>
    <row r="34" spans="2:2" x14ac:dyDescent="0.2">
      <c r="B34" s="2" t="s">
        <v>126</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R178"/>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activeCell="F16" sqref="F16"/>
    </sheetView>
  </sheetViews>
  <sheetFormatPr defaultColWidth="9.140625"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186</v>
      </c>
    </row>
    <row r="4" spans="2:18" x14ac:dyDescent="0.2">
      <c r="B4" s="23" t="s">
        <v>28</v>
      </c>
    </row>
    <row r="5" spans="2:18" x14ac:dyDescent="0.2">
      <c r="B5" s="2" t="s">
        <v>187</v>
      </c>
    </row>
    <row r="6" spans="2:18" x14ac:dyDescent="0.2">
      <c r="B6" s="23"/>
      <c r="C6" s="1"/>
      <c r="D6" s="1"/>
    </row>
    <row r="7" spans="2:18" x14ac:dyDescent="0.2">
      <c r="B7" s="23" t="s">
        <v>81</v>
      </c>
      <c r="G7" s="17"/>
      <c r="O7" s="83" t="s">
        <v>127</v>
      </c>
      <c r="P7" s="84"/>
    </row>
    <row r="8" spans="2:18" x14ac:dyDescent="0.2">
      <c r="B8" s="2" t="s">
        <v>92</v>
      </c>
      <c r="D8" s="61" t="str">
        <f>'Controles ACM'!I35</f>
        <v>REKENVOLUME VOLDOET</v>
      </c>
      <c r="G8" s="17"/>
      <c r="O8" s="85" t="s">
        <v>128</v>
      </c>
      <c r="P8" s="86" t="s">
        <v>129</v>
      </c>
    </row>
    <row r="9" spans="2:18" x14ac:dyDescent="0.2">
      <c r="B9" s="2" t="s">
        <v>77</v>
      </c>
      <c r="D9" s="61" t="str">
        <f>'Controles ACM'!I27</f>
        <v>TARIEVENVOORSTEL VOLDOET</v>
      </c>
      <c r="G9" s="17"/>
      <c r="O9" s="85" t="s">
        <v>130</v>
      </c>
      <c r="P9" s="86" t="s">
        <v>131</v>
      </c>
    </row>
    <row r="10" spans="2:18" x14ac:dyDescent="0.2">
      <c r="B10" s="2" t="s">
        <v>93</v>
      </c>
      <c r="D10" s="61">
        <f>'Controles ACM'!I25</f>
        <v>1.1451386213302612</v>
      </c>
      <c r="O10" s="87" t="s">
        <v>132</v>
      </c>
      <c r="P10" s="88" t="s">
        <v>133</v>
      </c>
      <c r="R10" s="52"/>
    </row>
    <row r="11" spans="2:18" x14ac:dyDescent="0.2">
      <c r="O11" s="2" t="s">
        <v>134</v>
      </c>
    </row>
    <row r="14" spans="2:18" s="6" customFormat="1" x14ac:dyDescent="0.2">
      <c r="B14" s="6" t="s">
        <v>207</v>
      </c>
      <c r="G14" s="6" t="s">
        <v>26</v>
      </c>
      <c r="I14" s="6" t="s">
        <v>67</v>
      </c>
      <c r="K14" s="6" t="s">
        <v>26</v>
      </c>
      <c r="M14" s="6" t="s">
        <v>68</v>
      </c>
      <c r="O14" s="6" t="s">
        <v>94</v>
      </c>
    </row>
    <row r="17" spans="2:15" s="6" customFormat="1" x14ac:dyDescent="0.2">
      <c r="B17" s="6" t="s">
        <v>188</v>
      </c>
    </row>
    <row r="19" spans="2:15" x14ac:dyDescent="0.2">
      <c r="B19" s="23" t="s">
        <v>51</v>
      </c>
    </row>
    <row r="20" spans="2:15" x14ac:dyDescent="0.2">
      <c r="B20" s="2" t="s">
        <v>52</v>
      </c>
      <c r="G20" s="2" t="s">
        <v>69</v>
      </c>
      <c r="I20" s="36">
        <v>2524370.8748670518</v>
      </c>
      <c r="K20" s="2" t="s">
        <v>70</v>
      </c>
      <c r="M20" s="102">
        <v>17.994499999999999</v>
      </c>
      <c r="O20" s="62">
        <f>'Controles ACM'!$I$47</f>
        <v>0</v>
      </c>
    </row>
    <row r="21" spans="2:15" x14ac:dyDescent="0.2">
      <c r="B21" s="2" t="s">
        <v>53</v>
      </c>
      <c r="G21" s="2" t="s">
        <v>69</v>
      </c>
      <c r="I21" s="37">
        <v>7874376.5576156462</v>
      </c>
      <c r="K21" s="2" t="s">
        <v>71</v>
      </c>
      <c r="M21" s="102">
        <v>30.587</v>
      </c>
      <c r="O21" s="113">
        <f>'Controles ACM'!$I$48</f>
        <v>-4.5335351565446325E-2</v>
      </c>
    </row>
    <row r="22" spans="2:15" x14ac:dyDescent="0.2">
      <c r="I22" s="38"/>
      <c r="O22" s="113"/>
    </row>
    <row r="23" spans="2:15" x14ac:dyDescent="0.2">
      <c r="B23" s="23" t="s">
        <v>54</v>
      </c>
      <c r="I23" s="38"/>
      <c r="O23" s="113"/>
    </row>
    <row r="24" spans="2:15" x14ac:dyDescent="0.2">
      <c r="B24" s="2" t="s">
        <v>52</v>
      </c>
      <c r="G24" s="2" t="s">
        <v>69</v>
      </c>
      <c r="I24" s="36">
        <v>8866.3311111111088</v>
      </c>
      <c r="K24" s="2" t="s">
        <v>70</v>
      </c>
      <c r="M24" s="117">
        <v>18</v>
      </c>
      <c r="O24" s="62">
        <f>'Controles ACM'!$I$47</f>
        <v>0</v>
      </c>
    </row>
    <row r="25" spans="2:15" x14ac:dyDescent="0.2">
      <c r="B25" s="2" t="s">
        <v>53</v>
      </c>
      <c r="G25" s="2" t="s">
        <v>69</v>
      </c>
      <c r="I25" s="37">
        <v>600697.86502657167</v>
      </c>
      <c r="K25" s="2" t="s">
        <v>71</v>
      </c>
      <c r="M25" s="117">
        <v>30.599999999999998</v>
      </c>
      <c r="O25" s="113">
        <f>'Controles ACM'!$I$48</f>
        <v>-4.5335351565446325E-2</v>
      </c>
    </row>
    <row r="26" spans="2:15" ht="14.25" x14ac:dyDescent="0.2">
      <c r="I26" s="82"/>
      <c r="O26" s="113"/>
    </row>
    <row r="27" spans="2:15" ht="14.25" x14ac:dyDescent="0.2">
      <c r="B27" s="23" t="s">
        <v>55</v>
      </c>
      <c r="I27" s="82"/>
      <c r="O27" s="113"/>
    </row>
    <row r="28" spans="2:15" x14ac:dyDescent="0.2">
      <c r="B28" s="2" t="s">
        <v>52</v>
      </c>
      <c r="G28" s="2" t="s">
        <v>69</v>
      </c>
      <c r="I28" s="36">
        <v>2882.3599999999992</v>
      </c>
      <c r="K28" s="2" t="s">
        <v>70</v>
      </c>
      <c r="M28" s="117">
        <v>816</v>
      </c>
      <c r="O28" s="113">
        <f>'Controles ACM'!$I$49</f>
        <v>-3.9195806122898968E-2</v>
      </c>
    </row>
    <row r="29" spans="2:15" x14ac:dyDescent="0.2">
      <c r="B29" s="2" t="s">
        <v>56</v>
      </c>
      <c r="G29" s="2" t="s">
        <v>69</v>
      </c>
      <c r="I29" s="39">
        <v>498818.40444444446</v>
      </c>
      <c r="K29" s="2" t="s">
        <v>71</v>
      </c>
      <c r="M29" s="117">
        <v>21.48</v>
      </c>
      <c r="O29" s="113">
        <f>'Controles ACM'!$I$49</f>
        <v>-3.9195806122898968E-2</v>
      </c>
    </row>
    <row r="30" spans="2:15" x14ac:dyDescent="0.2">
      <c r="B30" s="2" t="s">
        <v>57</v>
      </c>
      <c r="G30" s="2" t="s">
        <v>69</v>
      </c>
      <c r="I30" s="39">
        <v>269154.14666666667</v>
      </c>
      <c r="K30" s="2" t="s">
        <v>71</v>
      </c>
      <c r="M30" s="117">
        <v>21.48</v>
      </c>
      <c r="O30" s="113">
        <f>'Controles ACM'!$I$49</f>
        <v>-3.9195806122898968E-2</v>
      </c>
    </row>
    <row r="31" spans="2:15" x14ac:dyDescent="0.2">
      <c r="B31" s="2" t="s">
        <v>58</v>
      </c>
      <c r="G31" s="2" t="s">
        <v>69</v>
      </c>
      <c r="I31" s="37">
        <v>0</v>
      </c>
      <c r="K31" s="2" t="s">
        <v>71</v>
      </c>
      <c r="M31" s="102"/>
      <c r="O31" s="113">
        <f>'Controles ACM'!$I$49</f>
        <v>-3.9195806122898968E-2</v>
      </c>
    </row>
    <row r="32" spans="2:15" x14ac:dyDescent="0.2">
      <c r="O32" s="113"/>
    </row>
    <row r="33" spans="2:15" x14ac:dyDescent="0.2">
      <c r="O33" s="113"/>
    </row>
    <row r="34" spans="2:15" x14ac:dyDescent="0.2">
      <c r="O34" s="113"/>
    </row>
    <row r="35" spans="2:15" x14ac:dyDescent="0.2">
      <c r="O35" s="113"/>
    </row>
    <row r="36" spans="2:15" s="6" customFormat="1" x14ac:dyDescent="0.2">
      <c r="B36" s="6" t="s">
        <v>189</v>
      </c>
      <c r="O36" s="114"/>
    </row>
    <row r="37" spans="2:15" x14ac:dyDescent="0.2">
      <c r="O37" s="113"/>
    </row>
    <row r="38" spans="2:15" x14ac:dyDescent="0.2">
      <c r="B38" s="23" t="s">
        <v>59</v>
      </c>
      <c r="O38" s="113"/>
    </row>
    <row r="39" spans="2:15" x14ac:dyDescent="0.2">
      <c r="O39" s="113"/>
    </row>
    <row r="40" spans="2:15" x14ac:dyDescent="0.2">
      <c r="B40" s="23" t="s">
        <v>165</v>
      </c>
      <c r="O40" s="113"/>
    </row>
    <row r="41" spans="2:15" x14ac:dyDescent="0.2">
      <c r="B41" s="2" t="s">
        <v>60</v>
      </c>
      <c r="G41" s="2" t="s">
        <v>69</v>
      </c>
      <c r="I41" s="36">
        <v>2483722.1559493248</v>
      </c>
      <c r="K41" s="35" t="s">
        <v>72</v>
      </c>
      <c r="M41" s="102">
        <v>33.032499999999992</v>
      </c>
      <c r="O41" s="113">
        <f>'Controles ACM'!$I$59</f>
        <v>6.3966300275559718E-3</v>
      </c>
    </row>
    <row r="42" spans="2:15" x14ac:dyDescent="0.2">
      <c r="B42" s="2" t="s">
        <v>61</v>
      </c>
      <c r="G42" s="2" t="s">
        <v>69</v>
      </c>
      <c r="I42" s="39">
        <v>11857.387227957443</v>
      </c>
      <c r="K42" s="35" t="s">
        <v>72</v>
      </c>
      <c r="M42" s="102">
        <v>62.378500000000003</v>
      </c>
      <c r="O42" s="113">
        <f>'Controles ACM'!$I$59</f>
        <v>6.3966300275559718E-3</v>
      </c>
    </row>
    <row r="43" spans="2:15" x14ac:dyDescent="0.2">
      <c r="B43" s="2" t="s">
        <v>62</v>
      </c>
      <c r="G43" s="2" t="s">
        <v>69</v>
      </c>
      <c r="I43" s="39">
        <v>20497.696622920776</v>
      </c>
      <c r="K43" s="35" t="s">
        <v>72</v>
      </c>
      <c r="M43" s="102">
        <v>62.378500000000003</v>
      </c>
      <c r="O43" s="113">
        <f>'Controles ACM'!$I$59</f>
        <v>6.3966300275559718E-3</v>
      </c>
    </row>
    <row r="44" spans="2:15" x14ac:dyDescent="0.2">
      <c r="B44" s="2" t="s">
        <v>63</v>
      </c>
      <c r="G44" s="2" t="s">
        <v>69</v>
      </c>
      <c r="I44" s="37">
        <v>8293.6350668486411</v>
      </c>
      <c r="K44" s="35" t="s">
        <v>72</v>
      </c>
      <c r="M44" s="102">
        <v>102.565</v>
      </c>
      <c r="O44" s="113">
        <f>'Controles ACM'!$I$59</f>
        <v>6.3966300275559718E-3</v>
      </c>
    </row>
    <row r="45" spans="2:15" x14ac:dyDescent="0.2">
      <c r="I45" s="38"/>
      <c r="K45" s="35"/>
      <c r="M45" s="103"/>
      <c r="O45" s="113"/>
    </row>
    <row r="46" spans="2:15" x14ac:dyDescent="0.2">
      <c r="B46" s="23" t="s">
        <v>166</v>
      </c>
      <c r="I46" s="38"/>
      <c r="K46" s="35"/>
      <c r="M46" s="103"/>
      <c r="O46" s="113"/>
    </row>
    <row r="47" spans="2:15" x14ac:dyDescent="0.2">
      <c r="B47" s="2" t="s">
        <v>60</v>
      </c>
      <c r="G47" s="2" t="s">
        <v>69</v>
      </c>
      <c r="I47" s="36">
        <v>0</v>
      </c>
      <c r="K47" s="35" t="s">
        <v>72</v>
      </c>
      <c r="M47" s="102"/>
      <c r="O47" s="113">
        <f>'Controles ACM'!$I$59</f>
        <v>6.3966300275559718E-3</v>
      </c>
    </row>
    <row r="48" spans="2:15" x14ac:dyDescent="0.2">
      <c r="B48" s="2" t="s">
        <v>61</v>
      </c>
      <c r="G48" s="2" t="s">
        <v>69</v>
      </c>
      <c r="I48" s="39">
        <v>0</v>
      </c>
      <c r="K48" s="35" t="s">
        <v>72</v>
      </c>
      <c r="M48" s="102"/>
      <c r="O48" s="113">
        <f>'Controles ACM'!$I$59</f>
        <v>6.3966300275559718E-3</v>
      </c>
    </row>
    <row r="49" spans="2:15" x14ac:dyDescent="0.2">
      <c r="B49" s="2" t="s">
        <v>62</v>
      </c>
      <c r="G49" s="2" t="s">
        <v>69</v>
      </c>
      <c r="I49" s="39">
        <v>0</v>
      </c>
      <c r="K49" s="35" t="s">
        <v>72</v>
      </c>
      <c r="M49" s="102"/>
      <c r="O49" s="113">
        <f>'Controles ACM'!$I$59</f>
        <v>6.3966300275559718E-3</v>
      </c>
    </row>
    <row r="50" spans="2:15" x14ac:dyDescent="0.2">
      <c r="B50" s="2" t="s">
        <v>63</v>
      </c>
      <c r="G50" s="2" t="s">
        <v>69</v>
      </c>
      <c r="I50" s="37">
        <v>0</v>
      </c>
      <c r="K50" s="35" t="s">
        <v>72</v>
      </c>
      <c r="M50" s="102"/>
      <c r="O50" s="113">
        <f>'Controles ACM'!$I$59</f>
        <v>6.3966300275559718E-3</v>
      </c>
    </row>
    <row r="51" spans="2:15" x14ac:dyDescent="0.2">
      <c r="I51" s="38"/>
      <c r="K51" s="35"/>
      <c r="M51" s="38"/>
      <c r="O51" s="113"/>
    </row>
    <row r="52" spans="2:15" x14ac:dyDescent="0.2">
      <c r="I52" s="38"/>
      <c r="K52" s="35"/>
      <c r="M52" s="38"/>
      <c r="O52" s="113"/>
    </row>
    <row r="53" spans="2:15" x14ac:dyDescent="0.2">
      <c r="B53" s="23" t="s">
        <v>64</v>
      </c>
      <c r="I53" s="38"/>
      <c r="K53" s="35"/>
      <c r="M53" s="38"/>
      <c r="O53" s="113"/>
    </row>
    <row r="54" spans="2:15" x14ac:dyDescent="0.2">
      <c r="I54" s="38"/>
      <c r="K54" s="35"/>
      <c r="M54" s="38"/>
      <c r="O54" s="113"/>
    </row>
    <row r="55" spans="2:15" x14ac:dyDescent="0.2">
      <c r="B55" s="23" t="s">
        <v>167</v>
      </c>
      <c r="I55" s="38"/>
      <c r="K55" s="35"/>
      <c r="M55" s="38"/>
      <c r="O55" s="113"/>
    </row>
    <row r="56" spans="2:15" x14ac:dyDescent="0.2">
      <c r="B56" s="2" t="s">
        <v>168</v>
      </c>
      <c r="G56" s="2" t="s">
        <v>69</v>
      </c>
      <c r="I56" s="36">
        <v>6603.6820720567166</v>
      </c>
      <c r="K56" s="35" t="s">
        <v>72</v>
      </c>
      <c r="M56" s="117">
        <v>536.16</v>
      </c>
      <c r="O56" s="113">
        <f>'Controles ACM'!$I$59</f>
        <v>6.3966300275559718E-3</v>
      </c>
    </row>
    <row r="57" spans="2:15" x14ac:dyDescent="0.2">
      <c r="B57" s="2" t="s">
        <v>169</v>
      </c>
      <c r="G57" s="2" t="s">
        <v>69</v>
      </c>
      <c r="I57" s="39">
        <v>2313.0636075727598</v>
      </c>
      <c r="K57" s="35" t="s">
        <v>72</v>
      </c>
      <c r="M57" s="117">
        <v>560.64</v>
      </c>
      <c r="O57" s="113">
        <f>'Controles ACM'!$I$59</f>
        <v>6.3966300275559718E-3</v>
      </c>
    </row>
    <row r="58" spans="2:15" x14ac:dyDescent="0.2">
      <c r="B58" s="2" t="s">
        <v>170</v>
      </c>
      <c r="G58" s="2" t="s">
        <v>69</v>
      </c>
      <c r="I58" s="37">
        <v>49.071148137148434</v>
      </c>
      <c r="K58" s="35" t="s">
        <v>72</v>
      </c>
      <c r="M58" s="117">
        <v>560.76</v>
      </c>
      <c r="O58" s="113">
        <f>'Controles ACM'!$I$59</f>
        <v>6.3966300275559718E-3</v>
      </c>
    </row>
    <row r="59" spans="2:15" x14ac:dyDescent="0.2">
      <c r="I59" s="38"/>
      <c r="K59" s="35"/>
      <c r="M59" s="63"/>
      <c r="O59" s="113"/>
    </row>
    <row r="60" spans="2:15" x14ac:dyDescent="0.2">
      <c r="B60" s="23" t="s">
        <v>171</v>
      </c>
      <c r="I60" s="38"/>
      <c r="K60" s="35"/>
      <c r="M60" s="118"/>
      <c r="O60" s="113"/>
    </row>
    <row r="61" spans="2:15" x14ac:dyDescent="0.2">
      <c r="B61" s="2" t="s">
        <v>168</v>
      </c>
      <c r="G61" s="2" t="s">
        <v>69</v>
      </c>
      <c r="I61" s="36">
        <v>114.14107362403017</v>
      </c>
      <c r="K61" s="35" t="s">
        <v>72</v>
      </c>
      <c r="M61" s="117">
        <v>501.72</v>
      </c>
      <c r="O61" s="113">
        <f>'Controles ACM'!$I$59</f>
        <v>6.3966300275559718E-3</v>
      </c>
    </row>
    <row r="62" spans="2:15" x14ac:dyDescent="0.2">
      <c r="B62" s="2" t="s">
        <v>169</v>
      </c>
      <c r="G62" s="2" t="s">
        <v>69</v>
      </c>
      <c r="I62" s="39">
        <v>28.225750213457967</v>
      </c>
      <c r="K62" s="35" t="s">
        <v>72</v>
      </c>
      <c r="M62" s="117">
        <v>510.36000000000007</v>
      </c>
      <c r="O62" s="113">
        <f>'Controles ACM'!$I$59</f>
        <v>6.3966300275559718E-3</v>
      </c>
    </row>
    <row r="63" spans="2:15" x14ac:dyDescent="0.2">
      <c r="B63" s="2" t="s">
        <v>170</v>
      </c>
      <c r="G63" s="2" t="s">
        <v>69</v>
      </c>
      <c r="I63" s="37">
        <v>0.62406235564250967</v>
      </c>
      <c r="K63" s="35" t="s">
        <v>72</v>
      </c>
      <c r="M63" s="117">
        <v>510.36000000000007</v>
      </c>
      <c r="O63" s="113">
        <f>'Controles ACM'!$I$59</f>
        <v>6.3966300275559718E-3</v>
      </c>
    </row>
    <row r="64" spans="2:15" x14ac:dyDescent="0.2">
      <c r="I64" s="38"/>
      <c r="K64" s="35"/>
      <c r="M64" s="63"/>
      <c r="O64" s="113"/>
    </row>
    <row r="65" spans="2:15" x14ac:dyDescent="0.2">
      <c r="B65" s="23" t="s">
        <v>172</v>
      </c>
      <c r="I65" s="38"/>
      <c r="K65" s="35"/>
      <c r="M65" s="118"/>
      <c r="O65" s="113"/>
    </row>
    <row r="66" spans="2:15" x14ac:dyDescent="0.2">
      <c r="B66" s="2" t="s">
        <v>168</v>
      </c>
      <c r="G66" s="2" t="s">
        <v>69</v>
      </c>
      <c r="I66" s="36">
        <v>614.19879177824168</v>
      </c>
      <c r="K66" s="35" t="s">
        <v>72</v>
      </c>
      <c r="M66" s="117">
        <v>1033.44</v>
      </c>
      <c r="O66" s="113">
        <f>'Controles ACM'!$I$59</f>
        <v>6.3966300275559718E-3</v>
      </c>
    </row>
    <row r="67" spans="2:15" x14ac:dyDescent="0.2">
      <c r="B67" s="2" t="s">
        <v>169</v>
      </c>
      <c r="G67" s="2" t="s">
        <v>69</v>
      </c>
      <c r="I67" s="39">
        <v>1288.5741781336174</v>
      </c>
      <c r="K67" s="35" t="s">
        <v>72</v>
      </c>
      <c r="M67" s="117">
        <v>1041.1200000000001</v>
      </c>
      <c r="O67" s="113">
        <f>'Controles ACM'!$I$59</f>
        <v>6.3966300275559718E-3</v>
      </c>
    </row>
    <row r="68" spans="2:15" x14ac:dyDescent="0.2">
      <c r="B68" s="2" t="s">
        <v>173</v>
      </c>
      <c r="G68" s="2" t="s">
        <v>69</v>
      </c>
      <c r="I68" s="37">
        <v>549.0149509673289</v>
      </c>
      <c r="K68" s="35" t="s">
        <v>72</v>
      </c>
      <c r="M68" s="117">
        <v>1046.4000000000001</v>
      </c>
      <c r="O68" s="113">
        <f>'Controles ACM'!$I$59</f>
        <v>6.3966300275559718E-3</v>
      </c>
    </row>
    <row r="69" spans="2:15" x14ac:dyDescent="0.2">
      <c r="I69" s="38"/>
      <c r="K69" s="35"/>
      <c r="M69" s="63"/>
      <c r="O69" s="113"/>
    </row>
    <row r="70" spans="2:15" x14ac:dyDescent="0.2">
      <c r="B70" s="23" t="s">
        <v>174</v>
      </c>
      <c r="I70" s="38"/>
      <c r="K70" s="35"/>
      <c r="M70" s="118"/>
      <c r="O70" s="113"/>
    </row>
    <row r="71" spans="2:15" x14ac:dyDescent="0.2">
      <c r="B71" s="2" t="s">
        <v>168</v>
      </c>
      <c r="G71" s="2" t="s">
        <v>69</v>
      </c>
      <c r="I71" s="36">
        <v>3.9464212553638665</v>
      </c>
      <c r="K71" s="35" t="s">
        <v>72</v>
      </c>
      <c r="M71" s="117">
        <v>878.4</v>
      </c>
      <c r="O71" s="113">
        <f>'Controles ACM'!$I$59</f>
        <v>6.3966300275559718E-3</v>
      </c>
    </row>
    <row r="72" spans="2:15" x14ac:dyDescent="0.2">
      <c r="B72" s="2" t="s">
        <v>169</v>
      </c>
      <c r="G72" s="2" t="s">
        <v>69</v>
      </c>
      <c r="I72" s="39">
        <v>42.430606596045806</v>
      </c>
      <c r="K72" s="35" t="s">
        <v>72</v>
      </c>
      <c r="M72" s="117">
        <v>908.51999999999987</v>
      </c>
      <c r="O72" s="113">
        <f>'Controles ACM'!$I$59</f>
        <v>6.3966300275559718E-3</v>
      </c>
    </row>
    <row r="73" spans="2:15" x14ac:dyDescent="0.2">
      <c r="B73" s="2" t="s">
        <v>173</v>
      </c>
      <c r="G73" s="2" t="s">
        <v>69</v>
      </c>
      <c r="I73" s="37">
        <v>54.376347101948618</v>
      </c>
      <c r="K73" s="35" t="s">
        <v>72</v>
      </c>
      <c r="M73" s="117">
        <v>925.92</v>
      </c>
      <c r="O73" s="113">
        <f>'Controles ACM'!$I$59</f>
        <v>6.3966300275559718E-3</v>
      </c>
    </row>
    <row r="74" spans="2:15" x14ac:dyDescent="0.2">
      <c r="I74" s="38"/>
      <c r="K74" s="35"/>
      <c r="M74" s="38"/>
      <c r="O74" s="113"/>
    </row>
    <row r="75" spans="2:15" x14ac:dyDescent="0.2">
      <c r="I75" s="38"/>
      <c r="K75" s="35"/>
      <c r="M75" s="38"/>
      <c r="O75" s="113"/>
    </row>
    <row r="76" spans="2:15" x14ac:dyDescent="0.2">
      <c r="B76" s="23" t="s">
        <v>65</v>
      </c>
      <c r="I76" s="38"/>
      <c r="K76" s="35"/>
      <c r="M76" s="38"/>
      <c r="O76" s="113"/>
    </row>
    <row r="77" spans="2:15" x14ac:dyDescent="0.2">
      <c r="I77" s="38"/>
      <c r="K77" s="35"/>
      <c r="M77" s="38"/>
      <c r="O77" s="113"/>
    </row>
    <row r="78" spans="2:15" x14ac:dyDescent="0.2">
      <c r="B78" s="23" t="s">
        <v>165</v>
      </c>
      <c r="I78" s="38"/>
      <c r="K78" s="35"/>
      <c r="M78" s="38"/>
      <c r="O78" s="113"/>
    </row>
    <row r="79" spans="2:15" x14ac:dyDescent="0.2">
      <c r="B79" s="2" t="s">
        <v>60</v>
      </c>
      <c r="G79" s="2" t="s">
        <v>69</v>
      </c>
      <c r="I79" s="36">
        <v>10901.156203169739</v>
      </c>
      <c r="K79" s="35" t="s">
        <v>72</v>
      </c>
      <c r="M79" s="101">
        <v>824.5</v>
      </c>
      <c r="O79" s="113">
        <f>'Controles ACM'!$I$60</f>
        <v>6.825075328839314E-2</v>
      </c>
    </row>
    <row r="80" spans="2:15" x14ac:dyDescent="0.2">
      <c r="B80" s="2" t="s">
        <v>61</v>
      </c>
      <c r="G80" s="2" t="s">
        <v>69</v>
      </c>
      <c r="I80" s="39">
        <v>36.627384109226696</v>
      </c>
      <c r="K80" s="35" t="s">
        <v>72</v>
      </c>
      <c r="M80" s="101">
        <v>1584</v>
      </c>
      <c r="O80" s="113">
        <f>'Controles ACM'!$I$60</f>
        <v>6.825075328839314E-2</v>
      </c>
    </row>
    <row r="81" spans="2:15" x14ac:dyDescent="0.2">
      <c r="B81" s="2" t="s">
        <v>62</v>
      </c>
      <c r="G81" s="2" t="s">
        <v>69</v>
      </c>
      <c r="I81" s="39">
        <v>49.404378565933676</v>
      </c>
      <c r="K81" s="35" t="s">
        <v>72</v>
      </c>
      <c r="M81" s="101">
        <v>1584</v>
      </c>
      <c r="O81" s="113">
        <f>'Controles ACM'!$I$60</f>
        <v>6.825075328839314E-2</v>
      </c>
    </row>
    <row r="82" spans="2:15" x14ac:dyDescent="0.2">
      <c r="B82" s="2" t="s">
        <v>63</v>
      </c>
      <c r="G82" s="2" t="s">
        <v>69</v>
      </c>
      <c r="I82" s="37">
        <v>32.368385956991034</v>
      </c>
      <c r="K82" s="35" t="s">
        <v>72</v>
      </c>
      <c r="M82" s="101">
        <v>2346</v>
      </c>
      <c r="O82" s="113">
        <f>'Controles ACM'!$I$60</f>
        <v>6.825075328839314E-2</v>
      </c>
    </row>
    <row r="83" spans="2:15" x14ac:dyDescent="0.2">
      <c r="I83" s="38"/>
      <c r="K83" s="35"/>
      <c r="M83" s="38"/>
      <c r="O83" s="113"/>
    </row>
    <row r="84" spans="2:15" x14ac:dyDescent="0.2">
      <c r="B84" s="23" t="s">
        <v>166</v>
      </c>
      <c r="I84" s="38"/>
      <c r="K84" s="35"/>
      <c r="M84" s="38"/>
      <c r="O84" s="113"/>
    </row>
    <row r="85" spans="2:15" x14ac:dyDescent="0.2">
      <c r="B85" s="2" t="s">
        <v>60</v>
      </c>
      <c r="G85" s="2" t="s">
        <v>69</v>
      </c>
      <c r="I85" s="36">
        <v>0</v>
      </c>
      <c r="K85" s="35" t="s">
        <v>72</v>
      </c>
      <c r="M85" s="101"/>
      <c r="O85" s="113">
        <f>'Controles ACM'!$I$60</f>
        <v>6.825075328839314E-2</v>
      </c>
    </row>
    <row r="86" spans="2:15" x14ac:dyDescent="0.2">
      <c r="B86" s="2" t="s">
        <v>61</v>
      </c>
      <c r="G86" s="2" t="s">
        <v>69</v>
      </c>
      <c r="I86" s="39">
        <v>0</v>
      </c>
      <c r="K86" s="35" t="s">
        <v>72</v>
      </c>
      <c r="M86" s="101"/>
      <c r="O86" s="113">
        <f>'Controles ACM'!$I$60</f>
        <v>6.825075328839314E-2</v>
      </c>
    </row>
    <row r="87" spans="2:15" x14ac:dyDescent="0.2">
      <c r="B87" s="2" t="s">
        <v>62</v>
      </c>
      <c r="G87" s="2" t="s">
        <v>69</v>
      </c>
      <c r="I87" s="39">
        <v>0</v>
      </c>
      <c r="K87" s="35" t="s">
        <v>72</v>
      </c>
      <c r="M87" s="101"/>
      <c r="O87" s="113">
        <f>'Controles ACM'!$I$60</f>
        <v>6.825075328839314E-2</v>
      </c>
    </row>
    <row r="88" spans="2:15" x14ac:dyDescent="0.2">
      <c r="B88" s="2" t="s">
        <v>63</v>
      </c>
      <c r="G88" s="2" t="s">
        <v>69</v>
      </c>
      <c r="I88" s="37">
        <v>0</v>
      </c>
      <c r="K88" s="35" t="s">
        <v>72</v>
      </c>
      <c r="M88" s="101"/>
      <c r="O88" s="113">
        <f>'Controles ACM'!$I$60</f>
        <v>6.825075328839314E-2</v>
      </c>
    </row>
    <row r="89" spans="2:15" x14ac:dyDescent="0.2">
      <c r="I89" s="38"/>
      <c r="K89" s="35"/>
      <c r="M89" s="38"/>
      <c r="O89" s="113"/>
    </row>
    <row r="90" spans="2:15" x14ac:dyDescent="0.2">
      <c r="I90" s="38"/>
      <c r="K90" s="35"/>
      <c r="M90" s="38"/>
      <c r="O90" s="113"/>
    </row>
    <row r="91" spans="2:15" x14ac:dyDescent="0.2">
      <c r="B91" s="23" t="s">
        <v>66</v>
      </c>
      <c r="I91" s="38"/>
      <c r="K91" s="35"/>
      <c r="M91" s="38"/>
      <c r="O91" s="113"/>
    </row>
    <row r="92" spans="2:15" x14ac:dyDescent="0.2">
      <c r="I92" s="38"/>
      <c r="K92" s="35"/>
      <c r="M92" s="38"/>
      <c r="O92" s="113"/>
    </row>
    <row r="93" spans="2:15" x14ac:dyDescent="0.2">
      <c r="B93" s="23" t="s">
        <v>165</v>
      </c>
      <c r="I93" s="38"/>
      <c r="K93" s="35"/>
      <c r="M93" s="38"/>
      <c r="O93" s="113"/>
    </row>
    <row r="94" spans="2:15" x14ac:dyDescent="0.2">
      <c r="B94" s="2" t="s">
        <v>60</v>
      </c>
      <c r="G94" s="2" t="s">
        <v>69</v>
      </c>
      <c r="I94" s="36">
        <v>3797.3810947187635</v>
      </c>
      <c r="K94" s="35" t="s">
        <v>73</v>
      </c>
      <c r="M94" s="101">
        <v>32.5</v>
      </c>
      <c r="O94" s="113">
        <f>'Controles ACM'!$I$60</f>
        <v>6.825075328839314E-2</v>
      </c>
    </row>
    <row r="95" spans="2:15" x14ac:dyDescent="0.2">
      <c r="B95" s="2" t="s">
        <v>61</v>
      </c>
      <c r="G95" s="2" t="s">
        <v>69</v>
      </c>
      <c r="I95" s="39">
        <v>218.97378557386605</v>
      </c>
      <c r="K95" s="35" t="s">
        <v>73</v>
      </c>
      <c r="M95" s="101">
        <v>38.4</v>
      </c>
      <c r="O95" s="113">
        <f>'Controles ACM'!$I$60</f>
        <v>6.825075328839314E-2</v>
      </c>
    </row>
    <row r="96" spans="2:15" x14ac:dyDescent="0.2">
      <c r="B96" s="2" t="s">
        <v>62</v>
      </c>
      <c r="G96" s="2" t="s">
        <v>69</v>
      </c>
      <c r="I96" s="39">
        <v>295.35998984381933</v>
      </c>
      <c r="K96" s="35" t="s">
        <v>73</v>
      </c>
      <c r="M96" s="101">
        <v>38.4</v>
      </c>
      <c r="O96" s="113">
        <f>'Controles ACM'!$I$60</f>
        <v>6.825075328839314E-2</v>
      </c>
    </row>
    <row r="97" spans="2:15" x14ac:dyDescent="0.2">
      <c r="B97" s="2" t="s">
        <v>63</v>
      </c>
      <c r="G97" s="2" t="s">
        <v>69</v>
      </c>
      <c r="I97" s="37">
        <v>193.51171748388165</v>
      </c>
      <c r="K97" s="35" t="s">
        <v>73</v>
      </c>
      <c r="M97" s="101">
        <v>38.4</v>
      </c>
      <c r="O97" s="113">
        <f>'Controles ACM'!$I$60</f>
        <v>6.825075328839314E-2</v>
      </c>
    </row>
    <row r="98" spans="2:15" x14ac:dyDescent="0.2">
      <c r="I98" s="38"/>
      <c r="K98" s="35"/>
      <c r="M98" s="38"/>
      <c r="O98" s="113"/>
    </row>
    <row r="99" spans="2:15" x14ac:dyDescent="0.2">
      <c r="B99" s="23" t="s">
        <v>166</v>
      </c>
      <c r="I99" s="38"/>
      <c r="K99" s="35"/>
      <c r="M99" s="38"/>
      <c r="O99" s="113"/>
    </row>
    <row r="100" spans="2:15" x14ac:dyDescent="0.2">
      <c r="B100" s="2" t="s">
        <v>60</v>
      </c>
      <c r="G100" s="2" t="s">
        <v>69</v>
      </c>
      <c r="I100" s="36">
        <v>0</v>
      </c>
      <c r="K100" s="35" t="s">
        <v>73</v>
      </c>
      <c r="M100" s="101"/>
      <c r="O100" s="113">
        <f>'Controles ACM'!$I$60</f>
        <v>6.825075328839314E-2</v>
      </c>
    </row>
    <row r="101" spans="2:15" x14ac:dyDescent="0.2">
      <c r="B101" s="2" t="s">
        <v>61</v>
      </c>
      <c r="G101" s="2" t="s">
        <v>69</v>
      </c>
      <c r="I101" s="39">
        <v>0</v>
      </c>
      <c r="K101" s="35" t="s">
        <v>73</v>
      </c>
      <c r="M101" s="101"/>
      <c r="O101" s="113">
        <f>'Controles ACM'!$I$60</f>
        <v>6.825075328839314E-2</v>
      </c>
    </row>
    <row r="102" spans="2:15" x14ac:dyDescent="0.2">
      <c r="B102" s="2" t="s">
        <v>62</v>
      </c>
      <c r="G102" s="2" t="s">
        <v>69</v>
      </c>
      <c r="I102" s="39">
        <v>0</v>
      </c>
      <c r="K102" s="35" t="s">
        <v>73</v>
      </c>
      <c r="M102" s="101"/>
      <c r="O102" s="113">
        <f>'Controles ACM'!$I$60</f>
        <v>6.825075328839314E-2</v>
      </c>
    </row>
    <row r="103" spans="2:15" x14ac:dyDescent="0.2">
      <c r="B103" s="2" t="s">
        <v>63</v>
      </c>
      <c r="G103" s="2" t="s">
        <v>69</v>
      </c>
      <c r="I103" s="37">
        <v>0</v>
      </c>
      <c r="K103" s="35" t="s">
        <v>73</v>
      </c>
      <c r="M103" s="101"/>
      <c r="O103" s="113">
        <f>'Controles ACM'!$I$60</f>
        <v>6.825075328839314E-2</v>
      </c>
    </row>
    <row r="104" spans="2:15" x14ac:dyDescent="0.2">
      <c r="I104" s="38"/>
      <c r="K104" s="35"/>
      <c r="M104" s="38"/>
      <c r="O104" s="113"/>
    </row>
    <row r="105" spans="2:15" x14ac:dyDescent="0.2">
      <c r="I105" s="38"/>
      <c r="K105" s="35"/>
      <c r="M105" s="38"/>
      <c r="O105" s="113"/>
    </row>
    <row r="106" spans="2:15" x14ac:dyDescent="0.2">
      <c r="B106" s="23" t="s">
        <v>175</v>
      </c>
      <c r="I106" s="38"/>
      <c r="K106" s="35"/>
      <c r="M106" s="38"/>
      <c r="O106" s="113"/>
    </row>
    <row r="107" spans="2:15" x14ac:dyDescent="0.2">
      <c r="I107" s="38"/>
      <c r="K107" s="35"/>
      <c r="M107" s="38"/>
      <c r="O107" s="113"/>
    </row>
    <row r="108" spans="2:15" x14ac:dyDescent="0.2">
      <c r="B108" s="23" t="s">
        <v>167</v>
      </c>
      <c r="I108" s="38"/>
      <c r="K108" s="35"/>
      <c r="M108" s="38"/>
      <c r="O108" s="113"/>
    </row>
    <row r="109" spans="2:15" x14ac:dyDescent="0.2">
      <c r="B109" s="2" t="s">
        <v>168</v>
      </c>
      <c r="G109" s="2" t="s">
        <v>69</v>
      </c>
      <c r="I109" s="36">
        <v>24.620325605788363</v>
      </c>
      <c r="K109" s="35" t="s">
        <v>72</v>
      </c>
      <c r="M109" s="117">
        <v>13085</v>
      </c>
      <c r="O109" s="113">
        <f>'Controles ACM'!$I$60</f>
        <v>6.825075328839314E-2</v>
      </c>
    </row>
    <row r="110" spans="2:15" x14ac:dyDescent="0.2">
      <c r="B110" s="2" t="s">
        <v>169</v>
      </c>
      <c r="G110" s="2" t="s">
        <v>69</v>
      </c>
      <c r="I110" s="39">
        <v>2.8848231238452495</v>
      </c>
      <c r="K110" s="35" t="s">
        <v>72</v>
      </c>
      <c r="M110" s="117">
        <v>13692</v>
      </c>
      <c r="O110" s="113">
        <f>'Controles ACM'!$I$60</f>
        <v>6.825075328839314E-2</v>
      </c>
    </row>
    <row r="111" spans="2:15" x14ac:dyDescent="0.2">
      <c r="B111" s="2" t="s">
        <v>170</v>
      </c>
      <c r="G111" s="2" t="s">
        <v>69</v>
      </c>
      <c r="I111" s="37">
        <v>0</v>
      </c>
      <c r="K111" s="35" t="s">
        <v>72</v>
      </c>
      <c r="M111" s="117">
        <v>0</v>
      </c>
      <c r="O111" s="113">
        <f>'Controles ACM'!$I$60</f>
        <v>6.825075328839314E-2</v>
      </c>
    </row>
    <row r="112" spans="2:15" x14ac:dyDescent="0.2">
      <c r="I112" s="38"/>
      <c r="K112" s="35"/>
      <c r="M112" s="63"/>
      <c r="O112" s="113"/>
    </row>
    <row r="113" spans="2:15" x14ac:dyDescent="0.2">
      <c r="B113" s="23" t="s">
        <v>171</v>
      </c>
      <c r="I113" s="38"/>
      <c r="K113" s="35"/>
      <c r="M113" s="118"/>
      <c r="O113" s="113"/>
    </row>
    <row r="114" spans="2:15" x14ac:dyDescent="0.2">
      <c r="B114" s="2" t="s">
        <v>168</v>
      </c>
      <c r="G114" s="2" t="s">
        <v>69</v>
      </c>
      <c r="I114" s="36">
        <v>0</v>
      </c>
      <c r="K114" s="35" t="s">
        <v>72</v>
      </c>
      <c r="M114" s="117">
        <v>12829</v>
      </c>
      <c r="O114" s="113">
        <f>'Controles ACM'!$I$60</f>
        <v>6.825075328839314E-2</v>
      </c>
    </row>
    <row r="115" spans="2:15" x14ac:dyDescent="0.2">
      <c r="B115" s="2" t="s">
        <v>169</v>
      </c>
      <c r="G115" s="2" t="s">
        <v>69</v>
      </c>
      <c r="I115" s="39">
        <v>0</v>
      </c>
      <c r="K115" s="35" t="s">
        <v>72</v>
      </c>
      <c r="M115" s="117">
        <v>13155</v>
      </c>
      <c r="O115" s="113">
        <f>'Controles ACM'!$I$60</f>
        <v>6.825075328839314E-2</v>
      </c>
    </row>
    <row r="116" spans="2:15" x14ac:dyDescent="0.2">
      <c r="B116" s="2" t="s">
        <v>170</v>
      </c>
      <c r="G116" s="2" t="s">
        <v>69</v>
      </c>
      <c r="I116" s="37">
        <v>0</v>
      </c>
      <c r="K116" s="35" t="s">
        <v>72</v>
      </c>
      <c r="M116" s="117">
        <v>0</v>
      </c>
      <c r="O116" s="113">
        <f>'Controles ACM'!$I$60</f>
        <v>6.825075328839314E-2</v>
      </c>
    </row>
    <row r="117" spans="2:15" x14ac:dyDescent="0.2">
      <c r="I117" s="38"/>
      <c r="K117" s="35"/>
      <c r="M117" s="63"/>
      <c r="O117" s="113"/>
    </row>
    <row r="118" spans="2:15" x14ac:dyDescent="0.2">
      <c r="B118" s="23" t="s">
        <v>172</v>
      </c>
      <c r="I118" s="38"/>
      <c r="K118" s="35"/>
      <c r="M118" s="118"/>
      <c r="O118" s="113"/>
    </row>
    <row r="119" spans="2:15" x14ac:dyDescent="0.2">
      <c r="B119" s="2" t="s">
        <v>168</v>
      </c>
      <c r="G119" s="2" t="s">
        <v>69</v>
      </c>
      <c r="I119" s="36">
        <v>4.5486753099708563</v>
      </c>
      <c r="K119" s="35" t="s">
        <v>72</v>
      </c>
      <c r="M119" s="117">
        <v>25203</v>
      </c>
      <c r="O119" s="113">
        <f>'Controles ACM'!$I$60</f>
        <v>6.825075328839314E-2</v>
      </c>
    </row>
    <row r="120" spans="2:15" x14ac:dyDescent="0.2">
      <c r="B120" s="2" t="s">
        <v>169</v>
      </c>
      <c r="G120" s="2" t="s">
        <v>69</v>
      </c>
      <c r="I120" s="39">
        <v>0</v>
      </c>
      <c r="K120" s="35" t="s">
        <v>72</v>
      </c>
      <c r="M120" s="117">
        <v>25405</v>
      </c>
      <c r="O120" s="113">
        <f>'Controles ACM'!$I$60</f>
        <v>6.825075328839314E-2</v>
      </c>
    </row>
    <row r="121" spans="2:15" x14ac:dyDescent="0.2">
      <c r="B121" s="2" t="s">
        <v>173</v>
      </c>
      <c r="G121" s="2" t="s">
        <v>69</v>
      </c>
      <c r="I121" s="37">
        <v>1.7393843469660459</v>
      </c>
      <c r="K121" s="35" t="s">
        <v>72</v>
      </c>
      <c r="M121" s="117">
        <v>25531</v>
      </c>
      <c r="O121" s="113">
        <f>'Controles ACM'!$I$60</f>
        <v>6.825075328839314E-2</v>
      </c>
    </row>
    <row r="122" spans="2:15" x14ac:dyDescent="0.2">
      <c r="I122" s="38"/>
      <c r="K122" s="35"/>
      <c r="M122" s="63"/>
      <c r="O122" s="113"/>
    </row>
    <row r="123" spans="2:15" x14ac:dyDescent="0.2">
      <c r="B123" s="23" t="s">
        <v>174</v>
      </c>
      <c r="I123" s="38"/>
      <c r="K123" s="35"/>
      <c r="M123" s="118"/>
      <c r="O123" s="113"/>
    </row>
    <row r="124" spans="2:15" x14ac:dyDescent="0.2">
      <c r="B124" s="2" t="s">
        <v>168</v>
      </c>
      <c r="G124" s="2" t="s">
        <v>69</v>
      </c>
      <c r="I124" s="36">
        <v>4.5486753099708563</v>
      </c>
      <c r="K124" s="35" t="s">
        <v>72</v>
      </c>
      <c r="M124" s="117">
        <v>22551</v>
      </c>
      <c r="O124" s="113">
        <f>'Controles ACM'!$I$60</f>
        <v>6.825075328839314E-2</v>
      </c>
    </row>
    <row r="125" spans="2:15" x14ac:dyDescent="0.2">
      <c r="B125" s="2" t="s">
        <v>169</v>
      </c>
      <c r="G125" s="2" t="s">
        <v>69</v>
      </c>
      <c r="I125" s="39">
        <v>1.0184246582646803</v>
      </c>
      <c r="K125" s="35" t="s">
        <v>72</v>
      </c>
      <c r="M125" s="117">
        <v>23312</v>
      </c>
      <c r="O125" s="113">
        <f>'Controles ACM'!$I$60</f>
        <v>6.825075328839314E-2</v>
      </c>
    </row>
    <row r="126" spans="2:15" x14ac:dyDescent="0.2">
      <c r="B126" s="2" t="s">
        <v>173</v>
      </c>
      <c r="G126" s="2" t="s">
        <v>69</v>
      </c>
      <c r="I126" s="37">
        <v>0.91014153267393194</v>
      </c>
      <c r="K126" s="35" t="s">
        <v>72</v>
      </c>
      <c r="M126" s="117">
        <v>23551</v>
      </c>
      <c r="O126" s="113">
        <f>'Controles ACM'!$I$60</f>
        <v>6.825075328839314E-2</v>
      </c>
    </row>
    <row r="127" spans="2:15" x14ac:dyDescent="0.2">
      <c r="I127" s="38"/>
      <c r="K127" s="35"/>
      <c r="M127" s="118"/>
      <c r="O127" s="113"/>
    </row>
    <row r="128" spans="2:15" x14ac:dyDescent="0.2">
      <c r="I128" s="38"/>
      <c r="K128" s="35"/>
      <c r="M128" s="118"/>
      <c r="O128" s="113"/>
    </row>
    <row r="129" spans="2:15" x14ac:dyDescent="0.2">
      <c r="B129" s="23" t="s">
        <v>162</v>
      </c>
      <c r="I129" s="38"/>
      <c r="K129" s="35"/>
      <c r="M129" s="118"/>
      <c r="O129" s="113"/>
    </row>
    <row r="130" spans="2:15" x14ac:dyDescent="0.2">
      <c r="I130" s="38"/>
      <c r="K130" s="35"/>
      <c r="M130" s="118"/>
      <c r="O130" s="113"/>
    </row>
    <row r="131" spans="2:15" x14ac:dyDescent="0.2">
      <c r="B131" s="23" t="s">
        <v>167</v>
      </c>
      <c r="I131" s="38"/>
      <c r="K131" s="35"/>
      <c r="M131" s="118"/>
      <c r="O131" s="113"/>
    </row>
    <row r="132" spans="2:15" x14ac:dyDescent="0.2">
      <c r="B132" s="2" t="s">
        <v>168</v>
      </c>
      <c r="G132" s="2" t="s">
        <v>69</v>
      </c>
      <c r="I132" s="36">
        <v>645.12113865508525</v>
      </c>
      <c r="K132" s="35" t="s">
        <v>72</v>
      </c>
      <c r="M132" s="117">
        <v>96.7</v>
      </c>
      <c r="O132" s="113">
        <f>'Controles ACM'!$I$60</f>
        <v>6.825075328839314E-2</v>
      </c>
    </row>
    <row r="133" spans="2:15" x14ac:dyDescent="0.2">
      <c r="B133" s="2" t="s">
        <v>169</v>
      </c>
      <c r="G133" s="2" t="s">
        <v>69</v>
      </c>
      <c r="I133" s="39">
        <v>238.21190766268901</v>
      </c>
      <c r="K133" s="35" t="s">
        <v>72</v>
      </c>
      <c r="M133" s="117">
        <v>96.7</v>
      </c>
      <c r="O133" s="113">
        <f>'Controles ACM'!$I$60</f>
        <v>6.825075328839314E-2</v>
      </c>
    </row>
    <row r="134" spans="2:15" x14ac:dyDescent="0.2">
      <c r="B134" s="2" t="s">
        <v>170</v>
      </c>
      <c r="G134" s="2" t="s">
        <v>69</v>
      </c>
      <c r="I134" s="37">
        <v>0</v>
      </c>
      <c r="K134" s="35" t="s">
        <v>72</v>
      </c>
      <c r="M134" s="117">
        <v>96.7</v>
      </c>
      <c r="O134" s="113">
        <f>'Controles ACM'!$I$60</f>
        <v>6.825075328839314E-2</v>
      </c>
    </row>
    <row r="135" spans="2:15" x14ac:dyDescent="0.2">
      <c r="I135" s="38"/>
      <c r="K135" s="35"/>
      <c r="M135" s="63"/>
      <c r="O135" s="113"/>
    </row>
    <row r="136" spans="2:15" x14ac:dyDescent="0.2">
      <c r="B136" s="23" t="s">
        <v>171</v>
      </c>
      <c r="I136" s="38"/>
      <c r="K136" s="35"/>
      <c r="M136" s="118"/>
      <c r="O136" s="113"/>
    </row>
    <row r="137" spans="2:15" x14ac:dyDescent="0.2">
      <c r="B137" s="2" t="s">
        <v>168</v>
      </c>
      <c r="G137" s="2" t="s">
        <v>69</v>
      </c>
      <c r="I137" s="36">
        <v>0</v>
      </c>
      <c r="K137" s="35" t="s">
        <v>72</v>
      </c>
      <c r="M137" s="117">
        <v>96.7</v>
      </c>
      <c r="O137" s="113">
        <f>'Controles ACM'!$I$60</f>
        <v>6.825075328839314E-2</v>
      </c>
    </row>
    <row r="138" spans="2:15" x14ac:dyDescent="0.2">
      <c r="B138" s="2" t="s">
        <v>169</v>
      </c>
      <c r="G138" s="2" t="s">
        <v>69</v>
      </c>
      <c r="I138" s="39">
        <v>0</v>
      </c>
      <c r="K138" s="35" t="s">
        <v>72</v>
      </c>
      <c r="M138" s="117">
        <v>96.7</v>
      </c>
      <c r="O138" s="113">
        <f>'Controles ACM'!$I$60</f>
        <v>6.825075328839314E-2</v>
      </c>
    </row>
    <row r="139" spans="2:15" x14ac:dyDescent="0.2">
      <c r="B139" s="2" t="s">
        <v>170</v>
      </c>
      <c r="G139" s="2" t="s">
        <v>69</v>
      </c>
      <c r="I139" s="37">
        <v>0</v>
      </c>
      <c r="K139" s="35" t="s">
        <v>72</v>
      </c>
      <c r="M139" s="117">
        <v>96.7</v>
      </c>
      <c r="O139" s="113">
        <f>'Controles ACM'!$I$60</f>
        <v>6.825075328839314E-2</v>
      </c>
    </row>
    <row r="140" spans="2:15" x14ac:dyDescent="0.2">
      <c r="I140" s="38"/>
      <c r="K140" s="35"/>
      <c r="M140" s="63"/>
      <c r="O140" s="113"/>
    </row>
    <row r="141" spans="2:15" x14ac:dyDescent="0.2">
      <c r="B141" s="23" t="s">
        <v>172</v>
      </c>
      <c r="I141" s="38"/>
      <c r="K141" s="35"/>
      <c r="M141" s="118"/>
      <c r="O141" s="113"/>
    </row>
    <row r="142" spans="2:15" x14ac:dyDescent="0.2">
      <c r="B142" s="2" t="s">
        <v>168</v>
      </c>
      <c r="G142" s="2" t="s">
        <v>69</v>
      </c>
      <c r="I142" s="36">
        <v>161.07228377876453</v>
      </c>
      <c r="K142" s="35" t="s">
        <v>72</v>
      </c>
      <c r="M142" s="117">
        <v>110.9</v>
      </c>
      <c r="O142" s="113">
        <f>'Controles ACM'!$I$60</f>
        <v>6.825075328839314E-2</v>
      </c>
    </row>
    <row r="143" spans="2:15" x14ac:dyDescent="0.2">
      <c r="B143" s="2" t="s">
        <v>169</v>
      </c>
      <c r="G143" s="2" t="s">
        <v>69</v>
      </c>
      <c r="I143" s="39">
        <v>0</v>
      </c>
      <c r="K143" s="35" t="s">
        <v>72</v>
      </c>
      <c r="M143" s="117">
        <v>110.9</v>
      </c>
      <c r="O143" s="113">
        <f>'Controles ACM'!$I$60</f>
        <v>6.825075328839314E-2</v>
      </c>
    </row>
    <row r="144" spans="2:15" x14ac:dyDescent="0.2">
      <c r="B144" s="2" t="s">
        <v>173</v>
      </c>
      <c r="G144" s="2" t="s">
        <v>69</v>
      </c>
      <c r="I144" s="37">
        <v>501.13240327249144</v>
      </c>
      <c r="K144" s="35" t="s">
        <v>72</v>
      </c>
      <c r="M144" s="117">
        <v>110.9</v>
      </c>
      <c r="O144" s="113">
        <f>'Controles ACM'!$I$60</f>
        <v>6.825075328839314E-2</v>
      </c>
    </row>
    <row r="145" spans="2:15" x14ac:dyDescent="0.2">
      <c r="I145" s="38"/>
      <c r="K145" s="35"/>
      <c r="M145" s="63"/>
      <c r="O145" s="113"/>
    </row>
    <row r="146" spans="2:15" x14ac:dyDescent="0.2">
      <c r="B146" s="23" t="s">
        <v>174</v>
      </c>
      <c r="I146" s="38"/>
      <c r="K146" s="35"/>
      <c r="M146" s="118"/>
      <c r="O146" s="113"/>
    </row>
    <row r="147" spans="2:15" x14ac:dyDescent="0.2">
      <c r="B147" s="2" t="s">
        <v>168</v>
      </c>
      <c r="G147" s="2" t="s">
        <v>69</v>
      </c>
      <c r="I147" s="36">
        <v>0</v>
      </c>
      <c r="K147" s="35" t="s">
        <v>72</v>
      </c>
      <c r="M147" s="117">
        <v>110.9</v>
      </c>
      <c r="O147" s="113">
        <f>'Controles ACM'!$I$60</f>
        <v>6.825075328839314E-2</v>
      </c>
    </row>
    <row r="148" spans="2:15" x14ac:dyDescent="0.2">
      <c r="B148" s="2" t="s">
        <v>169</v>
      </c>
      <c r="G148" s="2" t="s">
        <v>69</v>
      </c>
      <c r="I148" s="39">
        <v>142.67741534295885</v>
      </c>
      <c r="K148" s="35" t="s">
        <v>72</v>
      </c>
      <c r="M148" s="117">
        <v>110.9</v>
      </c>
      <c r="O148" s="113">
        <f>'Controles ACM'!$I$60</f>
        <v>6.825075328839314E-2</v>
      </c>
    </row>
    <row r="149" spans="2:15" x14ac:dyDescent="0.2">
      <c r="B149" s="2" t="s">
        <v>173</v>
      </c>
      <c r="G149" s="2" t="s">
        <v>69</v>
      </c>
      <c r="I149" s="37">
        <v>104.80624954205005</v>
      </c>
      <c r="K149" s="35" t="s">
        <v>72</v>
      </c>
      <c r="M149" s="117">
        <v>110.9</v>
      </c>
      <c r="O149" s="113">
        <f>'Controles ACM'!$I$60</f>
        <v>6.825075328839314E-2</v>
      </c>
    </row>
    <row r="150" spans="2:15" x14ac:dyDescent="0.2">
      <c r="I150" s="38"/>
      <c r="K150" s="35"/>
      <c r="M150" s="63"/>
      <c r="O150" s="63"/>
    </row>
    <row r="151" spans="2:15" x14ac:dyDescent="0.2">
      <c r="I151" s="38"/>
      <c r="K151" s="35"/>
      <c r="M151" s="63"/>
      <c r="O151" s="63"/>
    </row>
    <row r="152" spans="2:15" x14ac:dyDescent="0.2">
      <c r="I152" s="38"/>
      <c r="K152" s="35"/>
      <c r="M152" s="63"/>
      <c r="O152" s="63"/>
    </row>
    <row r="153" spans="2:15" x14ac:dyDescent="0.2">
      <c r="I153" s="38"/>
      <c r="K153" s="35"/>
      <c r="M153" s="63"/>
      <c r="O153" s="63"/>
    </row>
    <row r="154" spans="2:15" x14ac:dyDescent="0.2">
      <c r="I154" s="38"/>
      <c r="K154" s="35"/>
      <c r="M154" s="63"/>
      <c r="O154" s="63"/>
    </row>
    <row r="155" spans="2:15" x14ac:dyDescent="0.2">
      <c r="I155" s="38"/>
      <c r="K155" s="35"/>
      <c r="M155" s="63"/>
      <c r="O155" s="63"/>
    </row>
    <row r="156" spans="2:15" x14ac:dyDescent="0.2">
      <c r="I156" s="38"/>
      <c r="K156" s="35"/>
      <c r="M156" s="63"/>
      <c r="O156" s="63"/>
    </row>
    <row r="157" spans="2:15" x14ac:dyDescent="0.2">
      <c r="M157" s="63"/>
    </row>
    <row r="158" spans="2:15" x14ac:dyDescent="0.2">
      <c r="M158" s="63"/>
    </row>
    <row r="178" spans="9:9" x14ac:dyDescent="0.2">
      <c r="I178" s="64"/>
    </row>
  </sheetData>
  <conditionalFormatting sqref="D8:D9">
    <cfRule type="containsText" dxfId="11" priority="1" operator="containsText" text="niet">
      <formula>NOT(ISERROR(SEARCH("niet",D8)))</formula>
    </cfRule>
    <cfRule type="endsWith" dxfId="10"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2:S6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9" s="16" customFormat="1" ht="18" x14ac:dyDescent="0.2">
      <c r="B2" s="16" t="s">
        <v>186</v>
      </c>
    </row>
    <row r="4" spans="1:19" x14ac:dyDescent="0.2">
      <c r="B4" s="23" t="s">
        <v>28</v>
      </c>
      <c r="C4" s="1"/>
      <c r="D4" s="1"/>
    </row>
    <row r="5" spans="1:19" x14ac:dyDescent="0.2">
      <c r="B5" s="94" t="s">
        <v>150</v>
      </c>
      <c r="C5" s="3"/>
      <c r="D5" s="3"/>
      <c r="G5" s="17"/>
      <c r="K5" s="17"/>
    </row>
    <row r="7" spans="1:19" s="6" customFormat="1" x14ac:dyDescent="0.2">
      <c r="B7" s="6" t="s">
        <v>95</v>
      </c>
      <c r="G7" s="6" t="s">
        <v>26</v>
      </c>
      <c r="I7" s="6" t="s">
        <v>27</v>
      </c>
      <c r="K7" s="6" t="s">
        <v>138</v>
      </c>
      <c r="M7" s="6" t="s">
        <v>137</v>
      </c>
      <c r="S7" s="6" t="s">
        <v>214</v>
      </c>
    </row>
    <row r="9" spans="1:19" x14ac:dyDescent="0.2">
      <c r="Q9" s="41"/>
    </row>
    <row r="10" spans="1:19" s="6" customFormat="1" x14ac:dyDescent="0.2">
      <c r="B10" s="6" t="s">
        <v>76</v>
      </c>
    </row>
    <row r="11" spans="1:19" x14ac:dyDescent="0.2">
      <c r="B11" s="23"/>
    </row>
    <row r="12" spans="1:19" x14ac:dyDescent="0.2">
      <c r="A12" s="52"/>
      <c r="B12" s="23" t="s">
        <v>190</v>
      </c>
      <c r="D12" s="43"/>
      <c r="G12" s="42" t="s">
        <v>191</v>
      </c>
      <c r="I12" s="44">
        <v>426365459.29331505</v>
      </c>
      <c r="K12" s="42"/>
      <c r="M12" s="2" t="s">
        <v>220</v>
      </c>
    </row>
    <row r="13" spans="1:19" x14ac:dyDescent="0.2">
      <c r="A13" s="52"/>
      <c r="D13" s="45"/>
      <c r="G13" s="45"/>
      <c r="I13" s="45"/>
      <c r="K13" s="45"/>
    </row>
    <row r="14" spans="1:19" x14ac:dyDescent="0.2">
      <c r="A14" s="52"/>
      <c r="B14" s="2" t="s">
        <v>192</v>
      </c>
      <c r="D14" s="47"/>
      <c r="G14" s="46" t="s">
        <v>191</v>
      </c>
      <c r="I14" s="40">
        <f>SUMPRODUCT(Tarievenvoorstel!I20:I21,Tarievenvoorstel!M20:M21)</f>
        <v>286278347.47558492</v>
      </c>
      <c r="K14" s="46"/>
    </row>
    <row r="15" spans="1:19" x14ac:dyDescent="0.2">
      <c r="A15" s="52"/>
      <c r="B15" s="2" t="s">
        <v>193</v>
      </c>
      <c r="D15" s="47"/>
      <c r="G15" s="46" t="s">
        <v>191</v>
      </c>
      <c r="I15" s="40">
        <f>SUMPRODUCT(Tarievenvoorstel!I24:I25,Tarievenvoorstel!M24:M25)</f>
        <v>18540948.629813094</v>
      </c>
      <c r="K15" s="46"/>
    </row>
    <row r="16" spans="1:19" x14ac:dyDescent="0.2">
      <c r="A16" s="52"/>
      <c r="B16" s="2" t="s">
        <v>194</v>
      </c>
      <c r="D16" s="47"/>
      <c r="G16" s="46" t="s">
        <v>191</v>
      </c>
      <c r="I16" s="40">
        <f>SUMPRODUCT(Tarievenvoorstel!I28:I31,Tarievenvoorstel!M28:M31)</f>
        <v>18848056.157866668</v>
      </c>
      <c r="K16" s="46"/>
    </row>
    <row r="17" spans="1:13" x14ac:dyDescent="0.2">
      <c r="A17" s="52"/>
      <c r="B17" s="23" t="s">
        <v>74</v>
      </c>
      <c r="D17" s="47"/>
      <c r="G17" s="46" t="s">
        <v>191</v>
      </c>
      <c r="I17" s="60">
        <f>SUM(I14:I16)</f>
        <v>323667352.26326466</v>
      </c>
      <c r="K17" s="46"/>
    </row>
    <row r="18" spans="1:13" x14ac:dyDescent="0.2">
      <c r="A18" s="52"/>
      <c r="D18" s="42"/>
      <c r="G18" s="45"/>
      <c r="I18" s="48"/>
      <c r="K18" s="45"/>
    </row>
    <row r="19" spans="1:13" x14ac:dyDescent="0.2">
      <c r="A19" s="52"/>
      <c r="B19" s="2" t="s">
        <v>195</v>
      </c>
      <c r="D19" s="49"/>
      <c r="G19" s="46" t="s">
        <v>191</v>
      </c>
      <c r="I19" s="40">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94263260.382571176</v>
      </c>
      <c r="K19" s="46"/>
    </row>
    <row r="20" spans="1:13" x14ac:dyDescent="0.2">
      <c r="A20" s="52"/>
      <c r="B20" s="2" t="s">
        <v>196</v>
      </c>
      <c r="D20" s="47"/>
      <c r="G20" s="46" t="s">
        <v>191</v>
      </c>
      <c r="I20" s="40">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8434845.5023406018</v>
      </c>
      <c r="K20" s="46"/>
    </row>
    <row r="21" spans="1:13" x14ac:dyDescent="0.2">
      <c r="A21" s="52"/>
      <c r="B21" s="23" t="s">
        <v>75</v>
      </c>
      <c r="D21" s="47"/>
      <c r="G21" s="46" t="s">
        <v>191</v>
      </c>
      <c r="I21" s="60">
        <f>SUM(I19:I20)</f>
        <v>102698105.88491178</v>
      </c>
      <c r="K21" s="46"/>
    </row>
    <row r="22" spans="1:13" x14ac:dyDescent="0.2">
      <c r="A22" s="52"/>
      <c r="D22" s="42"/>
      <c r="G22" s="45"/>
      <c r="I22" s="48"/>
      <c r="K22" s="45"/>
    </row>
    <row r="23" spans="1:13" x14ac:dyDescent="0.2">
      <c r="A23" s="52"/>
      <c r="B23" s="23" t="s">
        <v>197</v>
      </c>
      <c r="D23" s="47"/>
      <c r="G23" s="42" t="s">
        <v>191</v>
      </c>
      <c r="I23" s="40">
        <f>SUM(I14:I16,I19:I20)</f>
        <v>426365458.14817643</v>
      </c>
      <c r="K23" s="42"/>
    </row>
    <row r="24" spans="1:13" x14ac:dyDescent="0.2">
      <c r="A24" s="52"/>
      <c r="B24" s="23"/>
      <c r="D24" s="47"/>
      <c r="G24" s="42"/>
      <c r="I24" s="93"/>
      <c r="K24" s="42"/>
    </row>
    <row r="25" spans="1:13" x14ac:dyDescent="0.2">
      <c r="A25" s="52"/>
      <c r="B25" s="23" t="s">
        <v>93</v>
      </c>
      <c r="D25" s="47"/>
      <c r="G25" s="42"/>
      <c r="I25" s="40">
        <f>I12-I23</f>
        <v>1.1451386213302612</v>
      </c>
      <c r="K25" s="42"/>
    </row>
    <row r="26" spans="1:13" x14ac:dyDescent="0.2">
      <c r="A26" s="52"/>
      <c r="D26" s="47"/>
      <c r="G26" s="42"/>
      <c r="I26" s="50"/>
      <c r="K26" s="42"/>
    </row>
    <row r="27" spans="1:13" x14ac:dyDescent="0.2">
      <c r="A27" s="52"/>
      <c r="B27" s="23" t="s">
        <v>77</v>
      </c>
      <c r="C27" s="51"/>
      <c r="D27" s="51"/>
      <c r="I27" s="26" t="str">
        <f>IF(I23&gt;I12, "TARIEVENVOORSTEL VOLDOET NIET", "TARIEVENVOORSTEL VOLDOET")</f>
        <v>TARIEVENVOORSTEL VOLDOET</v>
      </c>
    </row>
    <row r="28" spans="1:13" x14ac:dyDescent="0.2">
      <c r="A28" s="52"/>
    </row>
    <row r="29" spans="1:13" s="6" customFormat="1" x14ac:dyDescent="0.2">
      <c r="B29" s="6" t="s">
        <v>78</v>
      </c>
    </row>
    <row r="31" spans="1:13" x14ac:dyDescent="0.2">
      <c r="B31" s="2" t="s">
        <v>79</v>
      </c>
      <c r="G31" s="2" t="s">
        <v>69</v>
      </c>
      <c r="I31" s="44">
        <v>14332556.838395895</v>
      </c>
      <c r="M31" s="2" t="s">
        <v>152</v>
      </c>
    </row>
    <row r="33" spans="2:19" x14ac:dyDescent="0.2">
      <c r="B33" s="2" t="s">
        <v>80</v>
      </c>
      <c r="G33" s="2" t="s">
        <v>69</v>
      </c>
      <c r="I33" s="60">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14332556.838395895</v>
      </c>
    </row>
    <row r="35" spans="2:19" x14ac:dyDescent="0.2">
      <c r="B35" s="2" t="s">
        <v>81</v>
      </c>
      <c r="I35" s="26" t="str">
        <f>IF(I31=I33, "REKENVOLUME VOLDOET", "REKENVOLUME VOLDOET NIET")</f>
        <v>REKENVOLUME VOLDOET</v>
      </c>
    </row>
    <row r="37" spans="2:19" s="6" customFormat="1" x14ac:dyDescent="0.2">
      <c r="B37" s="6" t="s">
        <v>82</v>
      </c>
    </row>
    <row r="39" spans="2:19" x14ac:dyDescent="0.2">
      <c r="B39" s="2" t="s">
        <v>211</v>
      </c>
      <c r="G39" s="45" t="s">
        <v>176</v>
      </c>
      <c r="H39" s="47"/>
      <c r="I39" s="53">
        <v>336602142.53368843</v>
      </c>
      <c r="J39" s="54"/>
      <c r="K39" s="45"/>
      <c r="L39" s="47"/>
      <c r="M39" s="2" t="s">
        <v>212</v>
      </c>
      <c r="S39" s="2" t="s">
        <v>213</v>
      </c>
    </row>
    <row r="40" spans="2:19" x14ac:dyDescent="0.2">
      <c r="B40" s="2" t="s">
        <v>221</v>
      </c>
      <c r="F40" s="2" t="s">
        <v>222</v>
      </c>
      <c r="G40" s="45" t="s">
        <v>176</v>
      </c>
      <c r="H40" s="47"/>
      <c r="I40" s="55">
        <v>45584385.667795159</v>
      </c>
      <c r="J40" s="54"/>
      <c r="K40" s="45"/>
      <c r="L40" s="47"/>
      <c r="M40" s="2" t="s">
        <v>212</v>
      </c>
    </row>
    <row r="41" spans="2:19" x14ac:dyDescent="0.2">
      <c r="B41" s="2" t="s">
        <v>203</v>
      </c>
      <c r="G41" s="45" t="s">
        <v>176</v>
      </c>
      <c r="H41" s="47"/>
      <c r="I41" s="58">
        <f>I39-I40</f>
        <v>291017756.86589324</v>
      </c>
      <c r="J41" s="42"/>
      <c r="K41" s="45"/>
      <c r="L41" s="47"/>
    </row>
    <row r="42" spans="2:19" x14ac:dyDescent="0.2">
      <c r="G42" s="45"/>
      <c r="H42" s="47"/>
      <c r="I42" s="50"/>
      <c r="J42" s="42"/>
      <c r="K42" s="45"/>
      <c r="L42" s="47"/>
    </row>
    <row r="43" spans="2:19" x14ac:dyDescent="0.2">
      <c r="B43" s="2" t="s">
        <v>198</v>
      </c>
      <c r="G43" s="45" t="s">
        <v>191</v>
      </c>
      <c r="H43" s="47"/>
      <c r="I43" s="59">
        <v>323408750.21438557</v>
      </c>
      <c r="J43" s="54"/>
      <c r="K43" s="45"/>
      <c r="L43" s="47"/>
      <c r="M43" s="2" t="s">
        <v>208</v>
      </c>
    </row>
    <row r="44" spans="2:19" x14ac:dyDescent="0.2">
      <c r="B44" s="2" t="s">
        <v>199</v>
      </c>
      <c r="G44" s="45" t="s">
        <v>191</v>
      </c>
      <c r="H44" s="47"/>
      <c r="I44" s="92">
        <f>I40</f>
        <v>45584385.667795159</v>
      </c>
      <c r="J44" s="54"/>
      <c r="K44" s="45"/>
      <c r="L44" s="47"/>
    </row>
    <row r="45" spans="2:19" x14ac:dyDescent="0.2">
      <c r="B45" s="2" t="s">
        <v>200</v>
      </c>
      <c r="G45" s="45" t="s">
        <v>191</v>
      </c>
      <c r="H45" s="47"/>
      <c r="I45" s="58">
        <f>I43-I44</f>
        <v>277824364.54659039</v>
      </c>
      <c r="J45" s="54"/>
      <c r="K45" s="45"/>
      <c r="L45" s="47"/>
    </row>
    <row r="46" spans="2:19" x14ac:dyDescent="0.2">
      <c r="G46" s="45"/>
      <c r="H46" s="47"/>
      <c r="I46" s="50"/>
      <c r="J46" s="54"/>
      <c r="K46" s="45"/>
      <c r="L46" s="47"/>
    </row>
    <row r="47" spans="2:19" x14ac:dyDescent="0.2">
      <c r="B47" s="23" t="s">
        <v>83</v>
      </c>
      <c r="G47" s="45"/>
      <c r="H47" s="47"/>
      <c r="I47" s="56">
        <v>0</v>
      </c>
      <c r="J47" s="54"/>
      <c r="K47" s="45" t="s">
        <v>86</v>
      </c>
      <c r="L47" s="47"/>
    </row>
    <row r="48" spans="2:19" x14ac:dyDescent="0.2">
      <c r="B48" s="23" t="s">
        <v>84</v>
      </c>
      <c r="G48" s="45" t="s">
        <v>87</v>
      </c>
      <c r="H48" s="45"/>
      <c r="I48" s="111">
        <f>((I45/ I41) - 1)*100%</f>
        <v>-4.5335351565446325E-2</v>
      </c>
      <c r="J48" s="45"/>
      <c r="K48" s="45" t="s">
        <v>88</v>
      </c>
      <c r="L48" s="45"/>
    </row>
    <row r="49" spans="2:13" x14ac:dyDescent="0.2">
      <c r="B49" s="23" t="s">
        <v>85</v>
      </c>
      <c r="G49" s="45" t="s">
        <v>87</v>
      </c>
      <c r="H49" s="45"/>
      <c r="I49" s="111">
        <f>((I43/I39)-1)*100%</f>
        <v>-3.9195806122898968E-2</v>
      </c>
      <c r="J49" s="45"/>
      <c r="K49" s="45" t="s">
        <v>89</v>
      </c>
      <c r="L49" s="45"/>
    </row>
    <row r="51" spans="2:13" s="6" customFormat="1" x14ac:dyDescent="0.2">
      <c r="B51" s="6" t="s">
        <v>217</v>
      </c>
    </row>
    <row r="53" spans="2:13" x14ac:dyDescent="0.2">
      <c r="B53" s="2" t="s">
        <v>216</v>
      </c>
      <c r="G53" s="45" t="s">
        <v>176</v>
      </c>
      <c r="I53" s="53">
        <v>92068420.081479788</v>
      </c>
      <c r="M53" s="2" t="s">
        <v>212</v>
      </c>
    </row>
    <row r="54" spans="2:13" x14ac:dyDescent="0.2">
      <c r="B54" s="2" t="s">
        <v>201</v>
      </c>
      <c r="G54" s="2" t="s">
        <v>191</v>
      </c>
      <c r="I54" s="55">
        <v>92657347.70196262</v>
      </c>
      <c r="M54" s="2" t="s">
        <v>209</v>
      </c>
    </row>
    <row r="55" spans="2:13" x14ac:dyDescent="0.2">
      <c r="I55" s="57"/>
    </row>
    <row r="56" spans="2:13" x14ac:dyDescent="0.2">
      <c r="B56" s="2" t="s">
        <v>215</v>
      </c>
      <c r="G56" s="45" t="s">
        <v>176</v>
      </c>
      <c r="I56" s="53">
        <v>9641333.1282588039</v>
      </c>
      <c r="M56" s="2" t="s">
        <v>212</v>
      </c>
    </row>
    <row r="57" spans="2:13" x14ac:dyDescent="0.2">
      <c r="B57" s="2" t="s">
        <v>202</v>
      </c>
      <c r="G57" s="2" t="s">
        <v>191</v>
      </c>
      <c r="I57" s="55">
        <v>10299361.376966808</v>
      </c>
      <c r="M57" s="2" t="s">
        <v>210</v>
      </c>
    </row>
    <row r="58" spans="2:13" x14ac:dyDescent="0.2">
      <c r="I58" s="57"/>
    </row>
    <row r="59" spans="2:13" x14ac:dyDescent="0.2">
      <c r="B59" s="23" t="s">
        <v>218</v>
      </c>
      <c r="G59" s="2" t="s">
        <v>87</v>
      </c>
      <c r="I59" s="112">
        <f>((I54/I53)-1)*100%</f>
        <v>6.3966300275559718E-3</v>
      </c>
      <c r="K59" s="2" t="s">
        <v>90</v>
      </c>
    </row>
    <row r="60" spans="2:13" x14ac:dyDescent="0.2">
      <c r="B60" s="23" t="s">
        <v>219</v>
      </c>
      <c r="G60" s="2" t="s">
        <v>87</v>
      </c>
      <c r="I60" s="112">
        <f>((I57/I56)-1)*100%</f>
        <v>6.825075328839314E-2</v>
      </c>
      <c r="K60" s="2" t="s">
        <v>91</v>
      </c>
    </row>
  </sheetData>
  <conditionalFormatting sqref="I27">
    <cfRule type="cellIs" dxfId="9"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96</v>
      </c>
    </row>
    <row r="4" spans="2:2" s="6" customFormat="1" x14ac:dyDescent="0.2">
      <c r="B4" s="6" t="s">
        <v>102</v>
      </c>
    </row>
    <row r="6" spans="2:2" x14ac:dyDescent="0.2">
      <c r="B6" s="23" t="s">
        <v>97</v>
      </c>
    </row>
    <row r="7" spans="2:2" x14ac:dyDescent="0.2">
      <c r="B7" s="2" t="s">
        <v>98</v>
      </c>
    </row>
    <row r="8" spans="2:2" ht="36" customHeight="1" x14ac:dyDescent="0.2">
      <c r="B8" s="101"/>
    </row>
    <row r="9" spans="2:2" x14ac:dyDescent="0.2">
      <c r="B9" s="2" t="s">
        <v>177</v>
      </c>
    </row>
    <row r="10" spans="2:2" ht="36" customHeight="1" x14ac:dyDescent="0.2">
      <c r="B10" s="101"/>
    </row>
    <row r="12" spans="2:2" x14ac:dyDescent="0.2">
      <c r="B12" s="23" t="s">
        <v>100</v>
      </c>
    </row>
    <row r="13" spans="2:2" x14ac:dyDescent="0.2">
      <c r="B13" s="2" t="s">
        <v>98</v>
      </c>
    </row>
    <row r="14" spans="2:2" ht="36" customHeight="1" x14ac:dyDescent="0.2">
      <c r="B14" s="101"/>
    </row>
    <row r="15" spans="2:2" x14ac:dyDescent="0.2">
      <c r="B15" s="2" t="s">
        <v>177</v>
      </c>
    </row>
    <row r="16" spans="2:2" ht="36" customHeight="1" x14ac:dyDescent="0.2">
      <c r="B16" s="101"/>
    </row>
    <row r="18" spans="2:2" x14ac:dyDescent="0.2">
      <c r="B18" s="23" t="s">
        <v>101</v>
      </c>
    </row>
    <row r="19" spans="2:2" x14ac:dyDescent="0.2">
      <c r="B19" s="2" t="s">
        <v>98</v>
      </c>
    </row>
    <row r="20" spans="2:2" ht="36" customHeight="1" x14ac:dyDescent="0.2">
      <c r="B20" s="101"/>
    </row>
    <row r="21" spans="2:2" x14ac:dyDescent="0.2">
      <c r="B21" s="2" t="s">
        <v>177</v>
      </c>
    </row>
    <row r="22" spans="2:2" ht="36" customHeight="1" x14ac:dyDescent="0.2">
      <c r="B22" s="101"/>
    </row>
    <row r="23" spans="2:2" x14ac:dyDescent="0.2">
      <c r="B23" s="4"/>
    </row>
    <row r="24" spans="2:2" s="6" customFormat="1" x14ac:dyDescent="0.2">
      <c r="B24" s="6" t="s">
        <v>115</v>
      </c>
    </row>
    <row r="26" spans="2:2" x14ac:dyDescent="0.2">
      <c r="B26" s="2" t="s">
        <v>103</v>
      </c>
    </row>
    <row r="27" spans="2:2" ht="36" customHeight="1" x14ac:dyDescent="0.2">
      <c r="B27" s="101"/>
    </row>
    <row r="28" spans="2:2" x14ac:dyDescent="0.2">
      <c r="B28" s="2" t="s">
        <v>104</v>
      </c>
    </row>
    <row r="29" spans="2:2" ht="36" customHeight="1" x14ac:dyDescent="0.2">
      <c r="B29" s="101"/>
    </row>
    <row r="30" spans="2:2" x14ac:dyDescent="0.2">
      <c r="B30" s="2" t="s">
        <v>105</v>
      </c>
    </row>
    <row r="31" spans="2:2" ht="36" customHeight="1" x14ac:dyDescent="0.2">
      <c r="B31" s="101"/>
    </row>
    <row r="32" spans="2:2" x14ac:dyDescent="0.2">
      <c r="B32" s="4"/>
    </row>
    <row r="33" spans="2:2" s="6" customFormat="1" x14ac:dyDescent="0.2">
      <c r="B33" s="6" t="s">
        <v>106</v>
      </c>
    </row>
    <row r="36" spans="2:2" ht="45" customHeight="1" x14ac:dyDescent="0.2">
      <c r="B36" s="101"/>
    </row>
    <row r="38" spans="2:2" s="6" customFormat="1" x14ac:dyDescent="0.2">
      <c r="B38" s="6" t="s">
        <v>0</v>
      </c>
    </row>
    <row r="41" spans="2:2" ht="45" customHeight="1" x14ac:dyDescent="0.2">
      <c r="B41" s="116" t="s">
        <v>232</v>
      </c>
    </row>
  </sheetData>
  <conditionalFormatting sqref="B41">
    <cfRule type="cellIs" dxfId="8" priority="1" stopIfTrue="1" operator="equal">
      <formula>"ja"</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7"/>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customHeight="1" x14ac:dyDescent="0.2"/>
  <cols>
    <col min="1" max="1" width="9.28515625" style="2" customWidth="1"/>
    <col min="2" max="2" width="4.7109375" style="2" customWidth="1"/>
    <col min="3" max="3" width="74.140625" style="2" customWidth="1"/>
    <col min="4" max="5" width="12.5703125" style="2" customWidth="1"/>
    <col min="6" max="6" width="64.710937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107</v>
      </c>
    </row>
    <row r="4" spans="2:6" s="6" customFormat="1" ht="12.75" customHeight="1" x14ac:dyDescent="0.2">
      <c r="C4" s="6" t="s">
        <v>108</v>
      </c>
      <c r="D4" s="6" t="s">
        <v>109</v>
      </c>
      <c r="F4" s="6" t="s">
        <v>39</v>
      </c>
    </row>
    <row r="5" spans="2:6" ht="12.75" customHeight="1" x14ac:dyDescent="0.2">
      <c r="C5" s="23"/>
    </row>
    <row r="6" spans="2:6" ht="12.75" customHeight="1" x14ac:dyDescent="0.2">
      <c r="C6" s="23" t="s">
        <v>102</v>
      </c>
      <c r="D6" s="104"/>
    </row>
    <row r="7" spans="2:6" ht="38.25" customHeight="1" x14ac:dyDescent="0.2">
      <c r="B7" s="77">
        <v>1</v>
      </c>
      <c r="C7" s="65" t="s">
        <v>204</v>
      </c>
      <c r="D7" s="106" t="s">
        <v>234</v>
      </c>
      <c r="E7" s="68"/>
      <c r="F7" s="106"/>
    </row>
    <row r="8" spans="2:6" ht="38.25" customHeight="1" x14ac:dyDescent="0.2">
      <c r="B8" s="77">
        <v>2</v>
      </c>
      <c r="C8" s="65" t="s">
        <v>164</v>
      </c>
      <c r="D8" s="106" t="s">
        <v>234</v>
      </c>
      <c r="E8" s="68"/>
      <c r="F8" s="106"/>
    </row>
    <row r="9" spans="2:6" ht="38.25" customHeight="1" x14ac:dyDescent="0.2">
      <c r="B9" s="77">
        <v>3</v>
      </c>
      <c r="C9" s="65" t="s">
        <v>110</v>
      </c>
      <c r="D9" s="106" t="s">
        <v>234</v>
      </c>
      <c r="E9" s="68"/>
      <c r="F9" s="106"/>
    </row>
    <row r="10" spans="2:6" ht="38.25" customHeight="1" x14ac:dyDescent="0.2">
      <c r="B10" s="77">
        <v>4</v>
      </c>
      <c r="C10" s="65" t="s">
        <v>111</v>
      </c>
      <c r="D10" s="106" t="s">
        <v>234</v>
      </c>
      <c r="E10" s="105"/>
      <c r="F10" s="106"/>
    </row>
    <row r="11" spans="2:6" ht="12.75" customHeight="1" x14ac:dyDescent="0.2">
      <c r="B11" s="77"/>
      <c r="C11" s="65"/>
      <c r="D11" s="70"/>
      <c r="E11" s="68"/>
      <c r="F11" s="71"/>
    </row>
    <row r="12" spans="2:6" ht="12.75" customHeight="1" x14ac:dyDescent="0.2">
      <c r="B12" s="77"/>
      <c r="C12" s="66" t="s">
        <v>99</v>
      </c>
      <c r="D12" s="72"/>
      <c r="E12" s="68"/>
      <c r="F12" s="73"/>
    </row>
    <row r="13" spans="2:6" ht="38.25" customHeight="1" x14ac:dyDescent="0.2">
      <c r="B13" s="77">
        <v>5</v>
      </c>
      <c r="C13" s="65" t="s">
        <v>112</v>
      </c>
      <c r="D13" s="106" t="s">
        <v>230</v>
      </c>
      <c r="E13" s="69"/>
      <c r="F13" s="115" t="s">
        <v>233</v>
      </c>
    </row>
    <row r="14" spans="2:6" ht="38.25" customHeight="1" x14ac:dyDescent="0.2">
      <c r="B14" s="77">
        <v>6</v>
      </c>
      <c r="C14" s="65" t="s">
        <v>113</v>
      </c>
      <c r="D14" s="106" t="s">
        <v>234</v>
      </c>
      <c r="E14" s="69"/>
      <c r="F14" s="106"/>
    </row>
    <row r="15" spans="2:6" ht="38.25" customHeight="1" x14ac:dyDescent="0.2">
      <c r="B15" s="77">
        <v>7</v>
      </c>
      <c r="C15" s="67" t="s">
        <v>114</v>
      </c>
      <c r="D15" s="106" t="s">
        <v>230</v>
      </c>
      <c r="E15" s="69"/>
      <c r="F15" s="106"/>
    </row>
    <row r="16" spans="2:6" ht="12.75" customHeight="1" x14ac:dyDescent="0.2">
      <c r="B16" s="77"/>
      <c r="C16" s="67"/>
      <c r="D16" s="74"/>
      <c r="E16" s="68"/>
      <c r="F16" s="71"/>
    </row>
    <row r="17" spans="2:6" ht="12.75" customHeight="1" x14ac:dyDescent="0.2">
      <c r="B17" s="77"/>
      <c r="C17" s="66" t="s">
        <v>115</v>
      </c>
      <c r="D17" s="75"/>
      <c r="E17" s="68"/>
      <c r="F17" s="71"/>
    </row>
    <row r="18" spans="2:6" ht="117" customHeight="1" x14ac:dyDescent="0.2">
      <c r="B18" s="77">
        <v>8</v>
      </c>
      <c r="C18" s="65" t="s">
        <v>205</v>
      </c>
      <c r="D18" s="106" t="s">
        <v>231</v>
      </c>
      <c r="E18" s="76"/>
      <c r="F18" s="122" t="s">
        <v>240</v>
      </c>
    </row>
    <row r="19" spans="2:6" ht="44.45" customHeight="1" x14ac:dyDescent="0.2">
      <c r="B19" s="77">
        <v>9</v>
      </c>
      <c r="C19" s="65" t="s">
        <v>206</v>
      </c>
      <c r="D19" s="106" t="s">
        <v>225</v>
      </c>
      <c r="E19" s="68"/>
      <c r="F19" s="121"/>
    </row>
    <row r="20" spans="2:6" ht="56.45" customHeight="1" x14ac:dyDescent="0.2">
      <c r="B20" s="77">
        <v>9</v>
      </c>
      <c r="C20" s="65" t="s">
        <v>116</v>
      </c>
      <c r="D20" s="106" t="s">
        <v>230</v>
      </c>
      <c r="E20" s="68"/>
      <c r="F20" s="119" t="s">
        <v>235</v>
      </c>
    </row>
    <row r="21" spans="2:6" x14ac:dyDescent="0.2">
      <c r="B21" s="77"/>
      <c r="C21" s="65"/>
      <c r="D21" s="74"/>
      <c r="E21" s="68"/>
      <c r="F21" s="71"/>
    </row>
    <row r="24" spans="2:6" ht="12.75" customHeight="1" thickBot="1" x14ac:dyDescent="0.25"/>
    <row r="25" spans="2:6" ht="64.5" thickBot="1" x14ac:dyDescent="0.25">
      <c r="B25" s="78" t="s">
        <v>118</v>
      </c>
      <c r="C25" s="79" t="s">
        <v>117</v>
      </c>
    </row>
    <row r="26" spans="2:6" ht="12.75" customHeight="1" thickBot="1" x14ac:dyDescent="0.25"/>
    <row r="27" spans="2:6" ht="26.25" thickBot="1" x14ac:dyDescent="0.25">
      <c r="B27" s="78" t="s">
        <v>119</v>
      </c>
      <c r="C27" s="79" t="s">
        <v>163</v>
      </c>
    </row>
  </sheetData>
  <conditionalFormatting sqref="F17 F11:F12 F21">
    <cfRule type="expression" dxfId="7" priority="16" stopIfTrue="1">
      <formula>D11="nee"</formula>
    </cfRule>
  </conditionalFormatting>
  <conditionalFormatting sqref="F16">
    <cfRule type="expression" dxfId="6" priority="17" stopIfTrue="1">
      <formula>D16="ja"</formula>
    </cfRule>
  </conditionalFormatting>
  <conditionalFormatting sqref="D7 D11:D12">
    <cfRule type="cellIs" dxfId="5" priority="18" stopIfTrue="1" operator="equal">
      <formula>"ja"</formula>
    </cfRule>
  </conditionalFormatting>
  <conditionalFormatting sqref="D13:D15">
    <cfRule type="cellIs" dxfId="4" priority="9" stopIfTrue="1" operator="equal">
      <formula>"ja"</formula>
    </cfRule>
  </conditionalFormatting>
  <conditionalFormatting sqref="D18:D20">
    <cfRule type="cellIs" dxfId="3" priority="8" stopIfTrue="1" operator="equal">
      <formula>"ja"</formula>
    </cfRule>
  </conditionalFormatting>
  <conditionalFormatting sqref="F7:F10">
    <cfRule type="cellIs" dxfId="2" priority="5" stopIfTrue="1" operator="equal">
      <formula>"ja"</formula>
    </cfRule>
  </conditionalFormatting>
  <conditionalFormatting sqref="F13:F15">
    <cfRule type="cellIs" dxfId="1" priority="6" stopIfTrue="1" operator="equal">
      <formula>"ja"</formula>
    </cfRule>
  </conditionalFormatting>
  <conditionalFormatting sqref="F19">
    <cfRule type="cellIs" dxfId="0" priority="3"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88C0366CA75441892599639C9BD287" ma:contentTypeVersion="11" ma:contentTypeDescription="Een nieuw document maken." ma:contentTypeScope="" ma:versionID="d7c89c4333343bdb8a82b93c9025996a">
  <xsd:schema xmlns:xsd="http://www.w3.org/2001/XMLSchema" xmlns:xs="http://www.w3.org/2001/XMLSchema" xmlns:p="http://schemas.microsoft.com/office/2006/metadata/properties" xmlns:ns3="d05563d7-6349-4bce-b750-133cd265e2b9" targetNamespace="http://schemas.microsoft.com/office/2006/metadata/properties" ma:root="true" ma:fieldsID="a020eecdd8ee5501d372417f37cdafea" ns3:_="">
    <xsd:import namespace="d05563d7-6349-4bce-b750-133cd265e2b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563d7-6349-4bce-b750-133cd265e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9B8B97-9DB7-4E78-9DA5-F61A60169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5563d7-6349-4bce-b750-133cd265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DAB9D1-B815-4B0E-93E7-4496A7FE99F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05563d7-6349-4bce-b750-133cd265e2b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2021-10-18T09:23:58Z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0x0101009A88C0366CA75441892599639C9BD287</vt:lpwstr>
  </property>
</Properties>
</file>