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P:\"/>
    </mc:Choice>
  </mc:AlternateContent>
  <xr:revisionPtr revIDLastSave="0" documentId="8_{E1196D62-9575-4A50-B57B-BC07A9D01499}" xr6:coauthVersionLast="46" xr6:coauthVersionMax="46" xr10:uidLastSave="{00000000-0000-0000-0000-000000000000}"/>
  <bookViews>
    <workbookView xWindow="1950" yWindow="1950" windowWidth="14400" windowHeight="7335" xr2:uid="{00000000-000D-0000-FFFF-FFFF00000000}"/>
  </bookViews>
  <sheets>
    <sheet name="Tab 1_Titelblad" sheetId="9" r:id="rId1"/>
    <sheet name="Tab 2_Toelichting" sheetId="10" r:id="rId2"/>
    <sheet name="Tab 3_Bronnen en toepassingen" sheetId="11" r:id="rId3"/>
    <sheet name="Resultaat --&gt;" sheetId="46" r:id="rId4"/>
    <sheet name="Tab 4_Totale inkomsten 2022" sheetId="25" r:id="rId5"/>
    <sheet name="Input (Dataverzoek TenneT) --&gt;" sheetId="13" r:id="rId6"/>
    <sheet name="Tab 5_Toevoeging kosten RCR" sheetId="33" r:id="rId7"/>
    <sheet name="Input (Data door ACM) --&gt;" sheetId="45" r:id="rId8"/>
    <sheet name="Tab 6_Parameters" sheetId="18" r:id="rId9"/>
    <sheet name="Tab 7_Brondata" sheetId="40" r:id="rId10"/>
    <sheet name="Berekeningen --&gt;" sheetId="15" r:id="rId11"/>
    <sheet name="Tab 8_Berekening parameters" sheetId="47" r:id="rId12"/>
    <sheet name="Tab 9_Wettelijke formule" sheetId="41" r:id="rId13"/>
    <sheet name="Tab 10_Correctie opex" sheetId="48" r:id="rId14"/>
  </sheets>
  <definedNames>
    <definedName name="_xlnm.Print_Area" localSheetId="11">'Tab 8_Berekening parameters'!$A$1:$Q$27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3" i="41" l="1"/>
  <c r="N24" i="41"/>
  <c r="N22" i="41"/>
  <c r="L15" i="47" l="1"/>
  <c r="L16" i="47"/>
  <c r="L17" i="47"/>
  <c r="L14" i="47"/>
  <c r="L22" i="47"/>
  <c r="M29" i="48"/>
  <c r="M25" i="48"/>
  <c r="M30" i="48" s="1"/>
  <c r="L25" i="48"/>
  <c r="L22" i="48"/>
  <c r="L21" i="48"/>
  <c r="I28" i="25"/>
  <c r="H28" i="25"/>
  <c r="I27" i="25"/>
  <c r="H27" i="25"/>
  <c r="I34" i="25"/>
  <c r="H34" i="25"/>
  <c r="L29" i="48" l="1"/>
  <c r="L30" i="48" s="1"/>
  <c r="H19" i="41" l="1"/>
  <c r="O16" i="41" l="1"/>
  <c r="O14" i="47"/>
  <c r="O15" i="47"/>
  <c r="N15" i="47"/>
  <c r="N16" i="47"/>
  <c r="N17" i="47"/>
  <c r="O31" i="41" l="1"/>
  <c r="O30" i="41"/>
  <c r="I26" i="25" s="1"/>
  <c r="I30" i="25" s="1"/>
  <c r="O29" i="41"/>
  <c r="H26" i="25" s="1"/>
  <c r="O23" i="47"/>
  <c r="H29" i="47" s="1"/>
  <c r="O28" i="47" s="1"/>
  <c r="M14" i="47"/>
  <c r="N14" i="47"/>
  <c r="M15" i="47"/>
  <c r="M16" i="47"/>
  <c r="M17" i="47"/>
  <c r="M23" i="47" l="1"/>
  <c r="N23" i="47"/>
  <c r="H28" i="47" s="1"/>
  <c r="N27" i="47" l="1"/>
  <c r="O27" i="47"/>
  <c r="H27" i="47"/>
  <c r="M26" i="47" s="1"/>
  <c r="H18" i="48" l="1"/>
  <c r="O26" i="47"/>
  <c r="N26" i="47"/>
  <c r="B46" i="10"/>
  <c r="B34" i="10"/>
  <c r="B35" i="10" s="1"/>
  <c r="B36" i="10" s="1"/>
  <c r="B40" i="10" s="1"/>
  <c r="M32" i="48" l="1"/>
  <c r="I35" i="25" s="1"/>
  <c r="I37" i="25" s="1"/>
  <c r="I41" i="25" s="1"/>
  <c r="L32" i="48"/>
  <c r="H35" i="25" s="1"/>
  <c r="H37" i="25" s="1"/>
  <c r="B41" i="10"/>
  <c r="H30" i="25" l="1"/>
  <c r="N16" i="41"/>
  <c r="H4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0" authorId="0" shapeId="0" xr:uid="{00000000-0006-0000-01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<sst xmlns="http://schemas.openxmlformats.org/spreadsheetml/2006/main" count="323" uniqueCount="211">
  <si>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</si>
  <si>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</si>
  <si>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</si>
  <si>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</si>
  <si>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</si>
  <si>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</si>
  <si>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</si>
  <si>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</si>
  <si>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</si>
  <si>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</si>
  <si>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</si>
  <si>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</si>
  <si>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</si>
  <si>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</si>
  <si>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</si>
  <si>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</si>
  <si>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</si>
  <si>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</si>
  <si>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</si>
  <si>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</si>
  <si>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</si>
  <si>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</si>
  <si>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</si>
  <si>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</si>
  <si>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t>
  </si>
  <si>
    <t>Exacte bestandsnaam</t>
  </si>
  <si>
    <t>Eenheid</t>
  </si>
  <si>
    <t>Constante</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</si>
  <si>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</si>
  <si>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</si>
  <si>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</si>
  <si>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</si>
  <si>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</si>
  <si>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</si>
  <si>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</si>
  <si>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</si>
  <si>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</si>
  <si>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</si>
  <si>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</si>
  <si>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</si>
  <si>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</si>
  <si>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</si>
  <si>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</si>
  <si>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</si>
  <si>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</si>
  <si>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</si>
  <si>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</si>
  <si>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</si>
  <si>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</si>
  <si>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</si>
  <si>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Nr.</t>
  </si>
  <si>
    <t xml:space="preserve">Verkorte naam </t>
  </si>
  <si>
    <t>Zoals gebruikt in dit bestand, evt. incl. nummering</t>
  </si>
  <si>
    <t>Naam bestand extern</t>
  </si>
  <si>
    <t>Grijze cijfers geven de uitkomt van een check berekening; dit is geen resultaat waarmee verder wordt gerekend</t>
  </si>
  <si>
    <t>Schematische weergave en/of inhoudsopgave van de werking van dit model</t>
  </si>
  <si>
    <t>%</t>
  </si>
  <si>
    <t>Berekening inkomsten op basis van wettelijke formule</t>
  </si>
  <si>
    <t>Toelichting vaststelling jaarlijks CPI-percentage</t>
  </si>
  <si>
    <t xml:space="preserve">Berekening totale inkomsten </t>
  </si>
  <si>
    <t xml:space="preserve">Stap 3: Totale inkomsten </t>
  </si>
  <si>
    <t>Data ten behoeve van wettelijke formule</t>
  </si>
  <si>
    <t>Consumenten Prijs Index</t>
  </si>
  <si>
    <t>CPI als jaarlijks percentage</t>
  </si>
  <si>
    <t>N.v.t.</t>
  </si>
  <si>
    <t>CBS Statline</t>
  </si>
  <si>
    <t>Hyperlink</t>
  </si>
  <si>
    <t>Postbus 16326</t>
  </si>
  <si>
    <t>2500 BH DEN HAAG</t>
  </si>
  <si>
    <t>Tabblad 1 - Titelblad</t>
  </si>
  <si>
    <t>Tabblad 2 - Toelichting bij dit bestand</t>
  </si>
  <si>
    <t>Tabblad 3 - Bronnenoverzicht en specifieke toepassingen</t>
  </si>
  <si>
    <t>Tabblad 5 - Toevoeging geschatte kosten RCR-investeringen</t>
  </si>
  <si>
    <t xml:space="preserve">Tabblad 6 - Parameters </t>
  </si>
  <si>
    <t>Tabblad 7 - Brondata</t>
  </si>
  <si>
    <t>Inputs</t>
  </si>
  <si>
    <t>Berekeningen</t>
  </si>
  <si>
    <t>Resultaten</t>
  </si>
  <si>
    <t>Tab 6_Parameters</t>
  </si>
  <si>
    <t>Tab 7_Brondata</t>
  </si>
  <si>
    <t>Tab 5_Toevoeging kosten RCR</t>
  </si>
  <si>
    <t>Stap 1: Totale inkomsten exclusief correcties</t>
  </si>
  <si>
    <t>Stap 2: Correcties</t>
  </si>
  <si>
    <t>Toevoeging als bedoeld in artikel 42d, eerste lid, van de E-wet</t>
  </si>
  <si>
    <t>Overige opmerkingen</t>
  </si>
  <si>
    <t>De relatieve wijziging van de consumentenprijsindex wordt berekend uit het quotiënt van deze index, gepubliceerd in de vierde maand voorafgaande aan het jaar t, en van deze index, gepubliceerd</t>
  </si>
  <si>
    <t>De gegevens zijn afkomstig uit StatLine, zie voor recente CPI-cijfers: https://opendata.cbs.nl/statline/#/CBS/nl/dataset/70936ned/table?ts=1532343719053.</t>
  </si>
  <si>
    <t>Disclaimer</t>
  </si>
  <si>
    <t>Dit bestand is bedoeld ter verduidelijking van de berekeningen door ACM. Aan dit bestand kunnen geen rechten worden ontleend.</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</si>
  <si>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</si>
  <si>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</si>
  <si>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</si>
  <si>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</si>
  <si>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</si>
  <si>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Gestandaardiseerde tabbladen, omvat tenminste: 'Titelblad', 'Toelichting' en 'Bronnen en toepassingen' (kleur: ACM-lichtpaars)</t>
  </si>
  <si>
    <t>2019</t>
  </si>
  <si>
    <t>hier</t>
  </si>
  <si>
    <t>Tabblad 9 - Inkomsten op basis van wettelijke formule</t>
  </si>
  <si>
    <r>
      <t xml:space="preserve">Beschrijving berekening
</t>
    </r>
    <r>
      <rPr>
        <sz val="10"/>
        <rFont val="Arial"/>
        <family val="2"/>
      </rPr>
      <t xml:space="preserve">Op dit tabblad berekent de ACM de toegestane inkomsten van de netbeheerder van het net op zee op basis van de wettelijke formule. Dit is de formule in artikel 42d, eerste lid, onderdeel a, van de E-wet waarmee ACM de x-factor toepast op de totale inkomsten.
</t>
    </r>
  </si>
  <si>
    <t>Tabblad 8 - Berekening op basis van parameters</t>
  </si>
  <si>
    <t>Rentepercentage tariefcorrecties</t>
  </si>
  <si>
    <t>Eerste kwartaal</t>
  </si>
  <si>
    <t>Tweede kwartaal</t>
  </si>
  <si>
    <t>Derde kwartaal</t>
  </si>
  <si>
    <t>Vierde kwartaal</t>
  </si>
  <si>
    <t>Berekening mutatie rentepercentage tariefcorrecties over meerdere jaren</t>
  </si>
  <si>
    <t>Berekening rentepercentage tariefcorrecties op jaarbasis</t>
  </si>
  <si>
    <t>Boekjaar waarvoor mutatie rentepercentage berekend wordt:</t>
  </si>
  <si>
    <t>Samengesteld percentage op basis van juli - juli mutatie:</t>
  </si>
  <si>
    <t>Beschrijving berekening</t>
  </si>
  <si>
    <t xml:space="preserve">Realisatie algemene operationele kosten </t>
  </si>
  <si>
    <t>Toelichting gegevens rentepercentage tariefcorrecties</t>
  </si>
  <si>
    <t xml:space="preserve">De nacalculaties waarop het rentepercentage tariefcorrecties wordt toegepast kunnen zowel positief als negatief zijn; ACM past het rentepercentage tariefcorrecties symmetrisch toe. </t>
  </si>
  <si>
    <r>
      <rPr>
        <b/>
        <sz val="10"/>
        <rFont val="Arial"/>
        <family val="2"/>
      </rPr>
      <t>Beschrijving gegevens</t>
    </r>
    <r>
      <rPr>
        <sz val="10"/>
        <rFont val="Arial"/>
        <family val="2"/>
      </rPr>
      <t xml:space="preserve">
Op dit tabblad verzamelt de ACM de parameters die nodig zijn voor de berekening van de totale inkomsten verderop in deze module. Deze parameters betreffen achtereenvolgens: CPI, rentepercentage tariefcorrecties en de x-factor.</t>
    </r>
  </si>
  <si>
    <t>CPI</t>
  </si>
  <si>
    <t>Rentepercentage</t>
  </si>
  <si>
    <t>Correctie algemene operationele kosten</t>
  </si>
  <si>
    <t>Correctie toevoeging vermogenskosten</t>
  </si>
  <si>
    <t xml:space="preserve">Schatting totale algemene operationele kosten </t>
  </si>
  <si>
    <t xml:space="preserve">Verschil tussen gerealiseerde en geschatte algemene operationele kosten </t>
  </si>
  <si>
    <t>Uitspraak CBb d.d. 28-11-2019</t>
  </si>
  <si>
    <t>Tab 9_Wettelijke formule</t>
  </si>
  <si>
    <t>Tab 8_Berekening parameters</t>
  </si>
  <si>
    <t>Tab 10_Correctie opex</t>
  </si>
  <si>
    <t>Tabblad 10 - Correctie algemene operationele kosten</t>
  </si>
  <si>
    <t>Berekening correctie</t>
  </si>
  <si>
    <t>Correctie als gevolg van uitspraak CBb d.d. 28-11-2019</t>
  </si>
  <si>
    <t>EUR, pp jaar</t>
  </si>
  <si>
    <t>Fase I</t>
  </si>
  <si>
    <t>Fase II</t>
  </si>
  <si>
    <t>Realisatie algemene operationele kosten voor fase I van het net op zee</t>
  </si>
  <si>
    <t>Data ten behoeve van correcties op toevoegingen RCR-investeringen</t>
  </si>
  <si>
    <t xml:space="preserve">Toevoegingen RCR-investeringen </t>
  </si>
  <si>
    <t>Hulpberekeningen</t>
  </si>
  <si>
    <t>ACM/21/051832</t>
  </si>
  <si>
    <t>Rekenmodule netbeheerder van het net op zee 2022</t>
  </si>
  <si>
    <t>Rekenmodule RCR-investeringen NOZ TenneT 2022, Rekenmodule RCR-investeringen NOZ fase II TenneT 2022</t>
  </si>
  <si>
    <r>
      <rPr>
        <b/>
        <sz val="10"/>
        <rFont val="Arial"/>
        <family val="2"/>
      </rPr>
      <t>Beschrijving gegevens</t>
    </r>
    <r>
      <rPr>
        <sz val="10"/>
        <rFont val="Arial"/>
        <family val="2"/>
      </rPr>
      <t xml:space="preserve">
Op dit tabblad vult TenneT voor de RCR-investeringen de geschatte vermogenskosten (voor investeringen in aanbouw) en de geschatte totale kosten (voor investeringen in gebruik) in 2022 in. De omvang van deze kosten wordt berekend in een aparte rekenmodule. </t>
    </r>
  </si>
  <si>
    <t>EUR, pp 2022</t>
  </si>
  <si>
    <t xml:space="preserve">1 + rentepercentage van … naar … </t>
  </si>
  <si>
    <t>1+%</t>
  </si>
  <si>
    <t>1+rentepercentage</t>
  </si>
  <si>
    <t xml:space="preserve">CPI </t>
  </si>
  <si>
    <t>X-factor periode 2022-2026</t>
  </si>
  <si>
    <t>Begininkomsten</t>
  </si>
  <si>
    <t>Inkomsten op basis van wettelijke formule</t>
  </si>
  <si>
    <t>X-factorberekening Netbeheerder van het Net op Zee TenneT 2022-2026, tab 1, cel F13</t>
  </si>
  <si>
    <t>Reguleringsdata 2020, tab 2A, cel R54+S54</t>
  </si>
  <si>
    <t>Realisatie algemene operationele kosten voor fase II van het net op zee</t>
  </si>
  <si>
    <t>Schatting algemene operationele kosten voor RCR-investeringen voor fase I van het net op zee</t>
  </si>
  <si>
    <t xml:space="preserve">Schatting algemene operationele kosten o.b.v. wettelijke formule voor fase I van het net op zee </t>
  </si>
  <si>
    <t>Reguleringsdata 2020, tab 2A, cel T54+U54</t>
  </si>
  <si>
    <t>1+rentepercentage van 2020 naar 2022</t>
  </si>
  <si>
    <t>Tabblad 4 - Totale inkomsten netbeheerder van het net op zee 2022</t>
  </si>
  <si>
    <t>Totale inkomsten op basis van wettelijke formule 2022</t>
  </si>
  <si>
    <t>Toevoeging vermogenskosten RCR-investeringen 2022</t>
  </si>
  <si>
    <t>Toevoeging totale kosten RCR-investeringen 2022</t>
  </si>
  <si>
    <t>Totale inkomsten exclusief correcties 2022</t>
  </si>
  <si>
    <t>Totaal correcties 2022</t>
  </si>
  <si>
    <t>Totale inkomsten 2022</t>
  </si>
  <si>
    <t>Correctie vermogenskosten RCR-investeringen 2020 in 2022</t>
  </si>
  <si>
    <t>Correctie algemene operationele kosten 2020 in 2022</t>
  </si>
  <si>
    <t>EUR, pp 2020</t>
  </si>
  <si>
    <t xml:space="preserve">Schatting algemene operationele kosten </t>
  </si>
  <si>
    <t>Schatting algemene operationele kosten voor RCR-investeringen 2020</t>
  </si>
  <si>
    <t>Schatting algemene operationele kosten o.b.v. wettelijke formule 2020</t>
  </si>
  <si>
    <t>Realisatie algemene operationele kosten 2020</t>
  </si>
  <si>
    <t>in de zestiende maand voorafgaande aan het jaar t, zoals deze maandelijks wordt vastgesteld door het CBS. Dit komt neer op de relatieve wijziging van het quotiënt zoals gepubliceerd in augustus voorafgaande aan jaar t.</t>
  </si>
  <si>
    <r>
      <t xml:space="preserve">Op dit tabblad berekent de ACM de correctie algemene operationele kosten net op zee. Als gevolg van de uitspraak van het CBb d.d. 28-11-2019 calculeert de ACM alle algemene operationele kosten voor het net op zee na over de reguleringsperiode 2017-2021.
</t>
    </r>
    <r>
      <rPr>
        <i/>
        <sz val="10"/>
        <rFont val="Arial"/>
        <family val="2"/>
      </rPr>
      <t xml:space="preserve">Toelichting bij bijzonderheden
</t>
    </r>
    <r>
      <rPr>
        <sz val="10"/>
        <rFont val="Arial"/>
        <family val="2"/>
      </rPr>
      <t>Bedragen in de berekening zijn inclusief het rentepercentage voor tariefcorrecties.</t>
    </r>
  </si>
  <si>
    <t>Deze rekenmodule wordt gebruikt bij het vaststellen van het Inkomstenbesluit TenneT 2022.</t>
  </si>
  <si>
    <t>Deze rekenmodule bevat alle gegevens die nodig zijn om de inkomsten voor het net op zee te berekenen voor het jaar 2022.</t>
  </si>
  <si>
    <t>Nee</t>
  </si>
  <si>
    <t>Tab 4_Totale inkomsten 2022</t>
  </si>
  <si>
    <t>De ACM gebruikt het rentepercentage tariefcorrecties voor de vergoeding van de tijdwaarde van geld in het geval van het toekennen van correcties in de tarieven die volgen uit nacalculaties over eerdere jaren.</t>
  </si>
  <si>
    <t xml:space="preserve">De roze cellen betreffen voorlopige cijfers voor de wettelijke rente. De ACM hanteert hiervoor de wettelijke rente zoals die is vastgesteld voor het meest recente half jaar. </t>
  </si>
  <si>
    <t>E-mail : DE-tarievenbesluiten@acm.nl</t>
  </si>
  <si>
    <t>Rekenmodule RCR-investeringen NOZ fase I TenneT 2022</t>
  </si>
  <si>
    <t>Rekenmodule RCR-investeringen NOZ fase II TenneT 2022</t>
  </si>
  <si>
    <r>
      <rPr>
        <b/>
        <sz val="10"/>
        <rFont val="Arial"/>
        <family val="2"/>
      </rPr>
      <t>Beschrijving resultaat</t>
    </r>
    <r>
      <rPr>
        <sz val="10"/>
        <rFont val="Arial"/>
        <family val="2"/>
      </rPr>
      <t xml:space="preserve">
Dit tabblad is een overzicht van de totale inkomsten 2022 van de netbeheerder van het net op zee, TenneT TSO B.V. De ACM bepaalt de totale inkomsten inclusief correcties in drie stappen:
1: de ACM berekent de totale inkomsten exclusief correcties;
2: de ACM bepaalt de correcties;
3: de ACM berekent de totale inkomsten inclusief correcties.
Hierbij wordt onderscheid gemaakt tussen de berekening van de totale inkomsten voor fase I en fase II van het net op zee. 
</t>
    </r>
    <r>
      <rPr>
        <i/>
        <sz val="10"/>
        <rFont val="Arial"/>
        <family val="2"/>
      </rPr>
      <t xml:space="preserve">Toelichting bij bijzonderheden
</t>
    </r>
    <r>
      <rPr>
        <sz val="10"/>
        <rFont val="Arial"/>
        <family val="2"/>
      </rPr>
      <t>Bedragen zijn inclusief het rentepercentage voor correcties.</t>
    </r>
  </si>
  <si>
    <t xml:space="preserve">Rekenmodule RCR-investeringen NOZ fase I </t>
  </si>
  <si>
    <t>Rekenmodule RCR-investeringen NOZ fase II</t>
  </si>
  <si>
    <t>Rekenmodule RCR-investeringen NOZ fase I, tab 4, cel H82; Rekenmodule RCR-investeringen NOZ fase II, tab 4 cel H25</t>
  </si>
  <si>
    <t xml:space="preserve">Rekenmodule RCR-investeringen NOZ fase I, tab 4, cel H85 </t>
  </si>
  <si>
    <t>X-factor netbeheerder van het net op zee</t>
  </si>
  <si>
    <t>X-factor</t>
  </si>
  <si>
    <t>X-factorberekening Netbeheerder van het Net op Zee TenneT 2022-2026</t>
  </si>
  <si>
    <r>
      <rPr>
        <b/>
        <sz val="10"/>
        <rFont val="Arial"/>
        <family val="2"/>
      </rPr>
      <t>Beschrijving gegevens</t>
    </r>
    <r>
      <rPr>
        <sz val="10"/>
        <rFont val="Arial"/>
        <family val="2"/>
      </rPr>
      <t xml:space="preserve">
Op dit tabblad staan per jaar de gegevens die de ACM gebruikt voor de berekening van de toegestane inkomsten van de netbeheerder van het net op zee in 2022. Bij elk gegeven is een bron aangegeven.</t>
    </r>
  </si>
  <si>
    <t>Correctie toevoeging vermogenskosten RCR-investeringen voor het net op zee fase I 2020 in 2022</t>
  </si>
  <si>
    <t>Correctie toevoeging vermogenskosten RCR-investeringen voor het net op zee fase II 2020 in 2022</t>
  </si>
  <si>
    <t>Reguleringsdata 2020</t>
  </si>
  <si>
    <t>Rekenmodule inkomstenbesluit TenneT 2020 Net op zee</t>
  </si>
  <si>
    <t>Rekenmodule inkomstenbesluit TenneT 2020</t>
  </si>
  <si>
    <t>Rekenmodule inkomstenbesluit TenneT 2020, tab 4, cel H23</t>
  </si>
  <si>
    <r>
      <rPr>
        <b/>
        <sz val="10"/>
        <rFont val="Arial"/>
        <family val="2"/>
      </rPr>
      <t>Beschrijving berekening</t>
    </r>
    <r>
      <rPr>
        <sz val="10"/>
        <rFont val="Arial"/>
        <family val="2"/>
      </rPr>
      <t xml:space="preserve">
Op dit tabblad berekent de ACM het rentepercentage tariefcorrecties. Bij de toepassing van samengestelde percentages wordt niet tussentijds afgerond. </t>
    </r>
  </si>
  <si>
    <t>Rekenmodule RCR-investeringen NOZ fase I, tab 4, cel H89</t>
  </si>
  <si>
    <t>Rekenmodule RCR-investeringen NOZ fase I, tab 4, cel H92</t>
  </si>
  <si>
    <t>Rekenmodule RCR-investeringen Net op zee fase II, tab 4, cel H29</t>
  </si>
  <si>
    <t>DNB</t>
  </si>
  <si>
    <t>De ACM heeft besloten om voor alle nacalculaties vanaf 2022 de wettelijke rente als rentepercentage tariefcorrecties te hanteren. Dit percentage wordt halfjaarlijks door De Nederlandsche Bank gepubliceerd.</t>
  </si>
  <si>
    <t>Rentepercentage tariefcorrecties (wettelijke rente)</t>
  </si>
  <si>
    <t>- Fase I</t>
  </si>
  <si>
    <t>- Fase II</t>
  </si>
  <si>
    <t xml:space="preserve">Efficiënte begininkomsten </t>
  </si>
  <si>
    <t>X-factorberekening Netbeheerder van het Net op Zee TenneT 2022-2026, tab 1, cel F12</t>
  </si>
  <si>
    <t>X-factorberekening Netbeheerder van het Net op Zee TenneT 2022-2026, tab 1, cel F14</t>
  </si>
  <si>
    <t>X-factorberekening Netbeheerder van het Net op Zee TenneT 2022-2026, tab 1, cel F16</t>
  </si>
  <si>
    <t>Totale inkomsten op basis van wettelijke formule</t>
  </si>
  <si>
    <t>Nader te bepalen</t>
  </si>
  <si>
    <t>X-factorberekening netbeheerder Net op Zee 2022-2026</t>
  </si>
  <si>
    <t>Ja</t>
  </si>
  <si>
    <t>Rekenmodule inkomstenvoorstel TenneT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</si>
</sst>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64" formatCode="0.0%"/>
    <numFmt numFmtId="165" formatCode="_ * #,##0_ ;_ * \-#,##0_ ;_ * &quot;-&quot;??_ ;_ @_ "/>
    <numFmt numFmtId="166" formatCode="#,##0_ ;\-#,##0\ "/>
    <numFmt numFmtId="167" formatCode="_ * #,##0.000_ ;_ * \-#,##0.000_ ;_ * &quot;-&quot;_ ;_ @_ "/>
    <numFmt numFmtId="168" formatCode="#,##0.000"/>
  </numFmts>
  <fonts count="32">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sz val="10"/>
      <name val="DTLArgoT"/>
    </font>
    <font>
      <sz val="10"/>
      <color indexed="8"/>
      <name val="Arial"/>
      <family val="2"/>
    </font>
    <font>
      <b/>
      <sz val="10"/>
      <color indexed="8"/>
      <name val="Arial"/>
      <family val="2"/>
    </font>
    <font>
      <sz val="11"/>
      <color indexed="8"/>
      <name val="Arial"/>
      <family val="2"/>
    </font>
    <font>
      <sz val="8"/>
      <color indexed="81"/>
      <name val="Tahoma"/>
      <family val="2"/>
    </font>
    <font>
      <u/>
      <sz val="11"/>
      <color theme="10"/>
      <name val="Calibri"/>
      <family val="2"/>
      <scheme val="minor"/>
    </font>
    <font>
      <u/>
      <sz val="10"/>
      <color theme="10"/>
      <name val="Arial"/>
      <family val="2"/>
    </font>
    <font>
      <b/>
      <sz val="15"/>
      <color theme="3"/>
      <name val="Arial"/>
      <family val="2"/>
    </font>
    <font>
      <b/>
      <sz val="13"/>
      <color theme="3"/>
      <name val="Arial"/>
      <family val="2"/>
    </font>
    <font>
      <b/>
      <sz val="11"/>
      <color theme="3"/>
      <name val="Arial"/>
      <family val="2"/>
    </font>
    <font>
      <i/>
      <sz val="10"/>
      <color rgb="FF7F7F7F"/>
      <name val="Arial"/>
      <family val="2"/>
    </font>
    <font>
      <sz val="8"/>
      <name val="Calibri"/>
      <family val="2"/>
      <scheme val="minor"/>
    </font>
    <font>
      <sz val="9.5"/>
      <color theme="1"/>
      <name val="Arial"/>
      <family val="2"/>
    </font>
  </fonts>
  <fills count="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3" tint="0.79998168889431442"/>
        <bgColor indexed="64"/>
      </patternFill>
    </fill>
    <fill>
      <patternFill patternType="solid">
        <fgColor theme="0"/>
        <bgColor indexed="64"/>
      </patternFill>
    </fill>
    <fill>
      <patternFill patternType="solid">
        <fgColor rgb="FF99FF99"/>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3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alignment vertical="top"/>
    </xf>
    <xf numFmtId="49" fontId="8" fillId="5" borderId="1">
      <alignment vertical="top"/>
    </xf>
    <xf numFmtId="49" fontId="5" fillId="20" borderId="1">
      <alignment vertical="top"/>
    </xf>
    <xf numFmtId="49" fontId="5" fillId="0" borderId="0">
      <alignment vertical="top"/>
    </xf>
    <xf numFmtId="43" fontId="4" fillId="13" borderId="0">
      <alignment vertical="top"/>
    </xf>
    <xf numFmtId="43" fontId="4" fillId="12" borderId="0">
      <alignment vertical="top"/>
    </xf>
    <xf numFmtId="43" fontId="4" fillId="10" borderId="0">
      <alignment vertical="top"/>
    </xf>
    <xf numFmtId="43" fontId="4" fillId="6" borderId="0">
      <alignment vertical="top"/>
    </xf>
    <xf numFmtId="43" fontId="4" fillId="8" borderId="0">
      <alignment vertical="top"/>
    </xf>
    <xf numFmtId="43" fontId="4" fillId="14" borderId="0">
      <alignment vertical="top"/>
    </xf>
    <xf numFmtId="49" fontId="10" fillId="0" borderId="0">
      <alignment vertical="top"/>
    </xf>
    <xf numFmtId="49" fontId="9" fillId="0" borderId="0">
      <alignment vertical="top"/>
    </xf>
    <xf numFmtId="0" fontId="15" fillId="16" borderId="3" applyNumberFormat="0" applyAlignment="0" applyProtection="0"/>
    <xf numFmtId="0" fontId="16" fillId="17" borderId="4" applyNumberFormat="0" applyAlignment="0" applyProtection="0"/>
    <xf numFmtId="0" fontId="17" fillId="17" borderId="3" applyNumberFormat="0" applyAlignment="0" applyProtection="0"/>
    <xf numFmtId="0" fontId="18" fillId="0" borderId="5" applyNumberFormat="0" applyFill="0" applyAlignment="0" applyProtection="0"/>
    <xf numFmtId="0" fontId="12" fillId="18" borderId="6" applyNumberFormat="0" applyAlignment="0" applyProtection="0"/>
    <xf numFmtId="0" fontId="14" fillId="19" borderId="7" applyNumberFormat="0" applyFont="0" applyAlignment="0" applyProtection="0"/>
    <xf numFmtId="0" fontId="19" fillId="0" borderId="0"/>
    <xf numFmtId="0" fontId="4" fillId="0" borderId="0"/>
    <xf numFmtId="9" fontId="14" fillId="0" borderId="0" applyFont="0" applyFill="0" applyBorder="0" applyAlignment="0" applyProtection="0"/>
    <xf numFmtId="0" fontId="4" fillId="0" borderId="0"/>
    <xf numFmtId="43" fontId="4" fillId="23" borderId="0">
      <alignment vertical="top"/>
    </xf>
    <xf numFmtId="43" fontId="14" fillId="0" borderId="0" applyFont="0" applyFill="0" applyBorder="0" applyAlignment="0" applyProtection="0"/>
    <xf numFmtId="0" fontId="24" fillId="0" borderId="0" applyNumberFormat="0" applyFill="0" applyBorder="0" applyAlignment="0" applyProtection="0"/>
    <xf numFmtId="0" fontId="2" fillId="3" borderId="0" applyNumberFormat="0" applyBorder="0" applyAlignment="0" applyProtection="0"/>
    <xf numFmtId="0" fontId="15" fillId="16" borderId="3" applyNumberFormat="0" applyAlignment="0" applyProtection="0"/>
    <xf numFmtId="0" fontId="16" fillId="17" borderId="4" applyNumberFormat="0" applyAlignment="0" applyProtection="0"/>
    <xf numFmtId="0" fontId="12" fillId="18" borderId="6" applyNumberFormat="0" applyAlignment="0" applyProtection="0"/>
    <xf numFmtId="0" fontId="14" fillId="19" borderId="7" applyNumberFormat="0" applyFont="0" applyAlignment="0" applyProtection="0"/>
    <xf numFmtId="0" fontId="26" fillId="0" borderId="26" applyNumberFormat="0" applyFill="0" applyAlignment="0" applyProtection="0"/>
    <xf numFmtId="0" fontId="27" fillId="0" borderId="27" applyNumberFormat="0" applyFill="0" applyAlignment="0" applyProtection="0"/>
    <xf numFmtId="0" fontId="28" fillId="0" borderId="2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140">
    <xf numFmtId="0" fontId="0" fillId="0" borderId="0" xfId="0"/>
    <xf numFmtId="0" fontId="5" fillId="0" borderId="0" xfId="4" applyFont="1">
      <alignment vertical="top"/>
    </xf>
    <xf numFmtId="0" fontId="4" fillId="0" borderId="0" xfId="4">
      <alignment vertical="top"/>
    </xf>
    <xf numFmtId="0" fontId="6" fillId="0" borderId="0" xfId="4" applyFont="1">
      <alignment vertical="top"/>
    </xf>
    <xf numFmtId="0" fontId="9" fillId="0" borderId="0" xfId="4" applyFont="1">
      <alignment vertical="top"/>
    </xf>
    <xf numFmtId="0" fontId="10" fillId="0" borderId="0" xfId="4" applyFont="1">
      <alignment vertical="top"/>
    </xf>
    <xf numFmtId="0" fontId="4" fillId="0" borderId="2" xfId="4" applyBorder="1">
      <alignment vertical="top"/>
    </xf>
    <xf numFmtId="49" fontId="5" fillId="20" borderId="1" xfId="6">
      <alignment vertical="top"/>
    </xf>
    <xf numFmtId="0" fontId="4" fillId="0" borderId="0" xfId="4" applyFill="1">
      <alignment vertical="top"/>
    </xf>
    <xf numFmtId="0" fontId="6" fillId="0" borderId="2" xfId="4" applyFont="1" applyBorder="1" applyAlignment="1">
      <alignment horizontal="left" vertical="top" wrapText="1"/>
    </xf>
    <xf numFmtId="0" fontId="4" fillId="0" borderId="2" xfId="4" applyBorder="1" applyAlignment="1">
      <alignment horizontal="left" vertical="top" wrapText="1"/>
    </xf>
    <xf numFmtId="0" fontId="8" fillId="5" borderId="1" xfId="4" applyFont="1" applyFill="1" applyBorder="1">
      <alignment vertical="top"/>
    </xf>
    <xf numFmtId="0" fontId="7" fillId="5" borderId="1" xfId="4" applyFont="1" applyFill="1" applyBorder="1">
      <alignment vertical="top"/>
    </xf>
    <xf numFmtId="0" fontId="10" fillId="0" borderId="0" xfId="4" applyFont="1" applyFill="1">
      <alignment vertical="top"/>
    </xf>
    <xf numFmtId="0" fontId="4" fillId="7" borderId="0" xfId="4" applyFill="1">
      <alignment vertical="top"/>
    </xf>
    <xf numFmtId="2" fontId="4" fillId="11" borderId="0" xfId="4" applyNumberFormat="1" applyFill="1">
      <alignment vertical="top"/>
    </xf>
    <xf numFmtId="1" fontId="4" fillId="0" borderId="0" xfId="4" applyNumberFormat="1" applyFill="1">
      <alignment vertical="top"/>
    </xf>
    <xf numFmtId="1" fontId="9" fillId="0" borderId="0" xfId="4" applyNumberFormat="1" applyFont="1" applyFill="1">
      <alignment vertical="top"/>
    </xf>
    <xf numFmtId="0" fontId="11" fillId="0" borderId="0" xfId="4" applyFont="1" applyFill="1">
      <alignment vertical="top"/>
    </xf>
    <xf numFmtId="49" fontId="6" fillId="20" borderId="2" xfId="6" applyFont="1" applyBorder="1">
      <alignment vertical="top"/>
    </xf>
    <xf numFmtId="0" fontId="8" fillId="5" borderId="1" xfId="5" applyNumberFormat="1">
      <alignment vertical="top"/>
    </xf>
    <xf numFmtId="0" fontId="13" fillId="0" borderId="0" xfId="4" applyFont="1">
      <alignment vertical="top"/>
    </xf>
    <xf numFmtId="0" fontId="4" fillId="15" borderId="0" xfId="4" applyFill="1">
      <alignment vertical="top"/>
    </xf>
    <xf numFmtId="0" fontId="4" fillId="0" borderId="0" xfId="4" applyFont="1">
      <alignment vertical="top"/>
    </xf>
    <xf numFmtId="49" fontId="4" fillId="20" borderId="2" xfId="6" applyFont="1" applyBorder="1">
      <alignment vertical="top"/>
    </xf>
    <xf numFmtId="0" fontId="4" fillId="0" borderId="2" xfId="4" applyFont="1" applyBorder="1">
      <alignment vertical="top"/>
    </xf>
    <xf numFmtId="3" fontId="20" fillId="0" borderId="0" xfId="22" applyNumberFormat="1" applyFont="1" applyFill="1" applyBorder="1" applyAlignment="1" applyProtection="1">
      <protection locked="0"/>
    </xf>
    <xf numFmtId="3" fontId="4" fillId="0" borderId="0" xfId="4" applyNumberFormat="1">
      <alignment vertical="top"/>
    </xf>
    <xf numFmtId="0" fontId="4" fillId="0" borderId="0" xfId="23"/>
    <xf numFmtId="0" fontId="4" fillId="0" borderId="0" xfId="23" applyFont="1"/>
    <xf numFmtId="0" fontId="5" fillId="20" borderId="1" xfId="6" applyNumberFormat="1" applyAlignment="1">
      <alignment horizontal="left" vertical="top"/>
    </xf>
    <xf numFmtId="49" fontId="10" fillId="20" borderId="1" xfId="6" applyFont="1">
      <alignment vertical="top"/>
    </xf>
    <xf numFmtId="164" fontId="4" fillId="0" borderId="0" xfId="24" applyNumberFormat="1" applyFont="1" applyFill="1" applyAlignment="1">
      <alignment vertical="top"/>
    </xf>
    <xf numFmtId="0" fontId="13" fillId="0" borderId="0" xfId="4" applyFont="1" applyAlignment="1">
      <alignment horizontal="left" vertical="top"/>
    </xf>
    <xf numFmtId="166" fontId="4" fillId="0" borderId="0" xfId="11" applyNumberFormat="1" applyFill="1">
      <alignment vertical="top"/>
    </xf>
    <xf numFmtId="49" fontId="10" fillId="0" borderId="0" xfId="14">
      <alignment vertical="top"/>
    </xf>
    <xf numFmtId="164" fontId="4" fillId="14" borderId="0" xfId="13" applyNumberFormat="1">
      <alignment vertical="top"/>
    </xf>
    <xf numFmtId="165" fontId="4" fillId="14" borderId="0" xfId="13" applyNumberFormat="1">
      <alignment vertical="top"/>
    </xf>
    <xf numFmtId="0" fontId="12" fillId="5" borderId="1" xfId="4" applyFont="1" applyFill="1" applyBorder="1">
      <alignment vertical="top"/>
    </xf>
    <xf numFmtId="0" fontId="21" fillId="21" borderId="8" xfId="0" applyFont="1" applyFill="1" applyBorder="1" applyAlignment="1">
      <alignment vertical="top"/>
    </xf>
    <xf numFmtId="0" fontId="21" fillId="21" borderId="9" xfId="0" applyFont="1" applyFill="1" applyBorder="1" applyAlignment="1">
      <alignment vertical="top"/>
    </xf>
    <xf numFmtId="0" fontId="21" fillId="21" borderId="10" xfId="0" applyFont="1" applyFill="1" applyBorder="1" applyAlignment="1">
      <alignment vertical="top"/>
    </xf>
    <xf numFmtId="0" fontId="22" fillId="22" borderId="11" xfId="0" applyFont="1" applyFill="1" applyBorder="1" applyAlignment="1">
      <alignment vertical="top"/>
    </xf>
    <xf numFmtId="0" fontId="22" fillId="22" borderId="12" xfId="0" applyFont="1" applyFill="1" applyBorder="1" applyAlignment="1">
      <alignment vertical="top"/>
    </xf>
    <xf numFmtId="0" fontId="22" fillId="22" borderId="0" xfId="0" applyFont="1" applyFill="1" applyBorder="1" applyAlignment="1">
      <alignment vertical="top"/>
    </xf>
    <xf numFmtId="0" fontId="4" fillId="0" borderId="0" xfId="25" applyFont="1" applyFill="1" applyBorder="1"/>
    <xf numFmtId="0" fontId="4" fillId="0" borderId="13" xfId="25" applyFont="1" applyFill="1" applyBorder="1"/>
    <xf numFmtId="0" fontId="22" fillId="22" borderId="14" xfId="0" applyFont="1" applyFill="1" applyBorder="1" applyAlignment="1">
      <alignment vertical="top"/>
    </xf>
    <xf numFmtId="0" fontId="20" fillId="22" borderId="15" xfId="0" applyFont="1" applyFill="1" applyBorder="1" applyAlignment="1">
      <alignment vertical="top"/>
    </xf>
    <xf numFmtId="0" fontId="20" fillId="22" borderId="16" xfId="0" applyFont="1" applyFill="1" applyBorder="1" applyAlignment="1">
      <alignment vertical="top"/>
    </xf>
    <xf numFmtId="0" fontId="20" fillId="22" borderId="17" xfId="0" applyFont="1" applyFill="1" applyBorder="1" applyAlignment="1">
      <alignment vertical="top"/>
    </xf>
    <xf numFmtId="0" fontId="20" fillId="22" borderId="0" xfId="0" applyFont="1" applyFill="1" applyBorder="1" applyAlignment="1">
      <alignment vertical="top"/>
    </xf>
    <xf numFmtId="0" fontId="4" fillId="0" borderId="0" xfId="25" applyFont="1" applyFill="1"/>
    <xf numFmtId="0" fontId="20" fillId="22" borderId="18" xfId="0" applyFont="1" applyFill="1" applyBorder="1" applyAlignment="1">
      <alignment vertical="top"/>
    </xf>
    <xf numFmtId="0" fontId="20" fillId="6" borderId="0" xfId="0" applyFont="1" applyFill="1" applyBorder="1" applyAlignment="1">
      <alignment horizontal="center" vertical="top"/>
    </xf>
    <xf numFmtId="0" fontId="20" fillId="22" borderId="19" xfId="0" applyFont="1" applyFill="1" applyBorder="1" applyAlignment="1">
      <alignment vertical="top"/>
    </xf>
    <xf numFmtId="0" fontId="20" fillId="12" borderId="0" xfId="0" applyFont="1" applyFill="1" applyBorder="1" applyAlignment="1">
      <alignment horizontal="center" vertical="top"/>
    </xf>
    <xf numFmtId="0" fontId="20" fillId="22" borderId="20" xfId="0" applyFont="1" applyFill="1" applyBorder="1" applyAlignment="1">
      <alignment vertical="top"/>
    </xf>
    <xf numFmtId="0" fontId="20" fillId="22" borderId="21" xfId="0" applyFont="1" applyFill="1" applyBorder="1" applyAlignment="1">
      <alignment vertical="top"/>
    </xf>
    <xf numFmtId="0" fontId="20" fillId="22" borderId="22" xfId="0" applyFont="1" applyFill="1" applyBorder="1" applyAlignment="1">
      <alignment vertical="top"/>
    </xf>
    <xf numFmtId="0" fontId="20" fillId="13" borderId="0" xfId="0" applyFont="1" applyFill="1" applyBorder="1" applyAlignment="1">
      <alignment horizontal="center" vertical="top"/>
    </xf>
    <xf numFmtId="0" fontId="22" fillId="22" borderId="23" xfId="0" applyFont="1" applyFill="1" applyBorder="1" applyAlignment="1">
      <alignment vertical="top"/>
    </xf>
    <xf numFmtId="0" fontId="4" fillId="0" borderId="24" xfId="25" applyFont="1" applyFill="1" applyBorder="1"/>
    <xf numFmtId="0" fontId="4" fillId="0" borderId="25" xfId="25" applyFont="1" applyFill="1" applyBorder="1"/>
    <xf numFmtId="0" fontId="4" fillId="0" borderId="2" xfId="4" applyFont="1" applyBorder="1" applyAlignment="1">
      <alignment horizontal="left" vertical="top" wrapText="1"/>
    </xf>
    <xf numFmtId="0" fontId="4" fillId="0" borderId="0" xfId="4">
      <alignment vertical="top"/>
    </xf>
    <xf numFmtId="49" fontId="5" fillId="20" borderId="1" xfId="6">
      <alignment vertical="top"/>
    </xf>
    <xf numFmtId="49" fontId="10" fillId="0" borderId="0" xfId="14">
      <alignment vertical="top"/>
    </xf>
    <xf numFmtId="49" fontId="4" fillId="0" borderId="0" xfId="14" applyFont="1">
      <alignment vertical="top"/>
    </xf>
    <xf numFmtId="0" fontId="4" fillId="0" borderId="0" xfId="4">
      <alignment vertical="top"/>
    </xf>
    <xf numFmtId="0" fontId="4" fillId="0" borderId="0" xfId="4">
      <alignment vertical="top"/>
    </xf>
    <xf numFmtId="0" fontId="4" fillId="0" borderId="0" xfId="4">
      <alignment vertical="top"/>
    </xf>
    <xf numFmtId="49" fontId="5" fillId="0" borderId="0" xfId="7">
      <alignment vertical="top"/>
    </xf>
    <xf numFmtId="43" fontId="4" fillId="6" borderId="0" xfId="11">
      <alignment vertical="top"/>
    </xf>
    <xf numFmtId="49" fontId="9" fillId="0" borderId="0" xfId="15">
      <alignment vertical="top"/>
    </xf>
    <xf numFmtId="43" fontId="4" fillId="23" borderId="0" xfId="26">
      <alignment vertical="top"/>
    </xf>
    <xf numFmtId="0" fontId="4" fillId="9" borderId="0" xfId="4" applyFont="1" applyFill="1">
      <alignment vertical="top"/>
    </xf>
    <xf numFmtId="0" fontId="4" fillId="12" borderId="0" xfId="4" applyFont="1" applyFill="1">
      <alignment vertical="top"/>
    </xf>
    <xf numFmtId="49" fontId="4" fillId="20" borderId="0" xfId="6" applyFont="1" applyBorder="1">
      <alignment vertical="top"/>
    </xf>
    <xf numFmtId="0" fontId="4" fillId="0" borderId="0" xfId="4">
      <alignment vertical="top"/>
    </xf>
    <xf numFmtId="164" fontId="4" fillId="6" borderId="0" xfId="11" applyNumberFormat="1">
      <alignment vertical="top"/>
    </xf>
    <xf numFmtId="0" fontId="4" fillId="0" borderId="0" xfId="4">
      <alignment vertical="top"/>
    </xf>
    <xf numFmtId="165" fontId="4" fillId="0" borderId="0" xfId="11" applyNumberFormat="1" applyFill="1">
      <alignment vertical="top"/>
    </xf>
    <xf numFmtId="165" fontId="4" fillId="0" borderId="0" xfId="8" applyNumberFormat="1" applyFill="1">
      <alignment vertical="top"/>
    </xf>
    <xf numFmtId="0" fontId="4" fillId="0" borderId="2" xfId="4" applyFill="1" applyBorder="1" applyAlignment="1">
      <alignment horizontal="left" vertical="top" wrapText="1"/>
    </xf>
    <xf numFmtId="0" fontId="25" fillId="0" borderId="2" xfId="28" applyFont="1" applyBorder="1" applyAlignment="1">
      <alignment vertical="top"/>
    </xf>
    <xf numFmtId="0" fontId="4" fillId="0" borderId="0" xfId="4">
      <alignment vertical="top"/>
    </xf>
    <xf numFmtId="0" fontId="4" fillId="0" borderId="0" xfId="4">
      <alignment vertical="top"/>
    </xf>
    <xf numFmtId="3" fontId="4" fillId="13" borderId="0" xfId="8" applyNumberFormat="1">
      <alignment vertical="top"/>
    </xf>
    <xf numFmtId="3" fontId="4" fillId="23" borderId="0" xfId="26" applyNumberFormat="1">
      <alignment vertical="top"/>
    </xf>
    <xf numFmtId="3" fontId="4" fillId="6" borderId="0" xfId="11" applyNumberFormat="1">
      <alignment vertical="top"/>
    </xf>
    <xf numFmtId="3" fontId="4" fillId="12" borderId="0" xfId="9" applyNumberFormat="1">
      <alignment vertical="top"/>
    </xf>
    <xf numFmtId="0" fontId="4" fillId="0" borderId="0" xfId="4">
      <alignment vertical="top"/>
    </xf>
    <xf numFmtId="10" fontId="4" fillId="14" borderId="0" xfId="13" applyNumberFormat="1">
      <alignment vertical="top"/>
    </xf>
    <xf numFmtId="49" fontId="4" fillId="0" borderId="0" xfId="4" applyNumberFormat="1">
      <alignment vertical="top"/>
    </xf>
    <xf numFmtId="10" fontId="4" fillId="12" borderId="0" xfId="9" applyNumberFormat="1">
      <alignment vertical="top"/>
    </xf>
    <xf numFmtId="0" fontId="4" fillId="22" borderId="0" xfId="4" applyFill="1">
      <alignment vertical="top"/>
    </xf>
    <xf numFmtId="0" fontId="13" fillId="0" borderId="0" xfId="4" applyFont="1" applyAlignment="1">
      <alignment horizontal="left" vertical="top" wrapText="1"/>
    </xf>
    <xf numFmtId="0" fontId="13" fillId="0" borderId="0" xfId="4" applyFont="1" applyAlignment="1">
      <alignment vertical="top" wrapText="1"/>
    </xf>
    <xf numFmtId="10" fontId="4" fillId="6" borderId="0" xfId="11" applyNumberFormat="1">
      <alignment vertical="top"/>
    </xf>
    <xf numFmtId="10" fontId="4" fillId="10" borderId="0" xfId="10" applyNumberFormat="1">
      <alignment vertical="top"/>
    </xf>
    <xf numFmtId="3" fontId="4" fillId="14" borderId="0" xfId="13" applyNumberFormat="1">
      <alignment vertical="top"/>
    </xf>
    <xf numFmtId="10" fontId="4" fillId="22" borderId="0" xfId="10" applyNumberFormat="1" applyFill="1">
      <alignment vertical="top"/>
    </xf>
    <xf numFmtId="0" fontId="5" fillId="0" borderId="0" xfId="4" applyFont="1">
      <alignment vertical="top"/>
    </xf>
    <xf numFmtId="0" fontId="4" fillId="0" borderId="0" xfId="4">
      <alignment vertical="top"/>
    </xf>
    <xf numFmtId="0" fontId="4" fillId="0" borderId="0" xfId="4" applyFont="1">
      <alignment vertical="top"/>
    </xf>
    <xf numFmtId="0" fontId="4" fillId="0" borderId="0" xfId="4" applyFill="1">
      <alignment vertical="top"/>
    </xf>
    <xf numFmtId="10" fontId="4" fillId="0" borderId="0" xfId="4" applyNumberFormat="1">
      <alignment vertical="top"/>
    </xf>
    <xf numFmtId="10" fontId="4" fillId="7" borderId="0" xfId="4" applyNumberFormat="1" applyFill="1">
      <alignment vertical="top"/>
    </xf>
    <xf numFmtId="0" fontId="4" fillId="22" borderId="0" xfId="4" applyFill="1">
      <alignment vertical="top"/>
    </xf>
    <xf numFmtId="0" fontId="4" fillId="0" borderId="0" xfId="4">
      <alignment vertical="top"/>
    </xf>
    <xf numFmtId="0" fontId="4" fillId="0" borderId="0" xfId="4">
      <alignment vertical="top"/>
    </xf>
    <xf numFmtId="0" fontId="4" fillId="0" borderId="0" xfId="4">
      <alignment vertical="top"/>
    </xf>
    <xf numFmtId="3" fontId="4" fillId="10" borderId="0" xfId="10" applyNumberFormat="1">
      <alignment vertical="top"/>
    </xf>
    <xf numFmtId="3" fontId="4" fillId="8" borderId="0" xfId="12" applyNumberFormat="1">
      <alignment vertical="top"/>
    </xf>
    <xf numFmtId="3" fontId="4" fillId="6" borderId="2" xfId="11" applyNumberFormat="1" applyBorder="1">
      <alignment vertical="top"/>
    </xf>
    <xf numFmtId="3" fontId="11" fillId="0" borderId="0" xfId="27" applyNumberFormat="1" applyFont="1" applyFill="1" applyAlignment="1">
      <alignment vertical="top"/>
    </xf>
    <xf numFmtId="0" fontId="4" fillId="0" borderId="0" xfId="4">
      <alignment vertical="top"/>
    </xf>
    <xf numFmtId="0" fontId="4" fillId="0" borderId="0" xfId="4">
      <alignment vertical="top"/>
    </xf>
    <xf numFmtId="0" fontId="4" fillId="0" borderId="0" xfId="4">
      <alignment vertical="top"/>
    </xf>
    <xf numFmtId="0" fontId="4" fillId="0" borderId="0" xfId="4">
      <alignment vertical="top"/>
    </xf>
    <xf numFmtId="0" fontId="4" fillId="0" borderId="0" xfId="4" applyAlignment="1">
      <alignment vertical="top"/>
    </xf>
    <xf numFmtId="0" fontId="4" fillId="0" borderId="0" xfId="4" applyNumberFormat="1" applyAlignment="1">
      <alignment horizontal="left" vertical="top"/>
    </xf>
    <xf numFmtId="167" fontId="4" fillId="12" borderId="0" xfId="9" applyNumberFormat="1">
      <alignment vertical="top"/>
    </xf>
    <xf numFmtId="41" fontId="4" fillId="0" borderId="0" xfId="4" applyNumberFormat="1">
      <alignment vertical="top"/>
    </xf>
    <xf numFmtId="3" fontId="4" fillId="6" borderId="0" xfId="11" applyNumberFormat="1" applyFont="1">
      <alignment vertical="top"/>
    </xf>
    <xf numFmtId="168" fontId="4" fillId="14" borderId="0" xfId="13" applyNumberFormat="1">
      <alignment vertical="top"/>
    </xf>
    <xf numFmtId="0" fontId="4" fillId="0" borderId="0" xfId="4">
      <alignment vertical="top"/>
    </xf>
    <xf numFmtId="0" fontId="31" fillId="0" borderId="0" xfId="0" applyFont="1"/>
    <xf numFmtId="0" fontId="4" fillId="0" borderId="0" xfId="4">
      <alignment vertical="top"/>
    </xf>
    <xf numFmtId="0" fontId="4" fillId="0" borderId="0" xfId="4">
      <alignment vertical="top"/>
    </xf>
    <xf numFmtId="0" fontId="4" fillId="0" borderId="0" xfId="4" quotePrefix="1">
      <alignment vertical="top"/>
    </xf>
    <xf numFmtId="41" fontId="4" fillId="12" borderId="0" xfId="9" applyNumberFormat="1">
      <alignment vertical="top"/>
    </xf>
    <xf numFmtId="41" fontId="4" fillId="13" borderId="0" xfId="8" applyNumberFormat="1">
      <alignment vertical="top"/>
    </xf>
    <xf numFmtId="0" fontId="4" fillId="0" borderId="0" xfId="4">
      <alignment vertical="top"/>
    </xf>
    <xf numFmtId="0" fontId="4" fillId="0" borderId="0" xfId="4" applyFont="1" applyAlignment="1">
      <alignment horizontal="left" vertical="top" wrapText="1"/>
    </xf>
    <xf numFmtId="0" fontId="4" fillId="0" borderId="0" xfId="4" applyAlignment="1">
      <alignment horizontal="left" vertical="top" wrapText="1"/>
    </xf>
    <xf numFmtId="0" fontId="4" fillId="0" borderId="0" xfId="4" applyAlignment="1">
      <alignment vertical="top" wrapText="1"/>
    </xf>
    <xf numFmtId="0" fontId="4" fillId="0" borderId="0" xfId="4">
      <alignment vertical="top"/>
    </xf>
    <xf numFmtId="0" fontId="5" fillId="0" borderId="0" xfId="4" applyFont="1" applyAlignment="1">
      <alignment horizontal="left" vertical="top" wrapText="1"/>
    </xf>
  </cellXfs>
  <cellStyles count="39">
    <cellStyle name="_x000d__x000a_JournalTemplate=C:\COMFO\CTALK\JOURSTD.TPL_x000d__x000a_LbStateAddress=3 3 0 251 1 89 2 311_x000d__x000a_LbStateJou" xfId="22" xr:uid="{00000000-0005-0000-0000-000000000000}"/>
    <cellStyle name="_kop1 Bladtitel" xfId="5" xr:uid="{00000000-0005-0000-0000-000001000000}"/>
    <cellStyle name="_kop2 Bloktitel" xfId="6" xr:uid="{00000000-0005-0000-0000-000002000000}"/>
    <cellStyle name="_kop3 Subkop" xfId="7" xr:uid="{00000000-0005-0000-0000-000003000000}"/>
    <cellStyle name="Bad" xfId="29" hidden="1" xr:uid="{00000000-0005-0000-0000-000004000000}"/>
    <cellStyle name="Berekening" xfId="18" builtinId="22" hidden="1"/>
    <cellStyle name="Cel (tussen)resultaat" xfId="8" xr:uid="{00000000-0005-0000-0000-000006000000}"/>
    <cellStyle name="Cel Berekening" xfId="9" xr:uid="{00000000-0005-0000-0000-000007000000}"/>
    <cellStyle name="Cel Bijzonderheid" xfId="10" xr:uid="{00000000-0005-0000-0000-000008000000}"/>
    <cellStyle name="Cel Input" xfId="11" xr:uid="{00000000-0005-0000-0000-000009000000}"/>
    <cellStyle name="Cel Input Data" xfId="26" xr:uid="{00000000-0005-0000-0000-00000A000000}"/>
    <cellStyle name="Cel PM extern" xfId="12" xr:uid="{00000000-0005-0000-0000-00000B000000}"/>
    <cellStyle name="Cel Verwijzing" xfId="13" xr:uid="{00000000-0005-0000-0000-00000C000000}"/>
    <cellStyle name="Check Cell" xfId="32" hidden="1" xr:uid="{00000000-0005-0000-0000-00000D000000}"/>
    <cellStyle name="Controlecel" xfId="20" builtinId="23" hidden="1"/>
    <cellStyle name="Explanatory Text" xfId="38" hidden="1" xr:uid="{00000000-0005-0000-0000-00000F000000}"/>
    <cellStyle name="Gekoppelde cel" xfId="19" builtinId="24" hidden="1"/>
    <cellStyle name="Goed" xfId="1" builtinId="26" hidden="1"/>
    <cellStyle name="Heading 1" xfId="34" hidden="1" xr:uid="{00000000-0005-0000-0000-000012000000}"/>
    <cellStyle name="Heading 2" xfId="35" hidden="1" xr:uid="{00000000-0005-0000-0000-000013000000}"/>
    <cellStyle name="Heading 3" xfId="36" hidden="1" xr:uid="{00000000-0005-0000-0000-000014000000}"/>
    <cellStyle name="Heading 4" xfId="37" hidden="1" xr:uid="{00000000-0005-0000-0000-000015000000}"/>
    <cellStyle name="Hyperlink" xfId="28" builtinId="8"/>
    <cellStyle name="Input" xfId="30" hidden="1" xr:uid="{00000000-0005-0000-0000-000017000000}"/>
    <cellStyle name="Invoer" xfId="16" builtinId="20" hidden="1"/>
    <cellStyle name="Komma" xfId="27" builtinId="3"/>
    <cellStyle name="Neutraal" xfId="3" builtinId="28" hidden="1"/>
    <cellStyle name="Note" xfId="33" hidden="1" xr:uid="{00000000-0005-0000-0000-00001B000000}"/>
    <cellStyle name="Notitie" xfId="21" builtinId="10" hidden="1"/>
    <cellStyle name="Ongeldig" xfId="2" builtinId="27" hidden="1"/>
    <cellStyle name="Opm. INTERN" xfId="14" xr:uid="{00000000-0005-0000-0000-00001E000000}"/>
    <cellStyle name="Output" xfId="31" hidden="1" xr:uid="{00000000-0005-0000-0000-00001F000000}"/>
    <cellStyle name="Procent" xfId="24" builtinId="5"/>
    <cellStyle name="Standaard" xfId="0" builtinId="0"/>
    <cellStyle name="Standaard 2 2 2" xfId="23" xr:uid="{00000000-0005-0000-0000-000022000000}"/>
    <cellStyle name="Standaard ACM-DE" xfId="4" xr:uid="{00000000-0005-0000-0000-000023000000}"/>
    <cellStyle name="Standaard_NG-TAR(i)-10-08 Concept" xfId="25" xr:uid="{00000000-0005-0000-0000-000024000000}"/>
    <cellStyle name="Toelichting" xfId="15" xr:uid="{00000000-0005-0000-0000-000025000000}"/>
    <cellStyle name="Uitvoer" xfId="17" builtinId="21" hidden="1"/>
  </cellStyles>
  <dxfs count="0"/>
  <tableStyles count="0" defaultTableStyle="TableStyleMedium2" defaultPivotStyle="PivotStyleLight16"/>
  <colors>
    <mruColors>
      <color rgb="FFCCFFCC"/>
      <color rgb="FF66FF66"/>
      <color rgb="FFFFFFCC"/>
      <color rgb="FF5F1F7A"/>
      <color rgb="FFFFCC99"/>
      <color rgb="FFFF99FF"/>
      <color rgb="FFCCFFFF"/>
      <color rgb="FFCCC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12332</xdr:colOff>
      <xdr:row>24</xdr:row>
      <xdr:rowOff>98190</xdr:rowOff>
    </xdr:from>
    <xdr:to>
      <xdr:col>14</xdr:col>
      <xdr:colOff>4810</xdr:colOff>
      <xdr:row>24</xdr:row>
      <xdr:rowOff>98190</xdr:rowOff>
    </xdr:to>
    <xdr:cxnSp macro="">
      <xdr:nvCxnSpPr>
        <xdr:cNvPr id="21" name="Rechte verbindingslijn 20">
          <a:extLst>
            <a:ext uri="{FF2B5EF4-FFF2-40B4-BE49-F238E27FC236}">
              <a16:creationId xmlns:a16="http://schemas.microsoft.com/office/drawing/2014/main" id="{00000000-0008-0000-0100-000015000000}"/>
            </a:ext>
          </a:extLst>
        </xdr:cNvPr>
        <xdr:cNvCxnSpPr/>
      </xdr:nvCxnSpPr>
      <xdr:spPr>
        <a:xfrm>
          <a:off x="3587008" y="4221955"/>
          <a:ext cx="50799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5953</xdr:colOff>
      <xdr:row>17</xdr:row>
      <xdr:rowOff>107157</xdr:rowOff>
    </xdr:from>
    <xdr:to>
      <xdr:col>15</xdr:col>
      <xdr:colOff>11206</xdr:colOff>
      <xdr:row>17</xdr:row>
      <xdr:rowOff>123265</xdr:rowOff>
    </xdr:to>
    <xdr:cxnSp macro="">
      <xdr:nvCxnSpPr>
        <xdr:cNvPr id="19" name="Rechte verbindingslijn met pijl 18">
          <a:extLst>
            <a:ext uri="{FF2B5EF4-FFF2-40B4-BE49-F238E27FC236}">
              <a16:creationId xmlns:a16="http://schemas.microsoft.com/office/drawing/2014/main" id="{00000000-0008-0000-0100-000013000000}"/>
            </a:ext>
          </a:extLst>
        </xdr:cNvPr>
        <xdr:cNvCxnSpPr/>
      </xdr:nvCxnSpPr>
      <xdr:spPr>
        <a:xfrm>
          <a:off x="3580629" y="2975863"/>
          <a:ext cx="5540959" cy="16108"/>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821531</xdr:colOff>
      <xdr:row>15</xdr:row>
      <xdr:rowOff>11906</xdr:rowOff>
    </xdr:from>
    <xdr:to>
      <xdr:col>12</xdr:col>
      <xdr:colOff>825021</xdr:colOff>
      <xdr:row>17</xdr:row>
      <xdr:rowOff>129532</xdr:rowOff>
    </xdr:to>
    <xdr:cxnSp macro="">
      <xdr:nvCxnSpPr>
        <xdr:cNvPr id="22" name="Rechte verbindingslijn met pijl 21">
          <a:extLst>
            <a:ext uri="{FF2B5EF4-FFF2-40B4-BE49-F238E27FC236}">
              <a16:creationId xmlns:a16="http://schemas.microsoft.com/office/drawing/2014/main" id="{00000000-0008-0000-0100-000016000000}"/>
            </a:ext>
          </a:extLst>
        </xdr:cNvPr>
        <xdr:cNvCxnSpPr/>
      </xdr:nvCxnSpPr>
      <xdr:spPr>
        <a:xfrm flipH="1" flipV="1">
          <a:off x="7655719" y="2559844"/>
          <a:ext cx="3490" cy="474813"/>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178593</xdr:colOff>
      <xdr:row>13</xdr:row>
      <xdr:rowOff>101203</xdr:rowOff>
    </xdr:from>
    <xdr:to>
      <xdr:col>14</xdr:col>
      <xdr:colOff>422672</xdr:colOff>
      <xdr:row>17</xdr:row>
      <xdr:rowOff>95250</xdr:rowOff>
    </xdr:to>
    <xdr:cxnSp macro="">
      <xdr:nvCxnSpPr>
        <xdr:cNvPr id="32" name="Rechte verbindingslijn met pijl 31">
          <a:extLst>
            <a:ext uri="{FF2B5EF4-FFF2-40B4-BE49-F238E27FC236}">
              <a16:creationId xmlns:a16="http://schemas.microsoft.com/office/drawing/2014/main" id="{00000000-0008-0000-0100-000020000000}"/>
            </a:ext>
          </a:extLst>
        </xdr:cNvPr>
        <xdr:cNvCxnSpPr/>
      </xdr:nvCxnSpPr>
      <xdr:spPr>
        <a:xfrm>
          <a:off x="8661796" y="2452687"/>
          <a:ext cx="422673" cy="70842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18</xdr:row>
      <xdr:rowOff>82826</xdr:rowOff>
    </xdr:from>
    <xdr:to>
      <xdr:col>14</xdr:col>
      <xdr:colOff>422413</xdr:colOff>
      <xdr:row>24</xdr:row>
      <xdr:rowOff>98535</xdr:rowOff>
    </xdr:to>
    <xdr:cxnSp macro="">
      <xdr:nvCxnSpPr>
        <xdr:cNvPr id="33" name="Rechte verbindingslijn met pijl 32">
          <a:extLst>
            <a:ext uri="{FF2B5EF4-FFF2-40B4-BE49-F238E27FC236}">
              <a16:creationId xmlns:a16="http://schemas.microsoft.com/office/drawing/2014/main" id="{00000000-0008-0000-0100-000021000000}"/>
            </a:ext>
          </a:extLst>
        </xdr:cNvPr>
        <xdr:cNvCxnSpPr/>
      </xdr:nvCxnSpPr>
      <xdr:spPr>
        <a:xfrm flipV="1">
          <a:off x="8688457" y="3246783"/>
          <a:ext cx="422413" cy="1109013"/>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182217</xdr:colOff>
      <xdr:row>13</xdr:row>
      <xdr:rowOff>82825</xdr:rowOff>
    </xdr:from>
    <xdr:to>
      <xdr:col>10</xdr:col>
      <xdr:colOff>165496</xdr:colOff>
      <xdr:row>13</xdr:row>
      <xdr:rowOff>83922</xdr:rowOff>
    </xdr:to>
    <xdr:cxnSp macro="">
      <xdr:nvCxnSpPr>
        <xdr:cNvPr id="16" name="Rechte verbindingslijn met pijl 15">
          <a:extLst>
            <a:ext uri="{FF2B5EF4-FFF2-40B4-BE49-F238E27FC236}">
              <a16:creationId xmlns:a16="http://schemas.microsoft.com/office/drawing/2014/main" id="{00000000-0008-0000-0100-000010000000}"/>
            </a:ext>
          </a:extLst>
        </xdr:cNvPr>
        <xdr:cNvCxnSpPr/>
      </xdr:nvCxnSpPr>
      <xdr:spPr>
        <a:xfrm>
          <a:off x="3586369" y="2501347"/>
          <a:ext cx="3072692" cy="109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xdr:colOff>
      <xdr:row>13</xdr:row>
      <xdr:rowOff>100012</xdr:rowOff>
    </xdr:from>
    <xdr:to>
      <xdr:col>5</xdr:col>
      <xdr:colOff>432289</xdr:colOff>
      <xdr:row>15</xdr:row>
      <xdr:rowOff>102577</xdr:rowOff>
    </xdr:to>
    <xdr:cxnSp macro="">
      <xdr:nvCxnSpPr>
        <xdr:cNvPr id="17" name="Rechte verbindingslijn met pijl 16">
          <a:extLst>
            <a:ext uri="{FF2B5EF4-FFF2-40B4-BE49-F238E27FC236}">
              <a16:creationId xmlns:a16="http://schemas.microsoft.com/office/drawing/2014/main" id="{00000000-0008-0000-0100-000011000000}"/>
            </a:ext>
          </a:extLst>
        </xdr:cNvPr>
        <xdr:cNvCxnSpPr/>
      </xdr:nvCxnSpPr>
      <xdr:spPr>
        <a:xfrm>
          <a:off x="3593763" y="2466608"/>
          <a:ext cx="428718" cy="368911"/>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15</xdr:row>
      <xdr:rowOff>101203</xdr:rowOff>
    </xdr:from>
    <xdr:to>
      <xdr:col>10</xdr:col>
      <xdr:colOff>171450</xdr:colOff>
      <xdr:row>21</xdr:row>
      <xdr:rowOff>57150</xdr:rowOff>
    </xdr:to>
    <xdr:cxnSp macro="">
      <xdr:nvCxnSpPr>
        <xdr:cNvPr id="10" name="Rechte verbindingslijn met pijl 9">
          <a:extLst>
            <a:ext uri="{FF2B5EF4-FFF2-40B4-BE49-F238E27FC236}">
              <a16:creationId xmlns:a16="http://schemas.microsoft.com/office/drawing/2014/main" id="{00000000-0008-0000-0100-00000A000000}"/>
            </a:ext>
          </a:extLst>
        </xdr:cNvPr>
        <xdr:cNvCxnSpPr/>
      </xdr:nvCxnSpPr>
      <xdr:spPr>
        <a:xfrm>
          <a:off x="6050756" y="2672953"/>
          <a:ext cx="607219" cy="1041797"/>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13138</xdr:colOff>
      <xdr:row>17</xdr:row>
      <xdr:rowOff>157656</xdr:rowOff>
    </xdr:from>
    <xdr:to>
      <xdr:col>14</xdr:col>
      <xdr:colOff>433552</xdr:colOff>
      <xdr:row>21</xdr:row>
      <xdr:rowOff>91965</xdr:rowOff>
    </xdr:to>
    <xdr:cxnSp macro="">
      <xdr:nvCxnSpPr>
        <xdr:cNvPr id="18" name="Rechte verbindingslijn met pijl 17">
          <a:extLst>
            <a:ext uri="{FF2B5EF4-FFF2-40B4-BE49-F238E27FC236}">
              <a16:creationId xmlns:a16="http://schemas.microsoft.com/office/drawing/2014/main" id="{9F069683-E951-4993-838C-61A05E7FD030}"/>
            </a:ext>
          </a:extLst>
        </xdr:cNvPr>
        <xdr:cNvCxnSpPr/>
      </xdr:nvCxnSpPr>
      <xdr:spPr>
        <a:xfrm flipV="1">
          <a:off x="8710448" y="3133397"/>
          <a:ext cx="420414" cy="670034"/>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8282</xdr:colOff>
      <xdr:row>17</xdr:row>
      <xdr:rowOff>115957</xdr:rowOff>
    </xdr:from>
    <xdr:to>
      <xdr:col>11</xdr:col>
      <xdr:colOff>8282</xdr:colOff>
      <xdr:row>21</xdr:row>
      <xdr:rowOff>124239</xdr:rowOff>
    </xdr:to>
    <xdr:cxnSp macro="">
      <xdr:nvCxnSpPr>
        <xdr:cNvPr id="25" name="Rechte verbindingslijn met pijl 24">
          <a:extLst>
            <a:ext uri="{FF2B5EF4-FFF2-40B4-BE49-F238E27FC236}">
              <a16:creationId xmlns:a16="http://schemas.microsoft.com/office/drawing/2014/main" id="{3A27B550-1DF7-414F-9180-6230450E404D}"/>
            </a:ext>
          </a:extLst>
        </xdr:cNvPr>
        <xdr:cNvCxnSpPr/>
      </xdr:nvCxnSpPr>
      <xdr:spPr>
        <a:xfrm>
          <a:off x="3594652" y="3097696"/>
          <a:ext cx="3089413" cy="737152"/>
        </a:xfrm>
        <a:prstGeom prst="straightConnector1">
          <a:avLst/>
        </a:prstGeom>
        <a:ln cmpd="sng">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inkomstenbesluit-tennet-2020-net-op-zee" TargetMode="External"/><Relationship Id="rId2" Type="http://schemas.openxmlformats.org/officeDocument/2006/relationships/hyperlink" Target="https://www.dnb.nl/statistieken/data-zoeken/" TargetMode="External"/><Relationship Id="rId1" Type="http://schemas.openxmlformats.org/officeDocument/2006/relationships/hyperlink" Target="https://opendata.cbs.nl/statline/" TargetMode="External"/><Relationship Id="rId6" Type="http://schemas.openxmlformats.org/officeDocument/2006/relationships/printerSettings" Target="../printerSettings/printerSettings3.bin"/><Relationship Id="rId5" Type="http://schemas.openxmlformats.org/officeDocument/2006/relationships/hyperlink" Target="https://www.acm.nl/nl/publicaties/x-factorbesluit-tennet-net-op-zee-2022-2026" TargetMode="External"/><Relationship Id="rId4" Type="http://schemas.openxmlformats.org/officeDocument/2006/relationships/hyperlink" Target="https://uitspraken.rechtspraak.nl/inziendocument?id=ECLI:NL:CBB:2019:6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CCC8D9"/>
    <pageSetUpPr autoPageBreaks="0"/>
  </sheetPr>
  <dimension ref="B2:E42"/>
  <sheetViews>
    <sheetView showGridLines="0" tabSelected="1" zoomScale="85" zoomScaleNormal="85" workbookViewId="0">
      <pane ySplit="3" topLeftCell="A4" activePane="bottomLeft" state="frozen"/>
      <selection pane="bottomLeft"/>
    </sheetView>
  </sheetViews>
  <sheetFormatPr defaultRowHeight="12.75"/>
  <cols>
    <col min="1" max="1" width="2.85546875" style="2" customWidth="1"/>
    <col min="2" max="2" width="39.85546875" style="2" customWidth="1"/>
    <col min="3" max="3" width="91.85546875" style="2" customWidth="1"/>
    <col min="4" max="16384" width="9.140625" style="2"/>
  </cols>
  <sheetData>
    <row r="2" spans="2:3" s="12" customFormat="1" ht="18">
      <c r="B2" s="11" t="s">
        <v>69</v>
      </c>
    </row>
    <row r="6" spans="2:3">
      <c r="B6" s="3"/>
    </row>
    <row r="13" spans="2:3" s="7" customFormat="1">
      <c r="B13" s="7" t="s">
        <v>0</v>
      </c>
    </row>
    <row r="14" spans="2:3" s="8" customFormat="1"/>
    <row r="15" spans="2:3">
      <c r="B15" s="9" t="s">
        <v>1</v>
      </c>
      <c r="C15" s="10" t="s">
        <v>134</v>
      </c>
    </row>
    <row r="16" spans="2:3">
      <c r="B16" s="9" t="s">
        <v>2</v>
      </c>
      <c r="C16" s="10" t="s">
        <v>210</v>
      </c>
    </row>
    <row r="17" spans="2:5">
      <c r="B17" s="9" t="s">
        <v>3</v>
      </c>
      <c r="C17" s="10" t="s">
        <v>135</v>
      </c>
    </row>
    <row r="18" spans="2:5">
      <c r="B18" s="9" t="s">
        <v>4</v>
      </c>
      <c r="C18" s="10" t="s">
        <v>64</v>
      </c>
    </row>
    <row r="19" spans="2:5">
      <c r="B19" s="9" t="s">
        <v>5</v>
      </c>
      <c r="C19" s="10" t="s">
        <v>64</v>
      </c>
    </row>
    <row r="20" spans="2:5">
      <c r="B20" s="9" t="s">
        <v>6</v>
      </c>
      <c r="C20" s="10" t="s">
        <v>207</v>
      </c>
    </row>
    <row r="21" spans="2:5" ht="12.75" customHeight="1">
      <c r="B21" s="9" t="s">
        <v>7</v>
      </c>
      <c r="C21" s="10" t="s">
        <v>136</v>
      </c>
    </row>
    <row r="22" spans="2:5" ht="12.75" customHeight="1">
      <c r="B22" s="9" t="s">
        <v>8</v>
      </c>
      <c r="C22" s="10" t="s">
        <v>64</v>
      </c>
    </row>
    <row r="25" spans="2:5" s="7" customFormat="1">
      <c r="B25" s="7" t="s">
        <v>9</v>
      </c>
    </row>
    <row r="27" spans="2:5">
      <c r="B27" s="9" t="s">
        <v>10</v>
      </c>
      <c r="C27" s="10" t="s">
        <v>171</v>
      </c>
    </row>
    <row r="28" spans="2:5">
      <c r="B28" s="9" t="s">
        <v>11</v>
      </c>
      <c r="C28" s="10" t="s">
        <v>209</v>
      </c>
    </row>
    <row r="29" spans="2:5" ht="25.5">
      <c r="B29" s="9" t="s">
        <v>12</v>
      </c>
      <c r="C29" s="84" t="s">
        <v>64</v>
      </c>
      <c r="E29" s="35"/>
    </row>
    <row r="30" spans="2:5">
      <c r="B30" s="9" t="s">
        <v>13</v>
      </c>
      <c r="C30" s="10" t="s">
        <v>64</v>
      </c>
    </row>
    <row r="31" spans="2:5">
      <c r="B31" s="64" t="s">
        <v>84</v>
      </c>
      <c r="C31" s="10" t="s">
        <v>64</v>
      </c>
    </row>
    <row r="34" spans="2:2" s="7" customFormat="1">
      <c r="B34" s="7" t="s">
        <v>14</v>
      </c>
    </row>
    <row r="36" spans="2:2">
      <c r="B36" s="23" t="s">
        <v>67</v>
      </c>
    </row>
    <row r="37" spans="2:2">
      <c r="B37" s="23" t="s">
        <v>68</v>
      </c>
    </row>
    <row r="38" spans="2:2">
      <c r="B38" s="23" t="s">
        <v>175</v>
      </c>
    </row>
    <row r="39" spans="2:2">
      <c r="B39" s="23"/>
    </row>
    <row r="40" spans="2:2" s="66" customFormat="1">
      <c r="B40" s="66" t="s">
        <v>87</v>
      </c>
    </row>
    <row r="42" spans="2:2">
      <c r="B42" s="70" t="s">
        <v>88</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CCFFCC"/>
    <pageSetUpPr autoPageBreaks="0"/>
  </sheetPr>
  <dimension ref="A2:U28"/>
  <sheetViews>
    <sheetView showGridLines="0" zoomScale="85" zoomScaleNormal="85" workbookViewId="0">
      <pane xSplit="6" ySplit="9" topLeftCell="K10" activePane="bottomRight" state="frozen"/>
      <selection pane="topRight"/>
      <selection pane="bottomLeft"/>
      <selection pane="bottomRight"/>
    </sheetView>
  </sheetViews>
  <sheetFormatPr defaultRowHeight="12.75"/>
  <cols>
    <col min="1" max="1" width="4" style="2" customWidth="1"/>
    <col min="2" max="2" width="72.28515625" style="2" customWidth="1"/>
    <col min="3" max="5" width="4.5703125" style="2" customWidth="1"/>
    <col min="6" max="6" width="17.140625" style="2" customWidth="1"/>
    <col min="7" max="7" width="2.7109375" style="2" customWidth="1"/>
    <col min="8" max="8" width="13.7109375" style="2" customWidth="1"/>
    <col min="9" max="9" width="2.7109375" style="79" customWidth="1"/>
    <col min="10" max="10" width="13.7109375" style="79" customWidth="1"/>
    <col min="11" max="11" width="2.7109375" style="2" customWidth="1"/>
    <col min="12" max="13" width="13.7109375" style="79" customWidth="1"/>
    <col min="14" max="14" width="13.7109375" style="119" customWidth="1"/>
    <col min="15" max="15" width="2.7109375" style="79" customWidth="1"/>
    <col min="16" max="16" width="49" style="2" customWidth="1"/>
    <col min="17" max="17" width="2.7109375" style="2" customWidth="1"/>
    <col min="18" max="18" width="13.5703125" style="2" customWidth="1"/>
    <col min="19" max="33" width="13.7109375" style="2" customWidth="1"/>
    <col min="34" max="16384" width="9.140625" style="2"/>
  </cols>
  <sheetData>
    <row r="2" spans="1:18" s="20" customFormat="1" ht="18">
      <c r="B2" s="20" t="s">
        <v>74</v>
      </c>
    </row>
    <row r="4" spans="1:18" ht="12.75" customHeight="1">
      <c r="B4" s="136" t="s">
        <v>186</v>
      </c>
      <c r="C4" s="136"/>
      <c r="D4" s="136"/>
      <c r="E4" s="136"/>
    </row>
    <row r="5" spans="1:18">
      <c r="B5" s="136"/>
      <c r="C5" s="136"/>
      <c r="D5" s="136"/>
      <c r="E5" s="136"/>
    </row>
    <row r="6" spans="1:18">
      <c r="B6" s="136"/>
      <c r="C6" s="136"/>
      <c r="D6" s="136"/>
      <c r="E6" s="136"/>
    </row>
    <row r="7" spans="1:18">
      <c r="B7" s="121"/>
      <c r="C7" s="121"/>
      <c r="D7" s="121"/>
      <c r="E7" s="121"/>
    </row>
    <row r="8" spans="1:18" s="7" customFormat="1">
      <c r="B8" s="7" t="s">
        <v>42</v>
      </c>
      <c r="F8" s="7" t="s">
        <v>26</v>
      </c>
      <c r="H8" s="7" t="s">
        <v>27</v>
      </c>
      <c r="I8" s="66"/>
      <c r="J8" s="66" t="s">
        <v>46</v>
      </c>
      <c r="L8" s="30">
        <v>2020</v>
      </c>
      <c r="M8" s="30">
        <v>2021</v>
      </c>
      <c r="N8" s="30">
        <v>2022</v>
      </c>
      <c r="O8" s="66"/>
      <c r="P8" s="7" t="s">
        <v>43</v>
      </c>
      <c r="R8" s="7" t="s">
        <v>44</v>
      </c>
    </row>
    <row r="11" spans="1:18" s="7" customFormat="1">
      <c r="B11" s="7" t="s">
        <v>61</v>
      </c>
      <c r="I11" s="66"/>
      <c r="J11" s="66"/>
      <c r="L11" s="66"/>
      <c r="M11" s="66"/>
      <c r="N11" s="66"/>
      <c r="O11" s="66"/>
    </row>
    <row r="13" spans="1:18" s="130" customFormat="1">
      <c r="B13" s="103" t="s">
        <v>144</v>
      </c>
    </row>
    <row r="14" spans="1:18">
      <c r="A14" s="134"/>
      <c r="B14" s="131" t="s">
        <v>200</v>
      </c>
      <c r="F14" s="2" t="s">
        <v>127</v>
      </c>
      <c r="J14" s="82"/>
      <c r="L14" s="82"/>
      <c r="M14" s="90">
        <v>127402502.05189669</v>
      </c>
      <c r="N14" s="82"/>
      <c r="P14" s="105" t="s">
        <v>146</v>
      </c>
      <c r="R14" s="35"/>
    </row>
    <row r="15" spans="1:18" s="130" customFormat="1">
      <c r="A15" s="134"/>
      <c r="B15" s="131" t="s">
        <v>201</v>
      </c>
      <c r="F15" s="130" t="s">
        <v>127</v>
      </c>
      <c r="J15" s="82"/>
      <c r="L15" s="82"/>
      <c r="M15" s="90">
        <v>11327501.735966071</v>
      </c>
      <c r="N15" s="82"/>
      <c r="P15" s="105" t="s">
        <v>204</v>
      </c>
      <c r="R15" s="67"/>
    </row>
    <row r="16" spans="1:18" s="130" customFormat="1">
      <c r="A16" s="134"/>
      <c r="B16" s="2" t="s">
        <v>202</v>
      </c>
      <c r="F16" s="130" t="s">
        <v>127</v>
      </c>
      <c r="J16" s="82"/>
      <c r="L16" s="82"/>
      <c r="M16" s="90">
        <v>138730003.78786278</v>
      </c>
      <c r="N16" s="82"/>
      <c r="P16" s="105" t="s">
        <v>203</v>
      </c>
      <c r="R16" s="67"/>
    </row>
    <row r="18" spans="1:21" s="7" customFormat="1">
      <c r="B18" s="7" t="s">
        <v>131</v>
      </c>
      <c r="I18" s="66"/>
      <c r="J18" s="66"/>
      <c r="L18" s="66"/>
      <c r="M18" s="66"/>
      <c r="N18" s="66"/>
      <c r="O18" s="66"/>
    </row>
    <row r="19" spans="1:21">
      <c r="A19" s="111"/>
    </row>
    <row r="20" spans="1:21" s="81" customFormat="1">
      <c r="A20" s="111"/>
      <c r="B20" s="1" t="s">
        <v>117</v>
      </c>
      <c r="N20" s="119"/>
    </row>
    <row r="21" spans="1:21">
      <c r="A21" s="111"/>
      <c r="B21" s="2" t="s">
        <v>187</v>
      </c>
      <c r="F21" s="2" t="s">
        <v>127</v>
      </c>
      <c r="J21" s="82"/>
      <c r="L21" s="86"/>
      <c r="N21" s="125">
        <v>-1785704.4609938185</v>
      </c>
      <c r="P21" s="105" t="s">
        <v>194</v>
      </c>
      <c r="U21" s="5"/>
    </row>
    <row r="22" spans="1:21" s="118" customFormat="1">
      <c r="B22" s="118" t="s">
        <v>188</v>
      </c>
      <c r="F22" s="118" t="s">
        <v>127</v>
      </c>
      <c r="J22" s="82"/>
      <c r="N22" s="125">
        <v>308480.09606841981</v>
      </c>
      <c r="P22" s="105" t="s">
        <v>196</v>
      </c>
      <c r="U22" s="5"/>
    </row>
    <row r="23" spans="1:21">
      <c r="A23" s="111"/>
      <c r="L23" s="81"/>
      <c r="R23" s="35"/>
    </row>
    <row r="24" spans="1:21">
      <c r="A24" s="111"/>
      <c r="B24" s="103" t="s">
        <v>116</v>
      </c>
      <c r="C24" s="105"/>
      <c r="D24" s="105"/>
      <c r="E24" s="105"/>
      <c r="F24" s="105"/>
      <c r="G24" s="21"/>
      <c r="H24" s="21"/>
      <c r="I24" s="21"/>
      <c r="J24" s="21"/>
      <c r="K24" s="21"/>
      <c r="L24" s="21"/>
      <c r="M24" s="21"/>
      <c r="N24" s="21"/>
      <c r="O24" s="21"/>
      <c r="P24" s="21"/>
    </row>
    <row r="25" spans="1:21">
      <c r="A25" s="111"/>
      <c r="B25" s="105" t="s">
        <v>149</v>
      </c>
      <c r="C25" s="105"/>
      <c r="D25" s="105"/>
      <c r="E25" s="105"/>
      <c r="F25" s="105" t="s">
        <v>127</v>
      </c>
      <c r="G25" s="21"/>
      <c r="H25" s="21"/>
      <c r="I25" s="21"/>
      <c r="J25" s="21"/>
      <c r="K25" s="21"/>
      <c r="L25" s="125">
        <v>5797636</v>
      </c>
      <c r="M25" s="21"/>
      <c r="N25" s="21"/>
      <c r="O25" s="21"/>
      <c r="P25" s="105" t="s">
        <v>195</v>
      </c>
    </row>
    <row r="26" spans="1:21" s="119" customFormat="1">
      <c r="B26" s="105" t="s">
        <v>150</v>
      </c>
      <c r="C26" s="105"/>
      <c r="D26" s="105"/>
      <c r="E26" s="105"/>
      <c r="F26" s="105" t="s">
        <v>127</v>
      </c>
      <c r="G26" s="21"/>
      <c r="H26" s="21"/>
      <c r="I26" s="21"/>
      <c r="J26" s="21"/>
      <c r="K26" s="21"/>
      <c r="L26" s="125">
        <v>16284052</v>
      </c>
      <c r="M26" s="21"/>
      <c r="N26" s="21"/>
      <c r="O26" s="21"/>
      <c r="P26" s="105" t="s">
        <v>192</v>
      </c>
    </row>
    <row r="27" spans="1:21">
      <c r="A27" s="111"/>
      <c r="B27" s="105" t="s">
        <v>130</v>
      </c>
      <c r="C27" s="105"/>
      <c r="D27" s="105"/>
      <c r="E27" s="105"/>
      <c r="F27" s="105" t="s">
        <v>127</v>
      </c>
      <c r="G27" s="21"/>
      <c r="H27" s="21"/>
      <c r="I27" s="21"/>
      <c r="J27" s="21"/>
      <c r="K27" s="21"/>
      <c r="L27" s="125">
        <v>39467110</v>
      </c>
      <c r="M27" s="21"/>
      <c r="N27" s="21"/>
      <c r="O27" s="21"/>
      <c r="P27" s="105" t="s">
        <v>147</v>
      </c>
    </row>
    <row r="28" spans="1:21">
      <c r="B28" s="2" t="s">
        <v>148</v>
      </c>
      <c r="F28" s="105" t="s">
        <v>127</v>
      </c>
      <c r="L28" s="125">
        <v>9978522</v>
      </c>
      <c r="P28" s="2" t="s">
        <v>151</v>
      </c>
    </row>
  </sheetData>
  <mergeCells count="1">
    <mergeCell ref="B4:E6"/>
  </mergeCells>
  <phoneticPr fontId="3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0" tint="-4.9989318521683403E-2"/>
    <pageSetUpPr autoPageBreaks="0"/>
  </sheetPr>
  <dimension ref="A1"/>
  <sheetViews>
    <sheetView showGridLines="0" topLeftCell="A4" zoomScale="90" zoomScaleNormal="90" workbookViewId="0">
      <selection activeCell="A4" sqref="A4"/>
    </sheetView>
  </sheetViews>
  <sheetFormatPr defaultRowHeight="12.75"/>
  <cols>
    <col min="1" max="16384" width="9.140625" style="22"/>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FFFFCC"/>
    <pageSetUpPr autoPageBreaks="0" fitToPage="1"/>
  </sheetPr>
  <dimension ref="A2:Q29"/>
  <sheetViews>
    <sheetView showGridLines="0" zoomScale="85" zoomScaleNormal="85" workbookViewId="0">
      <pane xSplit="6" ySplit="9" topLeftCell="G10" activePane="bottomRight" state="frozen"/>
      <selection pane="topRight"/>
      <selection pane="bottomLeft"/>
      <selection pane="bottomRight"/>
    </sheetView>
  </sheetViews>
  <sheetFormatPr defaultRowHeight="12.75"/>
  <cols>
    <col min="1" max="1" width="4" style="87" customWidth="1"/>
    <col min="2" max="2" width="54" style="87" customWidth="1"/>
    <col min="3" max="5" width="4.5703125" style="87" customWidth="1"/>
    <col min="6" max="6" width="13.7109375" style="87" customWidth="1"/>
    <col min="7" max="7" width="2.7109375" style="87" customWidth="1"/>
    <col min="8" max="8" width="13.7109375" style="87" customWidth="1"/>
    <col min="9" max="9" width="2.7109375" style="87" customWidth="1"/>
    <col min="10" max="10" width="13.7109375" style="87" customWidth="1"/>
    <col min="11" max="11" width="2.7109375" style="87" customWidth="1"/>
    <col min="12" max="14" width="12.5703125" style="87" customWidth="1"/>
    <col min="15" max="15" width="12.5703125" style="119" customWidth="1"/>
    <col min="16" max="16" width="2.7109375" style="87" customWidth="1"/>
    <col min="17" max="17" width="18" style="87" customWidth="1"/>
    <col min="18" max="30" width="13.7109375" style="87" customWidth="1"/>
    <col min="31" max="16384" width="9.140625" style="87"/>
  </cols>
  <sheetData>
    <row r="2" spans="1:17" s="20" customFormat="1" ht="18">
      <c r="B2" s="20" t="s">
        <v>99</v>
      </c>
    </row>
    <row r="4" spans="1:17" ht="12.75" customHeight="1">
      <c r="B4" s="136" t="s">
        <v>193</v>
      </c>
      <c r="C4" s="136"/>
      <c r="D4" s="136"/>
      <c r="E4" s="136"/>
    </row>
    <row r="5" spans="1:17">
      <c r="B5" s="136"/>
      <c r="C5" s="136"/>
      <c r="D5" s="136"/>
      <c r="E5" s="136"/>
    </row>
    <row r="6" spans="1:17">
      <c r="B6" s="136"/>
      <c r="C6" s="136"/>
      <c r="D6" s="136"/>
      <c r="E6" s="136"/>
    </row>
    <row r="7" spans="1:17">
      <c r="B7" s="136"/>
      <c r="C7" s="136"/>
      <c r="D7" s="136"/>
      <c r="E7" s="136"/>
    </row>
    <row r="8" spans="1:17" s="66" customFormat="1">
      <c r="B8" s="66" t="s">
        <v>42</v>
      </c>
      <c r="F8" s="66" t="s">
        <v>26</v>
      </c>
      <c r="H8" s="66" t="s">
        <v>27</v>
      </c>
      <c r="J8" s="66" t="s">
        <v>46</v>
      </c>
      <c r="L8" s="30">
        <v>2019</v>
      </c>
      <c r="M8" s="30">
        <v>2020</v>
      </c>
      <c r="N8" s="30">
        <v>2021</v>
      </c>
      <c r="O8" s="30">
        <v>2022</v>
      </c>
      <c r="Q8" s="66" t="s">
        <v>44</v>
      </c>
    </row>
    <row r="11" spans="1:17" s="66" customFormat="1">
      <c r="B11" s="66" t="s">
        <v>45</v>
      </c>
    </row>
    <row r="13" spans="1:17">
      <c r="A13" s="129"/>
      <c r="B13" s="1" t="s">
        <v>100</v>
      </c>
    </row>
    <row r="14" spans="1:17">
      <c r="B14" s="87" t="s">
        <v>101</v>
      </c>
      <c r="F14" s="87" t="s">
        <v>56</v>
      </c>
      <c r="L14" s="93">
        <f>'Tab 6_Parameters'!L23</f>
        <v>0.02</v>
      </c>
      <c r="M14" s="93">
        <f>'Tab 6_Parameters'!M23</f>
        <v>0.02</v>
      </c>
      <c r="N14" s="93">
        <f>'Tab 6_Parameters'!N23</f>
        <v>0.02</v>
      </c>
      <c r="O14" s="93">
        <f>'Tab 6_Parameters'!O23</f>
        <v>0.02</v>
      </c>
      <c r="Q14" s="5"/>
    </row>
    <row r="15" spans="1:17">
      <c r="B15" s="87" t="s">
        <v>102</v>
      </c>
      <c r="F15" s="87" t="s">
        <v>56</v>
      </c>
      <c r="L15" s="93">
        <f>'Tab 6_Parameters'!L24</f>
        <v>0.02</v>
      </c>
      <c r="M15" s="93">
        <f>'Tab 6_Parameters'!M24</f>
        <v>0.02</v>
      </c>
      <c r="N15" s="93">
        <f>'Tab 6_Parameters'!N24</f>
        <v>0.02</v>
      </c>
      <c r="O15" s="93">
        <f>'Tab 6_Parameters'!O24</f>
        <v>0.02</v>
      </c>
    </row>
    <row r="16" spans="1:17">
      <c r="B16" s="87" t="s">
        <v>103</v>
      </c>
      <c r="F16" s="87" t="s">
        <v>56</v>
      </c>
      <c r="L16" s="93">
        <f>'Tab 6_Parameters'!L25</f>
        <v>0.02</v>
      </c>
      <c r="M16" s="93">
        <f>'Tab 6_Parameters'!M25</f>
        <v>0.02</v>
      </c>
      <c r="N16" s="93">
        <f>'Tab 6_Parameters'!N25</f>
        <v>0.02</v>
      </c>
      <c r="O16" s="107"/>
    </row>
    <row r="17" spans="2:17">
      <c r="B17" s="87" t="s">
        <v>104</v>
      </c>
      <c r="F17" s="87" t="s">
        <v>56</v>
      </c>
      <c r="L17" s="93">
        <f>'Tab 6_Parameters'!L26</f>
        <v>0.02</v>
      </c>
      <c r="M17" s="93">
        <f>'Tab 6_Parameters'!M26</f>
        <v>0.02</v>
      </c>
      <c r="N17" s="93">
        <f>'Tab 6_Parameters'!N26</f>
        <v>0.02</v>
      </c>
      <c r="O17" s="107"/>
    </row>
    <row r="19" spans="2:17" s="66" customFormat="1">
      <c r="B19" s="66" t="s">
        <v>105</v>
      </c>
    </row>
    <row r="21" spans="2:17">
      <c r="B21" s="1" t="s">
        <v>106</v>
      </c>
    </row>
    <row r="22" spans="2:17">
      <c r="B22" s="87" t="s">
        <v>107</v>
      </c>
      <c r="L22" s="94">
        <f>L8</f>
        <v>2019</v>
      </c>
      <c r="M22" s="94">
        <v>2020</v>
      </c>
      <c r="N22" s="94">
        <v>2021</v>
      </c>
      <c r="O22" s="122">
        <v>2022</v>
      </c>
    </row>
    <row r="23" spans="2:17">
      <c r="B23" s="87" t="s">
        <v>108</v>
      </c>
      <c r="F23" s="87" t="s">
        <v>56</v>
      </c>
      <c r="L23" s="108"/>
      <c r="M23" s="95">
        <f>((1+L16)*(1+L17)*(1+M14)*(1+M15))^(1/4)-1</f>
        <v>2.0000000000000018E-2</v>
      </c>
      <c r="N23" s="95">
        <f>((1+M16)*(1+M17)*(1+N14)*(1+N15))^(1/4)-1</f>
        <v>2.0000000000000018E-2</v>
      </c>
      <c r="O23" s="95">
        <f>((1+N16)*(1+N17)*(1+O14)*(1+O15))^(1/4)-1</f>
        <v>2.0000000000000018E-2</v>
      </c>
      <c r="Q23" s="23"/>
    </row>
    <row r="24" spans="2:17">
      <c r="Q24" s="67"/>
    </row>
    <row r="25" spans="2:17">
      <c r="B25" s="103" t="s">
        <v>139</v>
      </c>
      <c r="H25" s="87" t="s">
        <v>141</v>
      </c>
    </row>
    <row r="26" spans="2:17">
      <c r="B26" s="119">
        <v>2019</v>
      </c>
      <c r="C26" s="119"/>
      <c r="D26" s="119"/>
      <c r="E26" s="119"/>
      <c r="F26" s="119" t="s">
        <v>140</v>
      </c>
      <c r="G26" s="119"/>
      <c r="H26" s="119"/>
      <c r="I26" s="119"/>
      <c r="L26" s="124">
        <v>1</v>
      </c>
      <c r="M26" s="123">
        <f>M27*$H27</f>
        <v>1.02</v>
      </c>
      <c r="N26" s="123">
        <f t="shared" ref="N26:O27" si="0">N27*$H27</f>
        <v>1.0404</v>
      </c>
      <c r="O26" s="123">
        <f t="shared" si="0"/>
        <v>1.0612079999999999</v>
      </c>
    </row>
    <row r="27" spans="2:17">
      <c r="B27" s="119">
        <v>2020</v>
      </c>
      <c r="C27" s="119"/>
      <c r="D27" s="119"/>
      <c r="E27" s="119"/>
      <c r="F27" s="119" t="s">
        <v>140</v>
      </c>
      <c r="G27" s="119"/>
      <c r="H27" s="123">
        <f>1+M23</f>
        <v>1.02</v>
      </c>
      <c r="L27" s="108"/>
      <c r="M27" s="124">
        <v>1</v>
      </c>
      <c r="N27" s="123">
        <f>N28*$H28</f>
        <v>1.02</v>
      </c>
      <c r="O27" s="123">
        <f t="shared" si="0"/>
        <v>1.0404</v>
      </c>
    </row>
    <row r="28" spans="2:17">
      <c r="B28" s="119">
        <v>2021</v>
      </c>
      <c r="C28" s="119"/>
      <c r="D28" s="119"/>
      <c r="E28" s="119"/>
      <c r="F28" s="119" t="s">
        <v>140</v>
      </c>
      <c r="G28" s="119"/>
      <c r="H28" s="123">
        <f>1+N23</f>
        <v>1.02</v>
      </c>
      <c r="L28" s="108"/>
      <c r="M28" s="108"/>
      <c r="N28" s="124">
        <v>1</v>
      </c>
      <c r="O28" s="123">
        <f>O29*$H29</f>
        <v>1.02</v>
      </c>
    </row>
    <row r="29" spans="2:17">
      <c r="B29" s="119">
        <v>2022</v>
      </c>
      <c r="C29" s="119"/>
      <c r="D29" s="119"/>
      <c r="E29" s="119"/>
      <c r="F29" s="119" t="s">
        <v>140</v>
      </c>
      <c r="G29" s="119"/>
      <c r="H29" s="123">
        <f>1+O23</f>
        <v>1.02</v>
      </c>
      <c r="L29" s="108"/>
      <c r="M29" s="108"/>
      <c r="N29" s="108"/>
      <c r="O29" s="124">
        <v>1</v>
      </c>
    </row>
  </sheetData>
  <mergeCells count="1">
    <mergeCell ref="B4:E7"/>
  </mergeCells>
  <pageMargins left="0.7" right="0.7" top="0.75" bottom="0.75" header="0.3" footer="0.3"/>
  <pageSetup paperSize="8" scale="43" orientation="portrait" r:id="rId1"/>
  <colBreaks count="2" manualBreakCount="2">
    <brk id="7" max="70" man="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FFFFCC"/>
    <pageSetUpPr autoPageBreaks="0"/>
  </sheetPr>
  <dimension ref="B2:R31"/>
  <sheetViews>
    <sheetView showGridLines="0" zoomScale="85" zoomScaleNormal="85" workbookViewId="0">
      <pane xSplit="6" ySplit="11" topLeftCell="G12" activePane="bottomRight" state="frozen"/>
      <selection pane="topRight"/>
      <selection pane="bottomLeft"/>
      <selection pane="bottomRight"/>
    </sheetView>
  </sheetViews>
  <sheetFormatPr defaultRowHeight="12.75"/>
  <cols>
    <col min="1" max="1" width="4" style="2" customWidth="1"/>
    <col min="2" max="2" width="54.7109375" style="2" customWidth="1"/>
    <col min="3" max="5" width="4.5703125" style="2" customWidth="1"/>
    <col min="6" max="6" width="16.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4" width="13.7109375" style="2" customWidth="1"/>
    <col min="15" max="15" width="13.7109375" style="119" customWidth="1"/>
    <col min="16" max="16" width="2.7109375" style="2" customWidth="1"/>
    <col min="17" max="28" width="13.7109375" style="2" customWidth="1"/>
    <col min="29" max="16384" width="9.140625" style="2"/>
  </cols>
  <sheetData>
    <row r="2" spans="2:18" s="20" customFormat="1" ht="18">
      <c r="B2" s="20" t="s">
        <v>97</v>
      </c>
    </row>
    <row r="4" spans="2:18" ht="12.75" customHeight="1">
      <c r="B4" s="139" t="s">
        <v>98</v>
      </c>
      <c r="C4" s="139"/>
      <c r="D4" s="139"/>
      <c r="E4" s="139"/>
    </row>
    <row r="5" spans="2:18">
      <c r="B5" s="139"/>
      <c r="C5" s="139"/>
      <c r="D5" s="139"/>
      <c r="E5" s="139"/>
    </row>
    <row r="6" spans="2:18">
      <c r="B6" s="139"/>
      <c r="C6" s="139"/>
      <c r="D6" s="139"/>
      <c r="E6" s="139"/>
    </row>
    <row r="7" spans="2:18">
      <c r="B7" s="139"/>
      <c r="C7" s="139"/>
      <c r="D7" s="139"/>
      <c r="E7" s="139"/>
    </row>
    <row r="8" spans="2:18">
      <c r="B8" s="139"/>
      <c r="C8" s="139"/>
      <c r="D8" s="139"/>
      <c r="E8" s="139"/>
    </row>
    <row r="9" spans="2:18">
      <c r="B9" s="121"/>
      <c r="C9" s="121"/>
      <c r="D9" s="121"/>
      <c r="E9" s="121"/>
    </row>
    <row r="10" spans="2:18" s="7" customFormat="1">
      <c r="B10" s="7" t="s">
        <v>42</v>
      </c>
      <c r="F10" s="7" t="s">
        <v>26</v>
      </c>
      <c r="H10" s="7" t="s">
        <v>27</v>
      </c>
      <c r="J10" s="7" t="s">
        <v>46</v>
      </c>
      <c r="L10" s="30">
        <v>2019</v>
      </c>
      <c r="M10" s="30">
        <v>2020</v>
      </c>
      <c r="N10" s="30">
        <v>2021</v>
      </c>
      <c r="O10" s="30">
        <v>2022</v>
      </c>
      <c r="Q10" s="7" t="s">
        <v>44</v>
      </c>
      <c r="R10" s="31"/>
    </row>
    <row r="13" spans="2:18" s="7" customFormat="1">
      <c r="B13" s="7" t="s">
        <v>45</v>
      </c>
      <c r="O13" s="66"/>
    </row>
    <row r="15" spans="2:18" s="119" customFormat="1">
      <c r="B15" s="103" t="s">
        <v>142</v>
      </c>
    </row>
    <row r="16" spans="2:18">
      <c r="B16" s="2" t="s">
        <v>63</v>
      </c>
      <c r="F16" s="2" t="s">
        <v>56</v>
      </c>
      <c r="J16" s="8"/>
      <c r="L16" s="32"/>
      <c r="M16" s="32"/>
      <c r="N16" s="36">
        <f>'Tab 6_Parameters'!N16</f>
        <v>7.0000000000000001E-3</v>
      </c>
      <c r="O16" s="36">
        <f>'Tab 6_Parameters'!O16</f>
        <v>2.4E-2</v>
      </c>
    </row>
    <row r="17" spans="2:17">
      <c r="J17" s="8"/>
      <c r="L17" s="32"/>
      <c r="M17" s="32"/>
      <c r="N17" s="32"/>
      <c r="O17" s="32"/>
    </row>
    <row r="18" spans="2:17" s="119" customFormat="1">
      <c r="B18" s="103" t="s">
        <v>183</v>
      </c>
      <c r="J18" s="106"/>
      <c r="L18" s="32"/>
      <c r="M18" s="32"/>
      <c r="N18" s="32"/>
      <c r="O18" s="32"/>
    </row>
    <row r="19" spans="2:17">
      <c r="B19" s="23" t="s">
        <v>143</v>
      </c>
      <c r="F19" s="2" t="s">
        <v>56</v>
      </c>
      <c r="H19" s="93">
        <f>'Tab 6_Parameters'!H31</f>
        <v>1.2E-2</v>
      </c>
      <c r="L19" s="34"/>
      <c r="M19" s="34"/>
      <c r="N19" s="34"/>
      <c r="O19" s="34"/>
    </row>
    <row r="21" spans="2:17" s="119" customFormat="1">
      <c r="B21" s="103" t="s">
        <v>144</v>
      </c>
    </row>
    <row r="22" spans="2:17">
      <c r="B22" s="131" t="s">
        <v>200</v>
      </c>
      <c r="F22" s="2" t="s">
        <v>127</v>
      </c>
      <c r="N22" s="37">
        <f>'Tab 7_Brondata'!M14</f>
        <v>127402502.05189669</v>
      </c>
      <c r="Q22" s="21"/>
    </row>
    <row r="23" spans="2:17" s="130" customFormat="1">
      <c r="B23" s="131" t="s">
        <v>201</v>
      </c>
      <c r="F23" s="130" t="s">
        <v>127</v>
      </c>
      <c r="N23" s="37">
        <f>'Tab 7_Brondata'!M15</f>
        <v>11327501.735966071</v>
      </c>
      <c r="Q23" s="21"/>
    </row>
    <row r="24" spans="2:17" s="130" customFormat="1">
      <c r="B24" s="130" t="s">
        <v>202</v>
      </c>
      <c r="F24" s="130" t="s">
        <v>127</v>
      </c>
      <c r="N24" s="37">
        <f>'Tab 7_Brondata'!M16</f>
        <v>138730003.78786278</v>
      </c>
      <c r="Q24" s="21"/>
    </row>
    <row r="25" spans="2:17">
      <c r="J25" s="26"/>
    </row>
    <row r="26" spans="2:17" s="7" customFormat="1">
      <c r="B26" s="7" t="s">
        <v>57</v>
      </c>
      <c r="O26" s="66"/>
    </row>
    <row r="28" spans="2:17" s="119" customFormat="1">
      <c r="B28" s="103" t="s">
        <v>145</v>
      </c>
    </row>
    <row r="29" spans="2:17">
      <c r="B29" s="131" t="s">
        <v>200</v>
      </c>
      <c r="F29" s="111" t="s">
        <v>127</v>
      </c>
      <c r="L29" s="119"/>
      <c r="M29" s="119"/>
      <c r="N29" s="119"/>
      <c r="O29" s="133">
        <f>N22*(1+O$16-$H$19)</f>
        <v>128931332.07651946</v>
      </c>
    </row>
    <row r="30" spans="2:17">
      <c r="B30" s="131" t="s">
        <v>201</v>
      </c>
      <c r="F30" s="130" t="s">
        <v>127</v>
      </c>
      <c r="O30" s="133">
        <f>N23*(1+O$16-$H$19)</f>
        <v>11463431.756797664</v>
      </c>
    </row>
    <row r="31" spans="2:17">
      <c r="B31" s="130" t="s">
        <v>206</v>
      </c>
      <c r="F31" s="130" t="s">
        <v>127</v>
      </c>
      <c r="O31" s="132">
        <f>N24*(1+O$16-$H$19)</f>
        <v>140394763.83331713</v>
      </c>
    </row>
  </sheetData>
  <mergeCells count="1">
    <mergeCell ref="B4:E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FFFFCC"/>
    <pageSetUpPr autoPageBreaks="0"/>
  </sheetPr>
  <dimension ref="A1:P38"/>
  <sheetViews>
    <sheetView showGridLines="0" zoomScale="85" zoomScaleNormal="85" workbookViewId="0">
      <pane xSplit="6" ySplit="13" topLeftCell="G14" activePane="bottomRight" state="frozen"/>
      <selection pane="topRight"/>
      <selection pane="bottomLeft"/>
      <selection pane="bottomRight"/>
    </sheetView>
  </sheetViews>
  <sheetFormatPr defaultRowHeight="12.75"/>
  <cols>
    <col min="1" max="1" width="4" style="87" customWidth="1"/>
    <col min="2" max="2" width="86.28515625" style="87" customWidth="1"/>
    <col min="3" max="5" width="4.5703125" style="87" customWidth="1"/>
    <col min="6" max="6" width="16.7109375" style="87" customWidth="1"/>
    <col min="7" max="7" width="2.7109375" style="87" customWidth="1"/>
    <col min="8" max="8" width="13.7109375" style="87" customWidth="1"/>
    <col min="9" max="9" width="2.7109375" style="87" customWidth="1"/>
    <col min="10" max="10" width="12.5703125" style="87" customWidth="1"/>
    <col min="11" max="11" width="2.7109375" style="87" customWidth="1"/>
    <col min="12" max="13" width="12.5703125" style="87" customWidth="1"/>
    <col min="14" max="14" width="2.7109375" style="87" customWidth="1"/>
    <col min="15" max="29" width="13.7109375" style="87" customWidth="1"/>
    <col min="30" max="16384" width="9.140625" style="87"/>
  </cols>
  <sheetData>
    <row r="1" spans="1:16">
      <c r="A1" s="8"/>
    </row>
    <row r="2" spans="1:16" s="20" customFormat="1" ht="18">
      <c r="B2" s="20" t="s">
        <v>124</v>
      </c>
    </row>
    <row r="3" spans="1:16">
      <c r="A3" s="106"/>
    </row>
    <row r="4" spans="1:16">
      <c r="A4" s="106"/>
      <c r="B4" s="1" t="s">
        <v>109</v>
      </c>
      <c r="C4" s="1"/>
      <c r="D4" s="1"/>
    </row>
    <row r="5" spans="1:16" ht="12.75" customHeight="1">
      <c r="A5" s="106"/>
      <c r="B5" s="135" t="s">
        <v>168</v>
      </c>
      <c r="C5" s="98"/>
      <c r="D5" s="98"/>
      <c r="E5" s="98"/>
      <c r="H5" s="21"/>
    </row>
    <row r="6" spans="1:16">
      <c r="A6" s="106"/>
      <c r="B6" s="135"/>
      <c r="C6" s="98"/>
      <c r="D6" s="98"/>
      <c r="E6" s="98"/>
      <c r="F6" s="5"/>
      <c r="H6" s="21"/>
    </row>
    <row r="7" spans="1:16">
      <c r="A7" s="106"/>
      <c r="B7" s="135"/>
      <c r="C7" s="98"/>
      <c r="D7" s="98"/>
      <c r="E7" s="98"/>
      <c r="H7" s="21"/>
    </row>
    <row r="8" spans="1:16">
      <c r="A8" s="106"/>
      <c r="B8" s="135"/>
      <c r="C8" s="98"/>
      <c r="D8" s="98"/>
      <c r="E8" s="98"/>
    </row>
    <row r="9" spans="1:16">
      <c r="B9" s="135"/>
      <c r="C9" s="98"/>
      <c r="D9" s="98"/>
      <c r="E9" s="98"/>
    </row>
    <row r="10" spans="1:16">
      <c r="B10" s="135"/>
      <c r="C10" s="97"/>
      <c r="D10" s="97"/>
      <c r="E10" s="97"/>
    </row>
    <row r="11" spans="1:16">
      <c r="B11" s="97"/>
      <c r="C11" s="97"/>
      <c r="D11" s="97"/>
      <c r="E11" s="97"/>
    </row>
    <row r="12" spans="1:16" s="66" customFormat="1">
      <c r="B12" s="66" t="s">
        <v>42</v>
      </c>
      <c r="F12" s="66" t="s">
        <v>26</v>
      </c>
      <c r="H12" s="66" t="s">
        <v>27</v>
      </c>
      <c r="J12" s="66" t="s">
        <v>46</v>
      </c>
      <c r="L12" s="30" t="s">
        <v>128</v>
      </c>
      <c r="M12" s="30" t="s">
        <v>129</v>
      </c>
      <c r="O12" s="66" t="s">
        <v>44</v>
      </c>
      <c r="P12" s="31"/>
    </row>
    <row r="15" spans="1:16" s="66" customFormat="1">
      <c r="B15" s="66" t="s">
        <v>45</v>
      </c>
    </row>
    <row r="17" spans="1:15">
      <c r="A17" s="8"/>
      <c r="B17" s="1" t="s">
        <v>100</v>
      </c>
    </row>
    <row r="18" spans="1:15">
      <c r="A18" s="8"/>
      <c r="B18" s="119" t="s">
        <v>152</v>
      </c>
      <c r="F18" s="87" t="s">
        <v>140</v>
      </c>
      <c r="H18" s="126">
        <f>'Tab 8_Berekening parameters'!O27</f>
        <v>1.0404</v>
      </c>
      <c r="I18" s="96"/>
      <c r="J18" s="96"/>
      <c r="K18" s="96"/>
      <c r="L18" s="96"/>
      <c r="M18" s="96"/>
      <c r="O18" s="5"/>
    </row>
    <row r="19" spans="1:15">
      <c r="A19" s="8"/>
      <c r="H19" s="96"/>
      <c r="I19" s="96"/>
      <c r="J19" s="96"/>
      <c r="K19" s="96"/>
      <c r="L19" s="96"/>
      <c r="M19" s="96"/>
    </row>
    <row r="20" spans="1:15">
      <c r="A20" s="111"/>
      <c r="B20" s="1" t="s">
        <v>163</v>
      </c>
      <c r="H20" s="96"/>
      <c r="I20" s="96"/>
      <c r="J20" s="96"/>
      <c r="K20" s="96"/>
      <c r="L20" s="109"/>
      <c r="M20" s="109"/>
    </row>
    <row r="21" spans="1:15">
      <c r="A21" s="111"/>
      <c r="B21" s="105" t="s">
        <v>164</v>
      </c>
      <c r="F21" s="87" t="s">
        <v>162</v>
      </c>
      <c r="H21" s="96"/>
      <c r="I21" s="96"/>
      <c r="J21" s="96"/>
      <c r="K21" s="96"/>
      <c r="L21" s="101">
        <f>'Tab 7_Brondata'!L25</f>
        <v>5797636</v>
      </c>
      <c r="M21" s="14"/>
    </row>
    <row r="22" spans="1:15" s="104" customFormat="1">
      <c r="A22" s="111"/>
      <c r="B22" s="105" t="s">
        <v>165</v>
      </c>
      <c r="F22" s="104" t="s">
        <v>162</v>
      </c>
      <c r="H22" s="109"/>
      <c r="I22" s="109"/>
      <c r="J22" s="109"/>
      <c r="K22" s="109"/>
      <c r="L22" s="101">
        <f>'Tab 7_Brondata'!L26</f>
        <v>16284052</v>
      </c>
      <c r="M22" s="14"/>
    </row>
    <row r="23" spans="1:15">
      <c r="A23" s="111"/>
      <c r="B23" s="23"/>
      <c r="H23" s="96"/>
      <c r="I23" s="96"/>
      <c r="J23" s="96"/>
      <c r="K23" s="96"/>
      <c r="L23" s="96"/>
      <c r="M23" s="109"/>
    </row>
    <row r="24" spans="1:15">
      <c r="A24" s="111"/>
      <c r="B24" s="1" t="s">
        <v>110</v>
      </c>
      <c r="H24" s="96"/>
      <c r="I24" s="96"/>
      <c r="J24" s="96"/>
      <c r="K24" s="96"/>
      <c r="L24" s="96"/>
      <c r="M24" s="96"/>
    </row>
    <row r="25" spans="1:15">
      <c r="A25" s="111"/>
      <c r="B25" s="105" t="s">
        <v>166</v>
      </c>
      <c r="F25" s="87" t="s">
        <v>162</v>
      </c>
      <c r="H25" s="96"/>
      <c r="I25" s="96"/>
      <c r="J25" s="96"/>
      <c r="K25" s="96"/>
      <c r="L25" s="101">
        <f>'Tab 7_Brondata'!L27</f>
        <v>39467110</v>
      </c>
      <c r="M25" s="101">
        <f>'Tab 7_Brondata'!L28</f>
        <v>9978522</v>
      </c>
    </row>
    <row r="26" spans="1:15" s="119" customFormat="1">
      <c r="B26" s="105"/>
      <c r="H26" s="109"/>
      <c r="I26" s="109"/>
      <c r="J26" s="109"/>
      <c r="K26" s="109"/>
      <c r="L26" s="109"/>
      <c r="M26" s="109"/>
    </row>
    <row r="27" spans="1:15" s="66" customFormat="1">
      <c r="B27" s="66" t="s">
        <v>125</v>
      </c>
    </row>
    <row r="28" spans="1:15">
      <c r="A28" s="111"/>
    </row>
    <row r="29" spans="1:15" s="104" customFormat="1">
      <c r="A29" s="111"/>
      <c r="B29" s="104" t="s">
        <v>118</v>
      </c>
      <c r="F29" s="104" t="s">
        <v>162</v>
      </c>
      <c r="L29" s="91">
        <f>L21+L22</f>
        <v>22081688</v>
      </c>
      <c r="M29" s="91">
        <f>M21+M22</f>
        <v>0</v>
      </c>
    </row>
    <row r="30" spans="1:15">
      <c r="A30" s="111"/>
      <c r="B30" s="87" t="s">
        <v>119</v>
      </c>
      <c r="F30" s="104" t="s">
        <v>162</v>
      </c>
      <c r="L30" s="91">
        <f>L25-L29</f>
        <v>17385422</v>
      </c>
      <c r="M30" s="91">
        <f>M25-M29</f>
        <v>9978522</v>
      </c>
      <c r="N30" s="96"/>
      <c r="O30" s="96"/>
    </row>
    <row r="31" spans="1:15" s="119" customFormat="1">
      <c r="O31" s="109"/>
    </row>
    <row r="32" spans="1:15">
      <c r="A32" s="111"/>
      <c r="B32" s="87" t="s">
        <v>161</v>
      </c>
      <c r="F32" s="104" t="s">
        <v>138</v>
      </c>
      <c r="L32" s="88">
        <f>$H$18*L30</f>
        <v>18087793.048799999</v>
      </c>
      <c r="M32" s="88">
        <f>$H$18*M30</f>
        <v>10381654.288799999</v>
      </c>
      <c r="N32" s="96"/>
      <c r="O32" s="96"/>
    </row>
    <row r="33" spans="14:15">
      <c r="N33" s="96"/>
      <c r="O33" s="96"/>
    </row>
    <row r="36" spans="14:15">
      <c r="N36" s="96"/>
      <c r="O36" s="96"/>
    </row>
    <row r="37" spans="14:15">
      <c r="N37" s="96"/>
      <c r="O37" s="96"/>
    </row>
    <row r="38" spans="14:15">
      <c r="N38" s="96"/>
      <c r="O38" s="96"/>
    </row>
  </sheetData>
  <mergeCells count="1">
    <mergeCell ref="B5: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C8D9"/>
    <pageSetUpPr autoPageBreaks="0"/>
  </sheetPr>
  <dimension ref="B2:S59"/>
  <sheetViews>
    <sheetView showGridLines="0" zoomScale="85" zoomScaleNormal="85" workbookViewId="0"/>
  </sheetViews>
  <sheetFormatPr defaultRowHeight="12.75"/>
  <cols>
    <col min="1" max="1" width="2.85546875" style="2" customWidth="1"/>
    <col min="2" max="2" width="20.7109375" style="2" customWidth="1"/>
    <col min="3" max="3" width="2.7109375" style="2" customWidth="1"/>
    <col min="4" max="4" width="24.7109375" style="2" customWidth="1"/>
    <col min="5" max="5" width="2.7109375" style="2" customWidth="1"/>
    <col min="6" max="6" width="6.7109375" style="2" customWidth="1"/>
    <col min="7" max="7" width="2.7109375" style="110" customWidth="1"/>
    <col min="8" max="8" width="24.7109375" style="110" customWidth="1"/>
    <col min="9" max="9" width="2.7109375" style="110" customWidth="1"/>
    <col min="10" max="10" width="6.7109375" style="110" customWidth="1"/>
    <col min="11" max="11" width="2.7109375" style="110" customWidth="1"/>
    <col min="12" max="12" width="2.7109375" style="2" customWidth="1"/>
    <col min="13" max="13" width="24.7109375" style="2" customWidth="1"/>
    <col min="14" max="14" width="2.7109375" style="2" customWidth="1"/>
    <col min="15" max="15" width="6.7109375" style="2" customWidth="1"/>
    <col min="16" max="16" width="2.7109375" style="2" customWidth="1"/>
    <col min="17" max="17" width="24.7109375" style="2" customWidth="1"/>
    <col min="18" max="19" width="2.7109375" style="2" customWidth="1"/>
    <col min="20" max="16384" width="9.140625" style="2"/>
  </cols>
  <sheetData>
    <row r="2" spans="2:19" s="12" customFormat="1" ht="18">
      <c r="B2" s="11" t="s">
        <v>70</v>
      </c>
    </row>
    <row r="4" spans="2:19" s="7" customFormat="1">
      <c r="B4" s="7" t="s">
        <v>15</v>
      </c>
      <c r="G4" s="66"/>
      <c r="H4" s="66"/>
      <c r="I4" s="66"/>
      <c r="J4" s="66"/>
      <c r="K4" s="66"/>
    </row>
    <row r="6" spans="2:19">
      <c r="B6" s="23" t="s">
        <v>169</v>
      </c>
    </row>
    <row r="7" spans="2:19">
      <c r="B7" s="2" t="s">
        <v>170</v>
      </c>
    </row>
    <row r="9" spans="2:19" s="7" customFormat="1">
      <c r="B9" s="7" t="s">
        <v>55</v>
      </c>
      <c r="G9" s="66"/>
      <c r="H9" s="66"/>
      <c r="I9" s="66"/>
      <c r="J9" s="66"/>
      <c r="K9" s="66"/>
    </row>
    <row r="11" spans="2:19">
      <c r="B11" s="39"/>
      <c r="C11" s="40"/>
      <c r="D11" s="40" t="s">
        <v>75</v>
      </c>
      <c r="E11" s="40"/>
      <c r="F11" s="40"/>
      <c r="G11" s="40"/>
      <c r="H11" s="40" t="s">
        <v>133</v>
      </c>
      <c r="I11" s="40"/>
      <c r="J11" s="40"/>
      <c r="K11" s="40"/>
      <c r="L11" s="40"/>
      <c r="M11" s="40" t="s">
        <v>76</v>
      </c>
      <c r="N11" s="40"/>
      <c r="O11" s="40"/>
      <c r="P11" s="40"/>
      <c r="Q11" s="40" t="s">
        <v>77</v>
      </c>
      <c r="R11" s="40"/>
      <c r="S11" s="41"/>
    </row>
    <row r="12" spans="2:19" ht="14.25">
      <c r="B12" s="42"/>
      <c r="C12" s="43"/>
      <c r="D12" s="43"/>
      <c r="E12" s="43"/>
      <c r="F12" s="43"/>
      <c r="G12" s="43"/>
      <c r="H12" s="43"/>
      <c r="I12" s="43"/>
      <c r="J12" s="43"/>
      <c r="K12" s="43"/>
      <c r="L12" s="43"/>
      <c r="M12" s="43"/>
      <c r="N12" s="43"/>
      <c r="O12" s="43"/>
      <c r="P12" s="44"/>
      <c r="Q12" s="43"/>
      <c r="R12" s="45"/>
      <c r="S12" s="46"/>
    </row>
    <row r="13" spans="2:19" ht="14.25">
      <c r="B13" s="47"/>
      <c r="C13" s="48"/>
      <c r="D13" s="49"/>
      <c r="E13" s="50"/>
      <c r="F13" s="52"/>
      <c r="G13" s="52"/>
      <c r="H13" s="52"/>
      <c r="I13" s="52"/>
      <c r="J13" s="52"/>
      <c r="K13" s="52"/>
      <c r="L13" s="48"/>
      <c r="M13" s="49"/>
      <c r="N13" s="50"/>
      <c r="O13" s="51"/>
      <c r="P13" s="44"/>
      <c r="Q13" s="52"/>
      <c r="R13" s="45"/>
      <c r="S13" s="46"/>
    </row>
    <row r="14" spans="2:19" ht="14.25">
      <c r="B14" s="47"/>
      <c r="C14" s="53"/>
      <c r="D14" s="54" t="s">
        <v>78</v>
      </c>
      <c r="E14" s="55"/>
      <c r="F14" s="52"/>
      <c r="G14" s="52"/>
      <c r="H14" s="52"/>
      <c r="I14" s="52"/>
      <c r="J14" s="52"/>
      <c r="K14" s="52"/>
      <c r="L14" s="53"/>
      <c r="M14" s="56" t="s">
        <v>121</v>
      </c>
      <c r="N14" s="55"/>
      <c r="O14" s="51"/>
      <c r="P14" s="44"/>
      <c r="Q14" s="52"/>
      <c r="R14" s="45"/>
      <c r="S14" s="46"/>
    </row>
    <row r="15" spans="2:19" ht="14.25">
      <c r="B15" s="47"/>
      <c r="C15" s="57"/>
      <c r="D15" s="58"/>
      <c r="E15" s="59"/>
      <c r="F15" s="52"/>
      <c r="G15" s="48"/>
      <c r="H15" s="49"/>
      <c r="I15" s="50"/>
      <c r="J15" s="52"/>
      <c r="K15" s="52"/>
      <c r="L15" s="57"/>
      <c r="M15" s="58"/>
      <c r="N15" s="59"/>
      <c r="O15" s="51"/>
      <c r="P15" s="44"/>
      <c r="Q15" s="52"/>
      <c r="R15" s="45"/>
      <c r="S15" s="46"/>
    </row>
    <row r="16" spans="2:19" ht="14.25">
      <c r="B16" s="47"/>
      <c r="C16" s="52"/>
      <c r="D16" s="52"/>
      <c r="E16" s="52"/>
      <c r="F16" s="52"/>
      <c r="G16" s="53"/>
      <c r="H16" s="56" t="s">
        <v>122</v>
      </c>
      <c r="I16" s="55"/>
      <c r="J16" s="52"/>
      <c r="K16" s="52"/>
      <c r="L16" s="52"/>
      <c r="M16" s="52"/>
      <c r="N16" s="52"/>
      <c r="O16" s="52"/>
      <c r="P16" s="44"/>
      <c r="Q16" s="52"/>
      <c r="R16" s="45"/>
      <c r="S16" s="46"/>
    </row>
    <row r="17" spans="2:19" ht="14.25">
      <c r="B17" s="47"/>
      <c r="C17" s="48"/>
      <c r="D17" s="49"/>
      <c r="E17" s="50"/>
      <c r="F17" s="52"/>
      <c r="G17" s="57"/>
      <c r="H17" s="58"/>
      <c r="I17" s="59"/>
      <c r="J17" s="52"/>
      <c r="K17" s="52"/>
      <c r="O17" s="52"/>
      <c r="P17" s="48"/>
      <c r="Q17" s="49"/>
      <c r="R17" s="50"/>
      <c r="S17" s="46"/>
    </row>
    <row r="18" spans="2:19" ht="14.25">
      <c r="B18" s="47"/>
      <c r="C18" s="53"/>
      <c r="D18" s="54" t="s">
        <v>79</v>
      </c>
      <c r="E18" s="55"/>
      <c r="F18" s="52"/>
      <c r="G18" s="52"/>
      <c r="H18" s="52"/>
      <c r="I18" s="52"/>
      <c r="J18" s="52"/>
      <c r="K18" s="52"/>
      <c r="O18" s="52"/>
      <c r="P18" s="53"/>
      <c r="Q18" s="60" t="s">
        <v>172</v>
      </c>
      <c r="R18" s="55"/>
      <c r="S18" s="46"/>
    </row>
    <row r="19" spans="2:19" ht="14.25">
      <c r="B19" s="47"/>
      <c r="C19" s="57"/>
      <c r="D19" s="58"/>
      <c r="E19" s="59"/>
      <c r="F19" s="52"/>
      <c r="G19" s="52"/>
      <c r="H19" s="52"/>
      <c r="I19" s="52"/>
      <c r="J19" s="52"/>
      <c r="K19" s="52"/>
      <c r="O19" s="52"/>
      <c r="P19" s="57"/>
      <c r="Q19" s="58"/>
      <c r="R19" s="59"/>
      <c r="S19" s="46"/>
    </row>
    <row r="20" spans="2:19" ht="14.25">
      <c r="B20" s="47"/>
      <c r="C20" s="52"/>
      <c r="D20" s="52"/>
      <c r="E20" s="52"/>
      <c r="F20" s="52"/>
      <c r="G20" s="52"/>
      <c r="H20" s="52"/>
      <c r="I20" s="52"/>
      <c r="J20" s="52"/>
      <c r="K20" s="52"/>
      <c r="L20" s="52"/>
      <c r="M20" s="52"/>
      <c r="N20" s="52"/>
      <c r="O20" s="52"/>
      <c r="P20" s="44"/>
      <c r="Q20" s="52"/>
      <c r="R20" s="45"/>
      <c r="S20" s="46"/>
    </row>
    <row r="21" spans="2:19" ht="14.25">
      <c r="B21" s="47"/>
      <c r="F21" s="52"/>
      <c r="G21" s="52"/>
      <c r="H21" s="52"/>
      <c r="I21" s="52"/>
      <c r="J21" s="52"/>
      <c r="K21" s="52"/>
      <c r="L21" s="48"/>
      <c r="M21" s="49"/>
      <c r="N21" s="50"/>
      <c r="O21" s="52"/>
      <c r="P21" s="44"/>
      <c r="Q21" s="52"/>
      <c r="R21" s="45"/>
      <c r="S21" s="46"/>
    </row>
    <row r="22" spans="2:19" ht="14.25">
      <c r="B22" s="47"/>
      <c r="F22" s="52"/>
      <c r="G22" s="52"/>
      <c r="H22" s="52"/>
      <c r="I22" s="52"/>
      <c r="J22" s="52"/>
      <c r="K22" s="52"/>
      <c r="L22" s="53"/>
      <c r="M22" s="56" t="s">
        <v>123</v>
      </c>
      <c r="N22" s="55"/>
      <c r="O22" s="52"/>
      <c r="P22" s="44"/>
      <c r="Q22" s="52"/>
      <c r="R22" s="45"/>
      <c r="S22" s="46"/>
    </row>
    <row r="23" spans="2:19" ht="14.25">
      <c r="B23" s="47"/>
      <c r="F23" s="52"/>
      <c r="G23" s="52"/>
      <c r="H23" s="52"/>
      <c r="I23" s="52"/>
      <c r="J23" s="52"/>
      <c r="K23" s="52"/>
      <c r="L23" s="57"/>
      <c r="M23" s="58"/>
      <c r="N23" s="59"/>
      <c r="O23" s="52"/>
      <c r="P23" s="44"/>
      <c r="Q23" s="52"/>
      <c r="R23" s="45"/>
      <c r="S23" s="46"/>
    </row>
    <row r="24" spans="2:19" s="127" customFormat="1" ht="14.25">
      <c r="B24" s="47"/>
      <c r="C24" s="48"/>
      <c r="D24" s="49"/>
      <c r="E24" s="50"/>
      <c r="F24" s="52"/>
      <c r="G24" s="52"/>
      <c r="H24" s="52"/>
      <c r="I24" s="52"/>
      <c r="J24" s="52"/>
      <c r="K24" s="52"/>
      <c r="L24" s="51"/>
      <c r="M24" s="51"/>
      <c r="N24" s="51"/>
      <c r="O24" s="52"/>
      <c r="P24" s="44"/>
      <c r="Q24" s="52"/>
      <c r="R24" s="45"/>
      <c r="S24" s="46"/>
    </row>
    <row r="25" spans="2:19" s="127" customFormat="1" ht="14.25">
      <c r="B25" s="47"/>
      <c r="C25" s="53"/>
      <c r="D25" s="75" t="s">
        <v>80</v>
      </c>
      <c r="E25" s="55"/>
      <c r="F25" s="52"/>
      <c r="G25" s="52"/>
      <c r="H25" s="52"/>
      <c r="I25" s="52"/>
      <c r="J25" s="52"/>
      <c r="K25" s="52"/>
      <c r="L25" s="51"/>
      <c r="M25" s="51"/>
      <c r="N25" s="51"/>
      <c r="O25" s="52"/>
      <c r="P25" s="44"/>
      <c r="Q25" s="52"/>
      <c r="R25" s="45"/>
      <c r="S25" s="46"/>
    </row>
    <row r="26" spans="2:19" s="127" customFormat="1" ht="14.25">
      <c r="B26" s="47"/>
      <c r="C26" s="57"/>
      <c r="D26" s="58"/>
      <c r="E26" s="59"/>
      <c r="F26" s="52"/>
      <c r="G26" s="52"/>
      <c r="H26" s="52"/>
      <c r="I26" s="52"/>
      <c r="J26" s="52"/>
      <c r="K26" s="52"/>
      <c r="L26" s="51"/>
      <c r="M26" s="51"/>
      <c r="N26" s="51"/>
      <c r="O26" s="52"/>
      <c r="P26" s="44"/>
      <c r="Q26" s="52"/>
      <c r="R26" s="45"/>
      <c r="S26" s="46"/>
    </row>
    <row r="27" spans="2:19" ht="14.25">
      <c r="B27" s="61"/>
      <c r="C27" s="62"/>
      <c r="D27" s="62"/>
      <c r="E27" s="62"/>
      <c r="F27" s="62"/>
      <c r="G27" s="62"/>
      <c r="H27" s="62"/>
      <c r="I27" s="62"/>
      <c r="J27" s="62"/>
      <c r="K27" s="62"/>
      <c r="L27" s="62"/>
      <c r="M27" s="62"/>
      <c r="N27" s="62"/>
      <c r="O27" s="62"/>
      <c r="P27" s="62"/>
      <c r="Q27" s="62"/>
      <c r="R27" s="62"/>
      <c r="S27" s="63"/>
    </row>
    <row r="29" spans="2:19" s="7" customFormat="1">
      <c r="B29" s="7" t="s">
        <v>16</v>
      </c>
      <c r="G29" s="66"/>
      <c r="H29" s="66"/>
      <c r="I29" s="66"/>
      <c r="J29" s="66"/>
      <c r="K29" s="66"/>
    </row>
    <row r="30" spans="2:19">
      <c r="C30" s="8"/>
    </row>
    <row r="31" spans="2:19">
      <c r="B31" s="72" t="s">
        <v>36</v>
      </c>
      <c r="C31" s="8"/>
      <c r="D31" s="72" t="s">
        <v>17</v>
      </c>
    </row>
    <row r="32" spans="2:19">
      <c r="B32" s="71"/>
      <c r="C32" s="8"/>
      <c r="D32" s="71"/>
    </row>
    <row r="33" spans="2:5">
      <c r="B33" s="90">
        <v>123</v>
      </c>
      <c r="C33" s="8"/>
      <c r="D33" s="23" t="s">
        <v>89</v>
      </c>
    </row>
    <row r="34" spans="2:5">
      <c r="B34" s="101">
        <f>B33</f>
        <v>123</v>
      </c>
      <c r="C34" s="8"/>
      <c r="D34" s="71" t="s">
        <v>18</v>
      </c>
    </row>
    <row r="35" spans="2:5">
      <c r="B35" s="91">
        <f>B34+B33</f>
        <v>246</v>
      </c>
      <c r="C35" s="8"/>
      <c r="D35" s="71" t="s">
        <v>19</v>
      </c>
    </row>
    <row r="36" spans="2:5">
      <c r="B36" s="88">
        <f>B34+B35</f>
        <v>369</v>
      </c>
      <c r="C36" s="8"/>
      <c r="D36" s="23" t="s">
        <v>90</v>
      </c>
      <c r="E36" s="13"/>
    </row>
    <row r="37" spans="2:5">
      <c r="B37" s="14"/>
      <c r="C37" s="8"/>
      <c r="D37" s="23" t="s">
        <v>20</v>
      </c>
      <c r="E37" s="13"/>
    </row>
    <row r="38" spans="2:5">
      <c r="B38" s="8"/>
      <c r="C38" s="8"/>
      <c r="D38" s="71"/>
    </row>
    <row r="39" spans="2:5">
      <c r="B39" s="74" t="s">
        <v>21</v>
      </c>
      <c r="C39" s="8"/>
      <c r="D39" s="71"/>
    </row>
    <row r="40" spans="2:5">
      <c r="B40" s="113">
        <f>B36+16</f>
        <v>385</v>
      </c>
      <c r="C40" s="8"/>
      <c r="D40" s="71" t="s">
        <v>91</v>
      </c>
    </row>
    <row r="41" spans="2:5">
      <c r="B41" s="114">
        <f>B34*PI()</f>
        <v>386.41589639154455</v>
      </c>
      <c r="C41" s="16"/>
      <c r="D41" s="71" t="s">
        <v>22</v>
      </c>
    </row>
    <row r="42" spans="2:5">
      <c r="B42" s="16"/>
      <c r="C42" s="16"/>
      <c r="D42" s="71"/>
    </row>
    <row r="43" spans="2:5">
      <c r="B43" s="74" t="s">
        <v>23</v>
      </c>
      <c r="C43" s="17"/>
      <c r="D43" s="71"/>
    </row>
    <row r="44" spans="2:5">
      <c r="B44" s="89">
        <v>123</v>
      </c>
      <c r="C44" s="17"/>
      <c r="D44" s="23" t="s">
        <v>92</v>
      </c>
    </row>
    <row r="45" spans="2:5">
      <c r="B45" s="115">
        <v>124</v>
      </c>
      <c r="C45" s="17"/>
      <c r="D45" s="23" t="s">
        <v>93</v>
      </c>
    </row>
    <row r="46" spans="2:5">
      <c r="B46" s="116">
        <f>B44-B45</f>
        <v>-1</v>
      </c>
      <c r="C46" s="18"/>
      <c r="D46" s="71" t="s">
        <v>54</v>
      </c>
    </row>
    <row r="47" spans="2:5">
      <c r="B47" s="71"/>
      <c r="C47" s="71"/>
      <c r="D47" s="71"/>
    </row>
    <row r="48" spans="2:5">
      <c r="B48" s="71"/>
      <c r="C48" s="71"/>
      <c r="D48" s="71"/>
    </row>
    <row r="49" spans="2:4">
      <c r="B49" s="72" t="s">
        <v>31</v>
      </c>
      <c r="C49" s="71"/>
      <c r="D49" s="71"/>
    </row>
    <row r="50" spans="2:4">
      <c r="B50" s="1"/>
      <c r="C50" s="71"/>
      <c r="D50" s="71"/>
    </row>
    <row r="51" spans="2:4">
      <c r="B51" s="74" t="s">
        <v>37</v>
      </c>
      <c r="C51" s="71"/>
      <c r="D51" s="71"/>
    </row>
    <row r="52" spans="2:4">
      <c r="B52" s="76" t="s">
        <v>30</v>
      </c>
      <c r="C52" s="8"/>
      <c r="D52" s="23" t="s">
        <v>40</v>
      </c>
    </row>
    <row r="53" spans="2:4">
      <c r="B53" s="73" t="s">
        <v>28</v>
      </c>
      <c r="C53" s="8"/>
      <c r="D53" s="23" t="s">
        <v>32</v>
      </c>
    </row>
    <row r="54" spans="2:4">
      <c r="B54" s="77" t="s">
        <v>29</v>
      </c>
      <c r="C54" s="8"/>
      <c r="D54" s="23" t="s">
        <v>33</v>
      </c>
    </row>
    <row r="55" spans="2:4">
      <c r="B55" s="15" t="s">
        <v>29</v>
      </c>
      <c r="C55" s="8"/>
      <c r="D55" s="23" t="s">
        <v>35</v>
      </c>
    </row>
    <row r="56" spans="2:4">
      <c r="B56" s="71"/>
      <c r="C56" s="8"/>
      <c r="D56" s="23"/>
    </row>
    <row r="57" spans="2:4">
      <c r="B57" s="74" t="s">
        <v>39</v>
      </c>
      <c r="C57" s="8"/>
      <c r="D57" s="23"/>
    </row>
    <row r="58" spans="2:4">
      <c r="B58" s="22" t="s">
        <v>34</v>
      </c>
      <c r="C58" s="8"/>
      <c r="D58" s="23" t="s">
        <v>41</v>
      </c>
    </row>
    <row r="59" spans="2:4">
      <c r="B59" s="78" t="s">
        <v>38</v>
      </c>
      <c r="C59" s="71"/>
      <c r="D59" s="23" t="s">
        <v>94</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CCC8D9"/>
    <pageSetUpPr autoPageBreaks="0"/>
  </sheetPr>
  <dimension ref="A2:G25"/>
  <sheetViews>
    <sheetView showGridLines="0" zoomScale="85" zoomScaleNormal="85" workbookViewId="0"/>
  </sheetViews>
  <sheetFormatPr defaultRowHeight="12.75"/>
  <cols>
    <col min="1" max="1" width="2.85546875" style="2" customWidth="1"/>
    <col min="2" max="2" width="7.5703125" style="2" customWidth="1"/>
    <col min="3" max="3" width="70" style="2" customWidth="1"/>
    <col min="4" max="4" width="12.7109375" style="2" customWidth="1"/>
    <col min="5" max="5" width="55.7109375" style="2" customWidth="1"/>
    <col min="6" max="6" width="4.5703125" style="2" customWidth="1"/>
    <col min="7" max="7" width="26.85546875" style="2" customWidth="1"/>
    <col min="8" max="8" width="22" style="2" customWidth="1"/>
    <col min="9" max="16384" width="9.140625" style="2"/>
  </cols>
  <sheetData>
    <row r="2" spans="1:7" s="12" customFormat="1" ht="18">
      <c r="B2" s="11" t="s">
        <v>71</v>
      </c>
    </row>
    <row r="4" spans="1:7" s="7" customFormat="1">
      <c r="B4" s="7" t="s">
        <v>24</v>
      </c>
    </row>
    <row r="5" spans="1:7">
      <c r="C5" s="35"/>
    </row>
    <row r="6" spans="1:7">
      <c r="B6" s="38" t="s">
        <v>50</v>
      </c>
      <c r="C6" s="38" t="s">
        <v>51</v>
      </c>
      <c r="D6" s="38" t="s">
        <v>66</v>
      </c>
      <c r="E6" s="38" t="s">
        <v>53</v>
      </c>
      <c r="G6" s="127"/>
    </row>
    <row r="7" spans="1:7">
      <c r="B7" s="19"/>
      <c r="C7" s="24" t="s">
        <v>52</v>
      </c>
      <c r="D7" s="24"/>
      <c r="E7" s="24" t="s">
        <v>25</v>
      </c>
      <c r="G7" s="127"/>
    </row>
    <row r="8" spans="1:7">
      <c r="B8" s="25">
        <v>1</v>
      </c>
      <c r="C8" s="6" t="s">
        <v>65</v>
      </c>
      <c r="D8" s="85" t="s">
        <v>96</v>
      </c>
      <c r="E8" s="6"/>
      <c r="G8" s="127"/>
    </row>
    <row r="9" spans="1:7" s="110" customFormat="1">
      <c r="A9" s="106"/>
      <c r="B9" s="25">
        <v>2</v>
      </c>
      <c r="C9" s="6" t="s">
        <v>197</v>
      </c>
      <c r="D9" s="85" t="s">
        <v>96</v>
      </c>
      <c r="E9" s="6"/>
      <c r="G9" s="127"/>
    </row>
    <row r="10" spans="1:7" s="127" customFormat="1">
      <c r="B10" s="25">
        <v>3</v>
      </c>
      <c r="C10" s="6" t="s">
        <v>120</v>
      </c>
      <c r="D10" s="85" t="s">
        <v>96</v>
      </c>
      <c r="E10" s="6"/>
    </row>
    <row r="11" spans="1:7">
      <c r="A11" s="134"/>
      <c r="B11" s="25">
        <v>4</v>
      </c>
      <c r="C11" s="105" t="s">
        <v>185</v>
      </c>
      <c r="D11" s="85" t="s">
        <v>96</v>
      </c>
      <c r="E11" s="6" t="s">
        <v>208</v>
      </c>
      <c r="G11" s="127"/>
    </row>
    <row r="12" spans="1:7">
      <c r="B12" s="25">
        <v>5</v>
      </c>
      <c r="C12" s="6" t="s">
        <v>179</v>
      </c>
      <c r="D12" s="6"/>
      <c r="E12" s="6" t="s">
        <v>176</v>
      </c>
      <c r="G12" s="127"/>
    </row>
    <row r="13" spans="1:7" s="117" customFormat="1">
      <c r="B13" s="25">
        <v>6</v>
      </c>
      <c r="C13" s="6" t="s">
        <v>180</v>
      </c>
      <c r="D13" s="6"/>
      <c r="E13" s="6" t="s">
        <v>177</v>
      </c>
      <c r="G13" s="127"/>
    </row>
    <row r="14" spans="1:7" s="110" customFormat="1">
      <c r="B14" s="25">
        <v>7</v>
      </c>
      <c r="C14" s="6" t="s">
        <v>191</v>
      </c>
      <c r="D14" s="85" t="s">
        <v>96</v>
      </c>
      <c r="E14" s="6" t="s">
        <v>190</v>
      </c>
      <c r="G14" s="127"/>
    </row>
    <row r="15" spans="1:7" s="110" customFormat="1">
      <c r="B15" s="25">
        <v>8</v>
      </c>
      <c r="C15" s="6" t="s">
        <v>189</v>
      </c>
      <c r="D15" s="6"/>
      <c r="E15" s="6"/>
      <c r="G15" s="127"/>
    </row>
    <row r="17" spans="2:3" s="7" customFormat="1">
      <c r="B17" s="7" t="s">
        <v>49</v>
      </c>
    </row>
    <row r="19" spans="2:3">
      <c r="B19" s="4" t="s">
        <v>47</v>
      </c>
    </row>
    <row r="20" spans="2:3">
      <c r="B20" s="4" t="s">
        <v>48</v>
      </c>
    </row>
    <row r="25" spans="2:3">
      <c r="C25" s="110"/>
    </row>
  </sheetData>
  <hyperlinks>
    <hyperlink ref="D8" r:id="rId1" location="/CBS/nl/dataset/70936ned/table?ts=1532343719053." xr:uid="{00000000-0004-0000-0200-000000000000}"/>
    <hyperlink ref="D9" r:id="rId2" location="/details/wettelijke-rente/dataset/2ed0b77d-72c5-47e8-8a3d-0c213048e11d/resource/b363a333-1ce1-4ba0-83b9-80bdf6f78fa0" xr:uid="{00000000-0004-0000-0200-000003000000}"/>
    <hyperlink ref="D14" r:id="rId3" xr:uid="{3C2F892C-7EC0-45D9-B2ED-FDEDB14F63ED}"/>
    <hyperlink ref="D10" r:id="rId4" xr:uid="{22457D5E-0936-4746-86B2-7BC4A4A1669B}"/>
    <hyperlink ref="D11" r:id="rId5" xr:uid="{1101CAAE-BAFF-4CA9-B794-FCA6B8370A48}"/>
  </hyperlinks>
  <pageMargins left="0.75" right="0.75" top="1" bottom="1" header="0.5" footer="0.5"/>
  <pageSetup paperSize="9" orientation="portrait"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0" tint="-4.9989318521683403E-2"/>
    <pageSetUpPr autoPageBreaks="0"/>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CCFFFF"/>
    <pageSetUpPr autoPageBreaks="0"/>
  </sheetPr>
  <dimension ref="A2:M43"/>
  <sheetViews>
    <sheetView showGridLines="0" zoomScale="85" zoomScaleNormal="85" workbookViewId="0">
      <pane xSplit="6" ySplit="20" topLeftCell="G21" activePane="bottomRight" state="frozen"/>
      <selection pane="topRight"/>
      <selection pane="bottomLeft"/>
      <selection pane="bottomRight"/>
    </sheetView>
  </sheetViews>
  <sheetFormatPr defaultRowHeight="12.75"/>
  <cols>
    <col min="1" max="1" width="4" style="2" customWidth="1"/>
    <col min="2" max="2" width="59.5703125" style="2" customWidth="1"/>
    <col min="3" max="5" width="4.5703125" style="2" customWidth="1"/>
    <col min="6" max="6" width="13.7109375" style="2" customWidth="1"/>
    <col min="7" max="7" width="2.7109375" style="2" customWidth="1"/>
    <col min="8" max="8" width="13.7109375" style="2" customWidth="1"/>
    <col min="9" max="9" width="13.7109375" style="112" customWidth="1"/>
    <col min="10" max="10" width="2.7109375" style="2" customWidth="1"/>
    <col min="11" max="11" width="2.7109375" style="69" customWidth="1"/>
    <col min="12" max="12" width="2.7109375" style="2" customWidth="1"/>
    <col min="13" max="19" width="13.7109375" style="2" customWidth="1"/>
    <col min="20" max="16384" width="9.140625" style="2"/>
  </cols>
  <sheetData>
    <row r="2" spans="2:9" s="20" customFormat="1" ht="18">
      <c r="B2" s="20" t="s">
        <v>153</v>
      </c>
    </row>
    <row r="4" spans="2:9" ht="12.75" customHeight="1">
      <c r="B4" s="135" t="s">
        <v>178</v>
      </c>
      <c r="C4" s="135"/>
      <c r="D4" s="135"/>
      <c r="E4" s="135"/>
    </row>
    <row r="5" spans="2:9">
      <c r="B5" s="135"/>
      <c r="C5" s="135"/>
      <c r="D5" s="135"/>
      <c r="E5" s="135"/>
    </row>
    <row r="6" spans="2:9">
      <c r="B6" s="135"/>
      <c r="C6" s="135"/>
      <c r="D6" s="135"/>
      <c r="E6" s="135"/>
    </row>
    <row r="7" spans="2:9">
      <c r="B7" s="135"/>
      <c r="C7" s="135"/>
      <c r="D7" s="135"/>
      <c r="E7" s="135"/>
    </row>
    <row r="8" spans="2:9">
      <c r="B8" s="135"/>
      <c r="C8" s="135"/>
      <c r="D8" s="135"/>
      <c r="E8" s="135"/>
    </row>
    <row r="9" spans="2:9">
      <c r="B9" s="135"/>
      <c r="C9" s="135"/>
      <c r="D9" s="135"/>
      <c r="E9" s="135"/>
    </row>
    <row r="10" spans="2:9">
      <c r="B10" s="135"/>
      <c r="C10" s="135"/>
      <c r="D10" s="135"/>
      <c r="E10" s="135"/>
    </row>
    <row r="11" spans="2:9">
      <c r="B11" s="135"/>
      <c r="C11" s="135"/>
      <c r="D11" s="135"/>
      <c r="E11" s="135"/>
    </row>
    <row r="12" spans="2:9">
      <c r="B12" s="135"/>
      <c r="C12" s="135"/>
      <c r="D12" s="135"/>
      <c r="E12" s="135"/>
      <c r="H12" s="21"/>
      <c r="I12" s="21"/>
    </row>
    <row r="13" spans="2:9">
      <c r="B13" s="135"/>
      <c r="C13" s="135"/>
      <c r="D13" s="135"/>
      <c r="E13" s="135"/>
      <c r="H13" s="21"/>
      <c r="I13" s="21"/>
    </row>
    <row r="14" spans="2:9">
      <c r="B14" s="135"/>
      <c r="C14" s="135"/>
      <c r="D14" s="135"/>
      <c r="E14" s="135"/>
    </row>
    <row r="15" spans="2:9" s="118" customFormat="1">
      <c r="B15" s="135"/>
      <c r="C15" s="135"/>
      <c r="D15" s="135"/>
      <c r="E15" s="135"/>
    </row>
    <row r="16" spans="2:9" s="118" customFormat="1">
      <c r="B16" s="135"/>
      <c r="C16" s="135"/>
      <c r="D16" s="135"/>
      <c r="E16" s="135"/>
    </row>
    <row r="17" spans="2:13" s="118" customFormat="1">
      <c r="B17" s="135"/>
      <c r="C17" s="135"/>
      <c r="D17" s="135"/>
      <c r="E17" s="135"/>
    </row>
    <row r="19" spans="2:13" s="7" customFormat="1">
      <c r="B19" s="7" t="s">
        <v>42</v>
      </c>
      <c r="F19" s="7" t="s">
        <v>26</v>
      </c>
      <c r="H19" s="7" t="s">
        <v>128</v>
      </c>
      <c r="I19" s="66" t="s">
        <v>129</v>
      </c>
      <c r="K19" s="66"/>
      <c r="M19" s="7" t="s">
        <v>44</v>
      </c>
    </row>
    <row r="22" spans="2:13" s="7" customFormat="1">
      <c r="B22" s="7" t="s">
        <v>59</v>
      </c>
      <c r="I22" s="66"/>
      <c r="K22" s="66"/>
    </row>
    <row r="24" spans="2:13" s="7" customFormat="1">
      <c r="B24" s="7" t="s">
        <v>81</v>
      </c>
      <c r="I24" s="66"/>
      <c r="K24" s="66"/>
    </row>
    <row r="25" spans="2:13">
      <c r="B25" s="1"/>
    </row>
    <row r="26" spans="2:13">
      <c r="B26" s="2" t="s">
        <v>154</v>
      </c>
      <c r="F26" s="2" t="s">
        <v>138</v>
      </c>
      <c r="H26" s="88">
        <f>'Tab 9_Wettelijke formule'!O29</f>
        <v>128931332.07651946</v>
      </c>
      <c r="I26" s="88">
        <f>'Tab 9_Wettelijke formule'!O30</f>
        <v>11463431.756797664</v>
      </c>
      <c r="M26" s="67"/>
    </row>
    <row r="27" spans="2:13">
      <c r="B27" s="2" t="s">
        <v>155</v>
      </c>
      <c r="F27" s="2" t="s">
        <v>138</v>
      </c>
      <c r="H27" s="88">
        <f>'Tab 5_Toevoeging kosten RCR'!J14</f>
        <v>14021366.49941992</v>
      </c>
      <c r="I27" s="88">
        <f>'Tab 5_Toevoeging kosten RCR'!K14</f>
        <v>12431533.28625997</v>
      </c>
      <c r="M27" s="68" t="s">
        <v>83</v>
      </c>
    </row>
    <row r="28" spans="2:13">
      <c r="B28" s="2" t="s">
        <v>156</v>
      </c>
      <c r="F28" s="2" t="s">
        <v>138</v>
      </c>
      <c r="H28" s="88">
        <f>'Tab 5_Toevoeging kosten RCR'!J15</f>
        <v>52720200.871496603</v>
      </c>
      <c r="I28" s="88">
        <f>'Tab 5_Toevoeging kosten RCR'!K15</f>
        <v>0</v>
      </c>
      <c r="M28" s="68" t="s">
        <v>83</v>
      </c>
    </row>
    <row r="29" spans="2:13">
      <c r="H29" s="27"/>
      <c r="I29" s="27"/>
      <c r="M29" s="65"/>
    </row>
    <row r="30" spans="2:13">
      <c r="B30" s="2" t="s">
        <v>157</v>
      </c>
      <c r="F30" s="2" t="s">
        <v>138</v>
      </c>
      <c r="H30" s="88">
        <f>SUM(H26:H28)</f>
        <v>195672899.44743598</v>
      </c>
      <c r="I30" s="88">
        <f>SUM(I26:I28)</f>
        <v>23894965.043057635</v>
      </c>
      <c r="M30" s="67"/>
    </row>
    <row r="32" spans="2:13" s="7" customFormat="1">
      <c r="B32" s="7" t="s">
        <v>82</v>
      </c>
      <c r="I32" s="66"/>
      <c r="K32" s="66"/>
      <c r="M32" s="66"/>
    </row>
    <row r="34" spans="1:13">
      <c r="B34" s="2" t="s">
        <v>160</v>
      </c>
      <c r="F34" s="2" t="s">
        <v>138</v>
      </c>
      <c r="H34" s="88">
        <f>'Tab 7_Brondata'!N21</f>
        <v>-1785704.4609938185</v>
      </c>
      <c r="I34" s="88">
        <f>'Tab 7_Brondata'!N22</f>
        <v>308480.09606841981</v>
      </c>
      <c r="M34" s="65"/>
    </row>
    <row r="35" spans="1:13" s="110" customFormat="1">
      <c r="A35" s="111"/>
      <c r="B35" s="119" t="s">
        <v>161</v>
      </c>
      <c r="F35" s="110" t="s">
        <v>138</v>
      </c>
      <c r="H35" s="88">
        <f>'Tab 10_Correctie opex'!L32</f>
        <v>18087793.048799999</v>
      </c>
      <c r="I35" s="88">
        <f>'Tab 10_Correctie opex'!M32</f>
        <v>10381654.288799999</v>
      </c>
      <c r="M35" s="110" t="s">
        <v>126</v>
      </c>
    </row>
    <row r="36" spans="1:13" s="81" customFormat="1">
      <c r="H36" s="83"/>
      <c r="I36" s="83"/>
    </row>
    <row r="37" spans="1:13">
      <c r="B37" s="2" t="s">
        <v>158</v>
      </c>
      <c r="F37" s="2" t="s">
        <v>138</v>
      </c>
      <c r="H37" s="88">
        <f>SUM(H34:H35)</f>
        <v>16302088.58780618</v>
      </c>
      <c r="I37" s="88">
        <f>SUM(I34:I35)</f>
        <v>10690134.384868419</v>
      </c>
    </row>
    <row r="39" spans="1:13" s="7" customFormat="1">
      <c r="B39" s="7" t="s">
        <v>60</v>
      </c>
      <c r="I39" s="66"/>
      <c r="K39" s="66"/>
    </row>
    <row r="41" spans="1:13">
      <c r="B41" s="2" t="s">
        <v>159</v>
      </c>
      <c r="F41" s="2" t="s">
        <v>138</v>
      </c>
      <c r="H41" s="88">
        <f>H30+H37</f>
        <v>211974988.03524214</v>
      </c>
      <c r="I41" s="88">
        <f>I30+I37</f>
        <v>34585099.427926056</v>
      </c>
    </row>
    <row r="43" spans="1:13">
      <c r="H43" s="83"/>
      <c r="I43" s="83"/>
    </row>
  </sheetData>
  <mergeCells count="1">
    <mergeCell ref="B4: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0" tint="-4.9989318521683403E-2"/>
    <pageSetUpPr autoPageBreaks="0"/>
  </sheetPr>
  <dimension ref="A1"/>
  <sheetViews>
    <sheetView showGridLines="0" topLeftCell="A10" zoomScaleNormal="100" workbookViewId="0">
      <selection activeCell="A10" sqref="A10"/>
    </sheetView>
  </sheetViews>
  <sheetFormatPr defaultRowHeight="12.75"/>
  <cols>
    <col min="1" max="16384" width="9.140625" style="22"/>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CCFFCC"/>
    <pageSetUpPr autoPageBreaks="0"/>
  </sheetPr>
  <dimension ref="B2:Q16"/>
  <sheetViews>
    <sheetView showGridLines="0" zoomScale="85" zoomScaleNormal="85" workbookViewId="0">
      <pane xSplit="6" ySplit="10" topLeftCell="G11" activePane="bottomRight" state="frozen"/>
      <selection pane="topRight"/>
      <selection pane="bottomLeft"/>
      <selection pane="bottomRight"/>
    </sheetView>
  </sheetViews>
  <sheetFormatPr defaultRowHeight="12.75"/>
  <cols>
    <col min="1" max="1" width="4" style="2" customWidth="1"/>
    <col min="2" max="2" width="64.85546875" style="2" customWidth="1"/>
    <col min="3" max="5" width="4.5703125" style="2" customWidth="1"/>
    <col min="6" max="6" width="13.7109375" style="2" customWidth="1"/>
    <col min="7" max="7" width="2.7109375" style="2" customWidth="1"/>
    <col min="8" max="8" width="13.7109375" style="2" customWidth="1"/>
    <col min="9" max="9" width="2.7109375" style="2" customWidth="1"/>
    <col min="10" max="11" width="12.5703125" style="119" customWidth="1"/>
    <col min="12" max="12" width="2.7109375" style="2" customWidth="1"/>
    <col min="13" max="13" width="18.85546875" style="2" customWidth="1"/>
    <col min="14" max="14" width="2.7109375" style="2" customWidth="1"/>
    <col min="15" max="29" width="13.7109375" style="2" customWidth="1"/>
    <col min="30" max="16384" width="9.140625" style="2"/>
  </cols>
  <sheetData>
    <row r="2" spans="2:17" s="20" customFormat="1" ht="18">
      <c r="B2" s="20" t="s">
        <v>72</v>
      </c>
    </row>
    <row r="4" spans="2:17" ht="12.75" customHeight="1">
      <c r="B4" s="136" t="s">
        <v>137</v>
      </c>
      <c r="C4" s="136"/>
      <c r="D4" s="136"/>
      <c r="E4" s="136"/>
    </row>
    <row r="5" spans="2:17">
      <c r="B5" s="136"/>
      <c r="C5" s="136"/>
      <c r="D5" s="136"/>
      <c r="E5" s="136"/>
    </row>
    <row r="6" spans="2:17">
      <c r="B6" s="136"/>
      <c r="C6" s="136"/>
      <c r="D6" s="136"/>
      <c r="E6" s="136"/>
    </row>
    <row r="7" spans="2:17">
      <c r="B7" s="136"/>
      <c r="C7" s="136"/>
      <c r="D7" s="136"/>
      <c r="E7" s="136"/>
    </row>
    <row r="8" spans="2:17">
      <c r="B8" s="23"/>
      <c r="C8" s="23"/>
      <c r="D8" s="23"/>
      <c r="H8" s="21"/>
    </row>
    <row r="9" spans="2:17" s="7" customFormat="1">
      <c r="B9" s="7" t="s">
        <v>42</v>
      </c>
      <c r="F9" s="7" t="s">
        <v>26</v>
      </c>
      <c r="H9" s="7" t="s">
        <v>46</v>
      </c>
      <c r="J9" s="66" t="s">
        <v>128</v>
      </c>
      <c r="K9" s="66" t="s">
        <v>129</v>
      </c>
      <c r="M9" s="7" t="s">
        <v>43</v>
      </c>
      <c r="O9" s="7" t="s">
        <v>44</v>
      </c>
    </row>
    <row r="12" spans="2:17" s="7" customFormat="1">
      <c r="B12" s="7" t="s">
        <v>132</v>
      </c>
      <c r="J12" s="66"/>
      <c r="K12" s="66"/>
    </row>
    <row r="14" spans="2:17">
      <c r="B14" s="2" t="s">
        <v>155</v>
      </c>
      <c r="F14" s="2" t="s">
        <v>138</v>
      </c>
      <c r="H14" s="119"/>
      <c r="J14" s="89">
        <v>14021366.49941992</v>
      </c>
      <c r="K14" s="89">
        <v>12431533.28625997</v>
      </c>
      <c r="M14" s="105" t="s">
        <v>181</v>
      </c>
      <c r="O14" s="35"/>
      <c r="Q14" s="5"/>
    </row>
    <row r="15" spans="2:17">
      <c r="B15" s="2" t="s">
        <v>156</v>
      </c>
      <c r="F15" s="2" t="s">
        <v>138</v>
      </c>
      <c r="H15" s="119"/>
      <c r="J15" s="89">
        <v>52720200.871496603</v>
      </c>
      <c r="K15" s="14"/>
      <c r="M15" s="105" t="s">
        <v>182</v>
      </c>
    </row>
    <row r="16" spans="2:17">
      <c r="H16" s="119"/>
    </row>
  </sheetData>
  <mergeCells count="1">
    <mergeCell ref="B4:E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0" tint="-4.9989318521683403E-2"/>
    <pageSetUpPr autoPageBreaks="0"/>
  </sheetPr>
  <dimension ref="A1"/>
  <sheetViews>
    <sheetView showGridLines="0" zoomScale="90" zoomScaleNormal="90" workbookViewId="0"/>
  </sheetViews>
  <sheetFormatPr defaultRowHeight="12.75"/>
  <cols>
    <col min="1" max="16384" width="9.140625" style="22"/>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CCFFCC"/>
    <pageSetUpPr autoPageBreaks="0"/>
  </sheetPr>
  <dimension ref="A2:T31"/>
  <sheetViews>
    <sheetView showGridLines="0" zoomScale="85" zoomScaleNormal="85" workbookViewId="0">
      <pane xSplit="6" ySplit="11" topLeftCell="G12" activePane="bottomRight" state="frozen"/>
      <selection pane="topRight" activeCell="G1" sqref="G1"/>
      <selection pane="bottomLeft" activeCell="A12" sqref="A12"/>
      <selection pane="bottomRight"/>
    </sheetView>
  </sheetViews>
  <sheetFormatPr defaultRowHeight="12.75"/>
  <cols>
    <col min="1" max="1" width="4" style="2" customWidth="1"/>
    <col min="2" max="2" width="46.140625" style="2" customWidth="1"/>
    <col min="3" max="5" width="4.5703125" style="2" customWidth="1"/>
    <col min="6" max="6" width="13" style="2" customWidth="1"/>
    <col min="7" max="7" width="2.7109375" style="2" customWidth="1"/>
    <col min="8" max="8" width="12.5703125" style="2" customWidth="1"/>
    <col min="9" max="9" width="2.7109375" style="2" customWidth="1"/>
    <col min="10" max="10" width="10.5703125" style="2" customWidth="1"/>
    <col min="11" max="11" width="2.7109375" style="2" customWidth="1"/>
    <col min="12" max="12" width="12.5703125" style="119" customWidth="1"/>
    <col min="13" max="14" width="12.5703125" style="2" customWidth="1"/>
    <col min="15" max="15" width="12.5703125" style="119" customWidth="1"/>
    <col min="16" max="16" width="2.7109375" style="2" customWidth="1"/>
    <col min="17" max="17" width="39.140625" style="2" customWidth="1"/>
    <col min="18" max="18" width="2.7109375" style="2" customWidth="1"/>
    <col min="19" max="19" width="13.7109375" style="2" customWidth="1"/>
    <col min="20" max="20" width="2.7109375" style="2" customWidth="1"/>
    <col min="21" max="35" width="13.7109375" style="2" customWidth="1"/>
    <col min="36" max="16384" width="9.140625" style="2"/>
  </cols>
  <sheetData>
    <row r="2" spans="1:20" s="20" customFormat="1" ht="18">
      <c r="B2" s="20" t="s">
        <v>73</v>
      </c>
    </row>
    <row r="4" spans="1:20">
      <c r="B4" s="137" t="s">
        <v>113</v>
      </c>
      <c r="C4" s="138"/>
      <c r="D4" s="138"/>
      <c r="E4" s="138"/>
    </row>
    <row r="5" spans="1:20">
      <c r="B5" s="138"/>
      <c r="C5" s="138"/>
      <c r="D5" s="138"/>
      <c r="E5" s="138"/>
    </row>
    <row r="6" spans="1:20">
      <c r="B6" s="138"/>
      <c r="C6" s="138"/>
      <c r="D6" s="138"/>
      <c r="E6" s="138"/>
    </row>
    <row r="7" spans="1:20">
      <c r="B7" s="138"/>
      <c r="C7" s="138"/>
      <c r="D7" s="138"/>
      <c r="E7" s="138"/>
    </row>
    <row r="8" spans="1:20">
      <c r="B8" s="138"/>
      <c r="C8" s="138"/>
      <c r="D8" s="138"/>
      <c r="E8" s="138"/>
    </row>
    <row r="9" spans="1:20">
      <c r="B9" s="33"/>
      <c r="C9" s="23"/>
      <c r="D9" s="23"/>
      <c r="H9" s="21"/>
      <c r="S9" s="5"/>
    </row>
    <row r="10" spans="1:20" s="7" customFormat="1">
      <c r="B10" s="7" t="s">
        <v>42</v>
      </c>
      <c r="F10" s="7" t="s">
        <v>26</v>
      </c>
      <c r="H10" s="7" t="s">
        <v>27</v>
      </c>
      <c r="J10" s="7" t="s">
        <v>46</v>
      </c>
      <c r="L10" s="66" t="s">
        <v>95</v>
      </c>
      <c r="M10" s="30">
        <v>2020</v>
      </c>
      <c r="N10" s="30">
        <v>2021</v>
      </c>
      <c r="O10" s="30">
        <v>2022</v>
      </c>
      <c r="Q10" s="7" t="s">
        <v>43</v>
      </c>
      <c r="S10" s="7" t="s">
        <v>44</v>
      </c>
      <c r="T10" s="31"/>
    </row>
    <row r="13" spans="1:20" s="7" customFormat="1">
      <c r="B13" s="7" t="s">
        <v>114</v>
      </c>
      <c r="L13" s="66"/>
      <c r="O13" s="66"/>
    </row>
    <row r="15" spans="1:20">
      <c r="B15" s="1" t="s">
        <v>62</v>
      </c>
      <c r="S15" s="103" t="s">
        <v>58</v>
      </c>
    </row>
    <row r="16" spans="1:20">
      <c r="A16" s="134"/>
      <c r="B16" s="2" t="s">
        <v>63</v>
      </c>
      <c r="F16" s="2" t="s">
        <v>56</v>
      </c>
      <c r="L16" s="80">
        <v>2.1000000000000001E-2</v>
      </c>
      <c r="M16" s="80">
        <v>2.8000000000000001E-2</v>
      </c>
      <c r="N16" s="80">
        <v>7.0000000000000001E-3</v>
      </c>
      <c r="O16" s="80">
        <v>2.4E-2</v>
      </c>
      <c r="Q16" s="134" t="s">
        <v>65</v>
      </c>
      <c r="S16" s="28" t="s">
        <v>85</v>
      </c>
    </row>
    <row r="17" spans="1:19">
      <c r="M17" s="5"/>
      <c r="Q17" s="92"/>
      <c r="S17" s="28" t="s">
        <v>167</v>
      </c>
    </row>
    <row r="18" spans="1:19">
      <c r="S18" s="28" t="s">
        <v>86</v>
      </c>
    </row>
    <row r="19" spans="1:19" s="92" customFormat="1">
      <c r="L19" s="119"/>
      <c r="O19" s="119"/>
      <c r="S19" s="28"/>
    </row>
    <row r="20" spans="1:19" s="66" customFormat="1">
      <c r="B20" s="66" t="s">
        <v>115</v>
      </c>
    </row>
    <row r="21" spans="1:19" s="92" customFormat="1">
      <c r="L21" s="119"/>
      <c r="O21" s="119"/>
      <c r="S21" s="28"/>
    </row>
    <row r="22" spans="1:19" s="92" customFormat="1">
      <c r="A22" s="106"/>
      <c r="B22" s="103" t="s">
        <v>199</v>
      </c>
      <c r="L22" s="119"/>
      <c r="O22" s="119"/>
      <c r="S22" s="103" t="s">
        <v>111</v>
      </c>
    </row>
    <row r="23" spans="1:19" s="92" customFormat="1">
      <c r="B23" s="92" t="s">
        <v>101</v>
      </c>
      <c r="F23" s="92" t="s">
        <v>56</v>
      </c>
      <c r="L23" s="99">
        <v>0.02</v>
      </c>
      <c r="M23" s="99">
        <v>0.02</v>
      </c>
      <c r="N23" s="99">
        <v>0.02</v>
      </c>
      <c r="O23" s="100">
        <v>0.02</v>
      </c>
      <c r="Q23" s="119" t="s">
        <v>197</v>
      </c>
      <c r="S23" s="120" t="s">
        <v>173</v>
      </c>
    </row>
    <row r="24" spans="1:19" s="92" customFormat="1">
      <c r="B24" s="92" t="s">
        <v>102</v>
      </c>
      <c r="F24" s="92" t="s">
        <v>56</v>
      </c>
      <c r="L24" s="99">
        <v>0.02</v>
      </c>
      <c r="M24" s="99">
        <v>0.02</v>
      </c>
      <c r="N24" s="99">
        <v>0.02</v>
      </c>
      <c r="O24" s="100">
        <v>0.02</v>
      </c>
      <c r="Q24" s="119" t="s">
        <v>197</v>
      </c>
      <c r="S24" s="120" t="s">
        <v>112</v>
      </c>
    </row>
    <row r="25" spans="1:19" s="92" customFormat="1">
      <c r="B25" s="92" t="s">
        <v>103</v>
      </c>
      <c r="F25" s="92" t="s">
        <v>56</v>
      </c>
      <c r="L25" s="99">
        <v>0.02</v>
      </c>
      <c r="M25" s="99">
        <v>0.02</v>
      </c>
      <c r="N25" s="99">
        <v>0.02</v>
      </c>
      <c r="O25" s="107"/>
      <c r="Q25" s="119" t="s">
        <v>197</v>
      </c>
      <c r="S25" s="128" t="s">
        <v>198</v>
      </c>
    </row>
    <row r="26" spans="1:19" s="92" customFormat="1">
      <c r="B26" s="92" t="s">
        <v>104</v>
      </c>
      <c r="F26" s="92" t="s">
        <v>56</v>
      </c>
      <c r="L26" s="99">
        <v>0.02</v>
      </c>
      <c r="M26" s="99">
        <v>0.02</v>
      </c>
      <c r="N26" s="99">
        <v>0.02</v>
      </c>
      <c r="O26" s="107"/>
      <c r="Q26" s="119" t="s">
        <v>197</v>
      </c>
      <c r="S26" s="120" t="s">
        <v>174</v>
      </c>
    </row>
    <row r="27" spans="1:19" s="104" customFormat="1">
      <c r="L27" s="119"/>
      <c r="M27" s="102"/>
      <c r="N27" s="107"/>
      <c r="O27" s="107"/>
      <c r="S27" s="120"/>
    </row>
    <row r="28" spans="1:19" s="7" customFormat="1">
      <c r="B28" s="7" t="s">
        <v>184</v>
      </c>
      <c r="L28" s="66"/>
      <c r="O28" s="66"/>
      <c r="Q28" s="66"/>
    </row>
    <row r="30" spans="1:19">
      <c r="B30" s="1" t="s">
        <v>183</v>
      </c>
      <c r="Q30" s="92"/>
    </row>
    <row r="31" spans="1:19">
      <c r="A31" s="134"/>
      <c r="B31" s="29" t="s">
        <v>143</v>
      </c>
      <c r="F31" s="2" t="s">
        <v>56</v>
      </c>
      <c r="H31" s="99">
        <v>1.2E-2</v>
      </c>
      <c r="Q31" s="105" t="s">
        <v>205</v>
      </c>
      <c r="S31" s="5"/>
    </row>
  </sheetData>
  <mergeCells count="1">
    <mergeCell ref="B4:E8"/>
  </mergeCells>
  <phoneticPr fontId="30" type="noConversion"/>
  <pageMargins left="0.7" right="0.7" top="0.75" bottom="0.75" header="0.3" footer="0.3"/>
  <pageSetup paperSize="9" orientation="portrait" r:id="rId1"/>
  <ignoredErrors>
    <ignoredError sqref="L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enneT Document" ma:contentTypeID="0x0101004E466F171AC24787B2E82FE52F52DD34006204A6E3FE758F47AFA10E0C2558E629" ma:contentTypeVersion="113" ma:contentTypeDescription="" ma:contentTypeScope="" ma:versionID="a8a39c5c308ef72ca73d86c6f7265b10">
  <xsd:schema xmlns:xsd="http://www.w3.org/2001/XMLSchema" xmlns:xs="http://www.w3.org/2001/XMLSchema" xmlns:p="http://schemas.microsoft.com/office/2006/metadata/properties" xmlns:ns1="http://schemas.microsoft.com/sharepoint/v3" xmlns:ns2="86a5176c-a99d-439f-ae4b-f42a93a2488e" xmlns:ns3="e3c642dd-a0d0-41af-ab3d-5f62c44fd3dd" targetNamespace="http://schemas.microsoft.com/office/2006/metadata/properties" ma:root="true" ma:fieldsID="3faf7aad38826dc9730d55ec14b75311" ns1:_="" ns2:_="" ns3:_="">
    <xsd:import namespace="http://schemas.microsoft.com/sharepoint/v3"/>
    <xsd:import namespace="86a5176c-a99d-439f-ae4b-f42a93a2488e"/>
    <xsd:import namespace="e3c642dd-a0d0-41af-ab3d-5f62c44fd3dd"/>
    <xsd:element name="properties">
      <xsd:complexType>
        <xsd:sequence>
          <xsd:element name="documentManagement">
            <xsd:complexType>
              <xsd:all>
                <xsd:element ref="ns1:TenneT_ConfidentialityTaxHTField0" minOccurs="0"/>
                <xsd:element ref="ns1:TenneT_DocumentStatusTaxHTField0" minOccurs="0"/>
                <xsd:element ref="ns1:TenneT_DocumentTypeTaxHTField0" minOccurs="0"/>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nneT_ConfidentialityTaxHTField0" ma:index="9" nillable="true" ma:taxonomy="true" ma:internalName="TenneT_ConfidentialityTaxHTField0" ma:taxonomyFieldName="TenneT_Confidentiality" ma:displayName="Confidentiality level" ma:readOnly="false" ma:default="" ma:fieldId="{5deaeae2-3466-46c2-b796-5b509ffbde32}" ma:sspId="25079189-392f-462e-ac97-b27c29100eb4" ma:termSetId="ab080fc4-c9bd-490b-9fa8-e9879e304470" ma:anchorId="00000000-0000-0000-0000-000000000000" ma:open="false" ma:isKeyword="false">
      <xsd:complexType>
        <xsd:sequence>
          <xsd:element ref="pc:Terms" minOccurs="0" maxOccurs="1"/>
        </xsd:sequence>
      </xsd:complexType>
    </xsd:element>
    <xsd:element name="TenneT_DocumentStatusTaxHTField0" ma:index="11" nillable="true" ma:taxonomy="true" ma:internalName="TenneT_DocumentStatusTaxHTField0" ma:taxonomyFieldName="TenneT_DocumentStatus" ma:displayName="Document status" ma:fieldId="{36b48526-4514-4a7e-8a83-d2056ad4bd87}" ma:sspId="25079189-392f-462e-ac97-b27c29100eb4" ma:termSetId="3fa0987b-887d-41d0-9ad9-1e1d0e25072c" ma:anchorId="00000000-0000-0000-0000-000000000000" ma:open="false" ma:isKeyword="false">
      <xsd:complexType>
        <xsd:sequence>
          <xsd:element ref="pc:Terms" minOccurs="0" maxOccurs="1"/>
        </xsd:sequence>
      </xsd:complexType>
    </xsd:element>
    <xsd:element name="TenneT_DocumentTypeTaxHTField0" ma:index="13" nillable="true" ma:taxonomy="true" ma:internalName="TenneT_DocumentTypeTaxHTField0" ma:taxonomyFieldName="TenneT_DocumentType" ma:displayName="Document type" ma:readOnly="false" ma:default="" ma:fieldId="{416ca494-a133-481c-9cd5-8ed65ca07eed}" ma:sspId="25079189-392f-462e-ac97-b27c29100eb4" ma:termSetId="5495eede-2eff-4719-9ab1-8f1839bc0a5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a5176c-a99d-439f-ae4b-f42a93a2488e"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0b7bbf67-b4dd-461d-854f-76a5c5cdc59a}" ma:internalName="TaxCatchAll" ma:showField="CatchAllData" ma:web="e3c642dd-a0d0-41af-ab3d-5f62c44fd3dd">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0b7bbf67-b4dd-461d-854f-76a5c5cdc59a}" ma:internalName="TaxCatchAllLabel" ma:readOnly="true" ma:showField="CatchAllDataLabel" ma:web="e3c642dd-a0d0-41af-ab3d-5f62c44fd3d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c642dd-a0d0-41af-ab3d-5f62c44fd3dd"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5079189-392f-462e-ac97-b27c29100eb4" ContentTypeId="0x0101004E466F171AC24787B2E82FE52F52DD34" PreviousValue="false"/>
</file>

<file path=customXml/item3.xml><?xml version="1.0" encoding="utf-8"?>
<p:properties xmlns:p="http://schemas.microsoft.com/office/2006/metadata/properties" xmlns:xsi="http://www.w3.org/2001/XMLSchema-instance" xmlns:pc="http://schemas.microsoft.com/office/infopath/2007/PartnerControls">
  <documentManagement>
    <TenneT_DocumentStatusTaxHTField0 xmlns="http://schemas.microsoft.com/sharepoint/v3">
      <Terms xmlns="http://schemas.microsoft.com/office/infopath/2007/PartnerControls"/>
    </TenneT_DocumentStatusTaxHTField0>
    <TenneT_DocumentTypeTaxHTField0 xmlns="http://schemas.microsoft.com/sharepoint/v3">
      <Terms xmlns="http://schemas.microsoft.com/office/infopath/2007/PartnerControls"/>
    </TenneT_DocumentTypeTaxHTField0>
    <TaxCatchAll xmlns="86a5176c-a99d-439f-ae4b-f42a93a2488e"/>
    <TenneT_ConfidentialityTaxHTField0 xmlns="http://schemas.microsoft.com/sharepoint/v3">
      <Terms xmlns="http://schemas.microsoft.com/office/infopath/2007/PartnerControls"/>
    </TenneT_ConfidentialityTaxHTField0>
    <_dlc_DocId xmlns="e3c642dd-a0d0-41af-ab3d-5f62c44fd3dd">ZEKTMJFF63DE-97078305-6655</_dlc_DocId>
    <_dlc_DocIdUrl xmlns="e3c642dd-a0d0-41af-ab3d-5f62c44fd3dd">
      <Url>https://sp-teamsites.alfa.local/sites/reg-nl/_layouts/15/DocIdRedir.aspx?ID=ZEKTMJFF63DE-97078305-6655</Url>
      <Description>ZEKTMJFF63DE-97078305-6655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BC4C41-6082-4FC1-BCEE-A20CD2B040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6a5176c-a99d-439f-ae4b-f42a93a2488e"/>
    <ds:schemaRef ds:uri="e3c642dd-a0d0-41af-ab3d-5f62c44fd3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1DFB1E-D044-4329-B50D-4324FE04DC52}">
  <ds:schemaRefs>
    <ds:schemaRef ds:uri="Microsoft.SharePoint.Taxonomy.ContentTypeSync"/>
  </ds:schemaRefs>
</ds:datastoreItem>
</file>

<file path=customXml/itemProps3.xml><?xml version="1.0" encoding="utf-8"?>
<ds:datastoreItem xmlns:ds="http://schemas.openxmlformats.org/officeDocument/2006/customXml" ds:itemID="{6228834B-10AF-4063-9E2A-18E0A981827A}">
  <ds:schemaRefs>
    <ds:schemaRef ds:uri="http://schemas.microsoft.com/office/2006/metadata/properties"/>
    <ds:schemaRef ds:uri="http://schemas.microsoft.com/office/infopath/2007/PartnerControls"/>
    <ds:schemaRef ds:uri="http://schemas.microsoft.com/sharepoint/v3"/>
    <ds:schemaRef ds:uri="86a5176c-a99d-439f-ae4b-f42a93a2488e"/>
    <ds:schemaRef ds:uri="e3c642dd-a0d0-41af-ab3d-5f62c44fd3dd"/>
  </ds:schemaRefs>
</ds:datastoreItem>
</file>

<file path=customXml/itemProps4.xml><?xml version="1.0" encoding="utf-8"?>
<ds:datastoreItem xmlns:ds="http://schemas.openxmlformats.org/officeDocument/2006/customXml" ds:itemID="{104108C7-80D9-4642-A06A-BA527D65862F}">
  <ds:schemaRefs>
    <ds:schemaRef ds:uri="http://schemas.microsoft.com/sharepoint/events"/>
  </ds:schemaRefs>
</ds:datastoreItem>
</file>

<file path=customXml/itemProps5.xml><?xml version="1.0" encoding="utf-8"?>
<ds:datastoreItem xmlns:ds="http://schemas.openxmlformats.org/officeDocument/2006/customXml" ds:itemID="{0268FE5C-F394-4348-A5CE-6451D92BC2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14</vt:i4>
      </vt:variant>
      <vt:variant>
        <vt:lpstr>Benoemde bereiken</vt:lpstr>
      </vt:variant>
      <vt:variant>
        <vt:i4>1</vt:i4>
      </vt:variant>
    </vt:vector>
  </HeadingPairs>
  <TitlesOfParts>
    <vt:vector size="15" baseType="lpstr">
      <vt:lpstr>Tab 1_Titelblad</vt:lpstr>
      <vt:lpstr>Tab 2_Toelichting</vt:lpstr>
      <vt:lpstr>Tab 3_Bronnen en toepassingen</vt:lpstr>
      <vt:lpstr>Resultaat --&gt;</vt:lpstr>
      <vt:lpstr>Tab 4_Totale inkomsten 2022</vt:lpstr>
      <vt:lpstr>Input (Dataverzoek TenneT) --&gt;</vt:lpstr>
      <vt:lpstr>Tab 5_Toevoeging kosten RCR</vt:lpstr>
      <vt:lpstr>Input (Data door ACM) --&gt;</vt:lpstr>
      <vt:lpstr>Tab 6_Parameters</vt:lpstr>
      <vt:lpstr>Tab 7_Brondata</vt:lpstr>
      <vt:lpstr>Berekeningen --&gt;</vt:lpstr>
      <vt:lpstr>Tab 8_Berekening parameters</vt:lpstr>
      <vt:lpstr>Tab 9_Wettelijke formule</vt:lpstr>
      <vt:lpstr>Tab 10_Correctie opex</vt:lpstr>
      <vt:lpstr>'Tab 8_Berekening parameters'!Afdrukbereik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Autoriteit Consument &amp; Markt</dc:creator>
  <cp:lastModifiedBy>Tol, Ilona</cp:lastModifiedBy>
  <cp:lastPrinted>2018-07-11T14:40:53Z</cp:lastPrinted>
  <dcterms:created xsi:type="dcterms:W3CDTF">2017-12-20T09:39:51Z</dcterms:created>
  <dcterms:modified xsi:type="dcterms:W3CDTF">2021-10-12T14:32:14Z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0x0101004E466F171AC24787B2E82FE52F52DD34006204A6E3FE758F47AFA10E0C2558E629</vt:lpwstr>
  </property>
  <property fmtid="{D5CDD505-2E9C-101B-9397-08002B2CF9AE}" pid="3" name="_dlc_DocIdItemGuid">
    <vt:lpwstr>62d1ecda-9720-4a06-bc07-16059b579c36</vt:lpwstr>
  </property>
</Properties>
</file>