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4400" windowHeight="13065"/>
  </bookViews>
  <sheets>
    <sheet name="Tab 1_Titelblad" sheetId="9" r:id="rId1"/>
    <sheet name="Tab 2_Toelichting" sheetId="10" r:id="rId2"/>
    <sheet name="Tab 3_Bronnen en toepassingen" sheetId="11" r:id="rId3"/>
    <sheet name="Resultaat --&gt;" sheetId="46" r:id="rId4"/>
    <sheet name="Tab 4_Totale inkomsten 2021" sheetId="25" r:id="rId5"/>
    <sheet name="Input (Dataverzoek TenneT) --&gt;" sheetId="13" r:id="rId6"/>
    <sheet name="Tab 5_Toevoeging kosten RCR" sheetId="33" r:id="rId7"/>
    <sheet name="Input (Data door ACM) --&gt;" sheetId="45" r:id="rId8"/>
    <sheet name="Tab 6_Parameters" sheetId="18" r:id="rId9"/>
    <sheet name="Tab 7_Brondata" sheetId="40" r:id="rId10"/>
    <sheet name="Berekeningen --&gt;" sheetId="15" r:id="rId11"/>
    <sheet name="Tab 8_Berekening parameters" sheetId="47" r:id="rId12"/>
    <sheet name="Tab 9_Wettelijke formule" sheetId="41" r:id="rId13"/>
    <sheet name="Tab 10_Correctie opex" sheetId="48" r:id="rId14"/>
  </sheets>
  <definedNames>
    <definedName name="_xlnm.Print_Area" localSheetId="11">'Tab 8_Berekening parameters'!$A$1:$S$33</definedName>
  </definedNames>
  <calcPr calcId="145621"/>
</workbook>
</file>

<file path=xl/calcChain.xml><?xml version="1.0" encoding="utf-8"?>
<calcChain xmlns="http://schemas.openxmlformats.org/spreadsheetml/2006/main">
  <c r="I27" i="25" l="1"/>
  <c r="N17" i="47" l="1"/>
  <c r="O17" i="47"/>
  <c r="P17" i="47"/>
  <c r="Q17" i="47"/>
  <c r="N18" i="47"/>
  <c r="O18" i="47"/>
  <c r="P18" i="47"/>
  <c r="Q18" i="47"/>
  <c r="M17" i="47"/>
  <c r="M18" i="47"/>
  <c r="M19" i="47"/>
  <c r="N19" i="47"/>
  <c r="O19" i="47"/>
  <c r="P19" i="47"/>
  <c r="M20" i="47"/>
  <c r="N20" i="47"/>
  <c r="O20" i="47"/>
  <c r="P20" i="47"/>
  <c r="L20" i="47"/>
  <c r="L19" i="47"/>
  <c r="I36" i="25" l="1"/>
  <c r="I35" i="25"/>
  <c r="I39" i="25" s="1"/>
  <c r="I28" i="25" l="1"/>
  <c r="I31" i="25" l="1"/>
  <c r="I43" i="25" s="1"/>
  <c r="N28" i="48" l="1"/>
  <c r="O28" i="48"/>
  <c r="M28" i="48"/>
  <c r="O24" i="48"/>
  <c r="N24" i="48"/>
  <c r="M24" i="48" l="1"/>
  <c r="Q26" i="47"/>
  <c r="Q32" i="47" s="1"/>
  <c r="N26" i="47" l="1"/>
  <c r="N29" i="47" s="1"/>
  <c r="O25" i="47"/>
  <c r="N25" i="47"/>
  <c r="M25" i="47"/>
  <c r="P26" i="47"/>
  <c r="P31" i="47" s="1"/>
  <c r="Q31" i="47" s="1"/>
  <c r="H21" i="48" s="1"/>
  <c r="M26" i="47"/>
  <c r="O26" i="47"/>
  <c r="O30" i="47" s="1"/>
  <c r="P30" i="47" l="1"/>
  <c r="Q30" i="47" s="1"/>
  <c r="H20" i="48" s="1"/>
  <c r="O29" i="47"/>
  <c r="P29" i="47" s="1"/>
  <c r="Q29" i="47" s="1"/>
  <c r="H19" i="48" s="1"/>
  <c r="H36" i="25"/>
  <c r="B44" i="10" l="1"/>
  <c r="B32" i="10"/>
  <c r="B33" i="10" s="1"/>
  <c r="B34" i="10" s="1"/>
  <c r="B38" i="10" s="1"/>
  <c r="B39" i="10" l="1"/>
  <c r="H17" i="41"/>
  <c r="L19" i="41" l="1"/>
  <c r="N15" i="41"/>
  <c r="O15" i="41"/>
  <c r="P15" i="41"/>
  <c r="Q15" i="41"/>
  <c r="M15" i="41"/>
  <c r="M23" i="41" l="1"/>
  <c r="M25" i="48" s="1"/>
  <c r="M32" i="48" s="1"/>
  <c r="M33" i="48" s="1"/>
  <c r="N23" i="41"/>
  <c r="H29" i="25"/>
  <c r="H28" i="25"/>
  <c r="O23" i="41" l="1"/>
  <c r="N25" i="48"/>
  <c r="N32" i="48" s="1"/>
  <c r="N33" i="48" s="1"/>
  <c r="P23" i="41" l="1"/>
  <c r="Q23" i="41" s="1"/>
  <c r="O25" i="48"/>
  <c r="O32" i="48" s="1"/>
  <c r="O33" i="48" s="1"/>
  <c r="Q34" i="48" s="1"/>
  <c r="H37" i="25" s="1"/>
  <c r="H39" i="25" s="1"/>
  <c r="H26" i="25" l="1"/>
  <c r="H31" i="25" s="1"/>
  <c r="H43" i="25" s="1"/>
</calcChain>
</file>

<file path=xl/comments1.xml><?xml version="1.0" encoding="utf-8"?>
<comments xmlns="http://schemas.openxmlformats.org/spreadsheetml/2006/main">
  <authors>
    <author>Auteur</author>
  </authors>
  <commentList>
    <comment ref="B38" authorId="0">
      <text>
        <r>
          <rPr>
            <sz val="8"/>
            <color indexed="81"/>
            <rFont val="Tahoma"/>
            <family val="2"/>
          </rPr>
          <t xml:space="preserve">In alle gevallen wordt een (groep van) roze cel(len) voorzien van een opmerking die uitlegt wat er bijzonder is aan de betreffende gegevens of berekening
</t>
        </r>
      </text>
    </comment>
  </commentList>
</comments>
</file>

<file path=xl/sharedStrings.xml><?xml version="1.0" encoding="utf-8"?>
<sst xmlns="http://schemas.openxmlformats.org/spreadsheetml/2006/main" count="322" uniqueCount="219">
  <si>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</si>
  <si>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</si>
  <si>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</si>
  <si>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</si>
  <si>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</si>
  <si>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</si>
  <si>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</si>
  <si>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</si>
  <si>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</si>
  <si>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</si>
  <si>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Definitief? (j/n)</t>
  </si>
  <si>
    <t>Publicatie? (j/n)</t>
  </si>
  <si>
    <t>Juridisch integraal onderdeel van bovenstaande besluit(en) (j/n)?</t>
  </si>
  <si>
    <t>Opmerkingen openbare versiegeschiedenis</t>
  </si>
  <si>
    <t>Contactgegevens ACM</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</si>
  <si>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</si>
  <si>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</si>
  <si>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</si>
  <si>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</si>
  <si>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</si>
  <si>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</si>
  <si>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Bijzonderheden:</t>
  </si>
  <si>
    <t>Ingevoerde waarde of berekening die nog niet juist is (indien van toepassing)</t>
  </si>
  <si>
    <t>Eventueel te gebruiken:</t>
  </si>
  <si>
    <t>Bronnenoverzicht</t>
  </si>
  <si>
    <t>Exacte bestandsnaam</t>
  </si>
  <si>
    <t>Eenheid</t>
  </si>
  <si>
    <t>Constante</t>
  </si>
  <si>
    <t>Data</t>
  </si>
  <si>
    <t>Berekening</t>
  </si>
  <si>
    <t>Resultaat</t>
  </si>
  <si>
    <t>Tabkleur</t>
  </si>
  <si>
    <t>Tabblad met input</t>
  </si>
  <si>
    <t>Tabblad met berekeningen</t>
  </si>
  <si>
    <t>Input --&gt;</t>
  </si>
  <si>
    <t>Tabblad dat als geheel nog onjuist of niet up to date is</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</si>
  <si>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</si>
  <si>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</si>
  <si>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</si>
  <si>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</si>
  <si>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</si>
  <si>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</si>
  <si>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</si>
  <si>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</si>
  <si>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</si>
  <si>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Ophalen gegevens voor berekening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</si>
  <si>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</si>
  <si>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</si>
  <si>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</si>
  <si>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</si>
  <si>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Nr.</t>
  </si>
  <si>
    <t xml:space="preserve">Verkorte naam </t>
  </si>
  <si>
    <t>Zoals gebruikt in dit bestand, evt. incl. nummering</t>
  </si>
  <si>
    <t>Naam bestand extern</t>
  </si>
  <si>
    <t>Grijze cijfers geven de uitkomt van een check berekening; dit is geen resultaat waarmee verder wordt gerekend</t>
  </si>
  <si>
    <t>Schematische weergave en/of inhoudsopgave van de werking van dit model</t>
  </si>
  <si>
    <t>%</t>
  </si>
  <si>
    <t>Efficiënte begininkomsten 2016</t>
  </si>
  <si>
    <t>Berekening inkomsten op basis van wettelijke formule</t>
  </si>
  <si>
    <t>Toelichting vaststelling jaarlijks CPI-percentage</t>
  </si>
  <si>
    <t>in de zestiende maand voorafgaande aan het jaar t, zoals deze maandelijks wordt vastgesteld door het CBS.</t>
  </si>
  <si>
    <t xml:space="preserve">Berekening totale inkomsten </t>
  </si>
  <si>
    <t xml:space="preserve">Stap 3: Totale inkomsten </t>
  </si>
  <si>
    <t>Data ten behoeve van wettelijke formule</t>
  </si>
  <si>
    <t>Consumenten Prijs Index</t>
  </si>
  <si>
    <t>CPI als jaarlijks percentage</t>
  </si>
  <si>
    <t>X-factor methodebesluit netbeheerder van het net op zee 2017-2021</t>
  </si>
  <si>
    <t>X-factor netbeheerder van het net op zee</t>
  </si>
  <si>
    <t>Gegevens uit methode- en x-factorbesluiten netbeheerder van het net op zee</t>
  </si>
  <si>
    <t>X-factorbesluit TenneT 2017-2021 Net op zee</t>
  </si>
  <si>
    <t>N.v.t.</t>
  </si>
  <si>
    <t>Efficiënte begininkomsten</t>
  </si>
  <si>
    <t>Totale inkomsten op basis van wettelijke formule</t>
  </si>
  <si>
    <t>CBS Statline</t>
  </si>
  <si>
    <t>Hyperlink</t>
  </si>
  <si>
    <t>Postbus 16326</t>
  </si>
  <si>
    <t>2500 BH DEN HAAG</t>
  </si>
  <si>
    <t>Tabblad 1 - Titelblad</t>
  </si>
  <si>
    <t>Tabblad 2 - Toelichting bij dit bestand</t>
  </si>
  <si>
    <t>Tabblad 3 - Bronnenoverzicht en specifieke toepassingen</t>
  </si>
  <si>
    <t>Tabblad 5 - Toevoeging geschatte kosten RCR-investeringen</t>
  </si>
  <si>
    <t xml:space="preserve">Tabblad 6 - Parameters </t>
  </si>
  <si>
    <t>Tabblad 7 - Brondata</t>
  </si>
  <si>
    <t>Inputs</t>
  </si>
  <si>
    <t>Berekeningen</t>
  </si>
  <si>
    <t>Resultaten</t>
  </si>
  <si>
    <t>Tab 4_Totale inkomsten</t>
  </si>
  <si>
    <t>Tab 6_Parameters</t>
  </si>
  <si>
    <t>Tab 7_Brondata</t>
  </si>
  <si>
    <t>Tab 5_Toevoeging kosten RCR</t>
  </si>
  <si>
    <t>Stap 1: Totale inkomsten exclusief correcties</t>
  </si>
  <si>
    <t>Stap 2: Correcties</t>
  </si>
  <si>
    <t>Toevoeging als bedoeld in artikel 42d, eerste lid, van de E-wet</t>
  </si>
  <si>
    <t>Overige opmerkingen</t>
  </si>
  <si>
    <t>De relatieve wijziging van de consumentenprijsindex wordt berekend uit het quotiënt van deze index, gepubliceerd in de vierde maand voorafgaande aan het jaar t, en van deze index, gepubliceerd</t>
  </si>
  <si>
    <t>De gegevens zijn afkomstig uit StatLine, zie voor recente CPI-cijfers: https://opendata.cbs.nl/statline/#/CBS/nl/dataset/70936ned/table?ts=1532343719053.</t>
  </si>
  <si>
    <t>Voor de toepassing van dit CPI-percentage in de wettelijke formule moet dit getal nog vermenigvuldigd worden met 100.</t>
  </si>
  <si>
    <t>e-mail : DE-tarievenbesluiten@acm.nl</t>
  </si>
  <si>
    <t>Disclaimer</t>
  </si>
  <si>
    <t>Dit bestand is bedoeld ter verduidelijking van de berekeningen door ACM. Aan dit bestand kunnen geen rechten worden ontleend.</t>
  </si>
  <si>
    <t>Data en input (bron wordt vermeld)</t>
  </si>
  <si>
    <t>Berekende waarde die wordt opgehaald op een ander tabblad, incl. (eind)resultaat van berekening</t>
  </si>
  <si>
    <t>Waarde of berekening die speciale aandacht vraagt (zie toelichting in opmerking)</t>
  </si>
  <si>
    <t>Deze kleur wordt uitsluitend gebruikt bij een informatieverzoek: cellen die door de ontvanger van het dataverzoek moeten worden ingevuld</t>
  </si>
  <si>
    <t>Een kader kan worden gebruikt om aan te geven dat een bepaald veld input bevat, maar deze input automatisch wordt ingeladen, bijvoorbeeld door middel van een macro (dus niet handmatig in te vullen)</t>
  </si>
  <si>
    <t>Gestandaardiseerde tabbladen, omvat tenminste: 'Titelblad', 'Toelichting' en 'Bronnen en toepassingen' (kleur: ACM-lichtpaars)</t>
  </si>
  <si>
    <t>2016</t>
  </si>
  <si>
    <t>2017</t>
  </si>
  <si>
    <t>2018</t>
  </si>
  <si>
    <t>2019</t>
  </si>
  <si>
    <t>2020</t>
  </si>
  <si>
    <t>2021</t>
  </si>
  <si>
    <t>hier</t>
  </si>
  <si>
    <t>Tabblad 9 - Inkomsten op basis van wettelijke formule</t>
  </si>
  <si>
    <t>ACM/20/040187</t>
  </si>
  <si>
    <t>Rekenmodule inkomstenbesluit TenneT 2021</t>
  </si>
  <si>
    <t>Rekenmodule netbeheerder van het net op zee 2021</t>
  </si>
  <si>
    <t>Inkomstenbesluit TenneT T.S.O. B.V. 2021 net op zee</t>
  </si>
  <si>
    <t>Deze rekenmodule wordt gebruikt bij het vaststellen van het Inkomstenbesluit TenneT 2021.</t>
  </si>
  <si>
    <t>Deze rekenmodule bevat alle gegevens die nodig zijn om de inkomsten voor het net op zee te berekenen voor het jaar 2021.</t>
  </si>
  <si>
    <t>Tabblad 4 - Totale inkomsten netbeheerder van het net op zee 2021</t>
  </si>
  <si>
    <t>Totale inkomsten op basis van wettelijke formule 2021</t>
  </si>
  <si>
    <t>Toevoeging vermogenskosten RCR-investeringen 2021</t>
  </si>
  <si>
    <t>Toevoeging totale kosten RCR-investeringen 2021</t>
  </si>
  <si>
    <t>Totale inkomsten exclusief correcties 2021</t>
  </si>
  <si>
    <t>Totale inkomsten 2021</t>
  </si>
  <si>
    <t>EUR, pp 2021</t>
  </si>
  <si>
    <t>Correctie vermogenskosten RCR-investeringen 2019 in 2021</t>
  </si>
  <si>
    <t>Totaal correcties 2021</t>
  </si>
  <si>
    <r>
      <rPr>
        <b/>
        <sz val="10"/>
        <rFont val="Arial"/>
        <family val="2"/>
      </rPr>
      <t>Beschrijving gegevens</t>
    </r>
    <r>
      <rPr>
        <sz val="10"/>
        <rFont val="Arial"/>
        <family val="2"/>
      </rPr>
      <t xml:space="preserve">
Op dit tabblad vult TenneT voor de RCR-investeringen de geschatte vermogenskosten (voor investeringen in aanbouw) en de geschatte totale kosten (voor investeringen in gebruik) in 2021 in. De omvang van deze kosten wordt berekend in een aparte rekenmodule. </t>
    </r>
  </si>
  <si>
    <r>
      <t xml:space="preserve">Beschrijving berekening
</t>
    </r>
    <r>
      <rPr>
        <sz val="10"/>
        <rFont val="Arial"/>
        <family val="2"/>
      </rPr>
      <t xml:space="preserve">Op dit tabblad berekent de ACM de toegestane inkomsten van de netbeheerder van het net op zee op basis van de wettelijke formule. Dit is de formule in artikel 42d, eerste lid, onderdeel a, van de E-wet waarmee ACM de x-factor toepast op de totale inkomsten.
</t>
    </r>
  </si>
  <si>
    <t>Tabblad 8 - Berekening op basis van parameters</t>
  </si>
  <si>
    <r>
      <rPr>
        <b/>
        <sz val="10"/>
        <rFont val="Arial"/>
        <family val="2"/>
      </rPr>
      <t>Beschrijving berekening</t>
    </r>
    <r>
      <rPr>
        <sz val="10"/>
        <rFont val="Arial"/>
        <family val="2"/>
      </rPr>
      <t xml:space="preserve">
Op dit tabblad berekent de ACM het rentepercentage tariefcorrecties. Percentages worden weergegeven met twee decimalen, maar kunnen uit meer decimalen bestaan. Bij de toepassing van samengestelde percentages wordt niet tussentijds afgerond. </t>
    </r>
  </si>
  <si>
    <t>Rentepercentage tariefcorrecties</t>
  </si>
  <si>
    <t>Eerste kwartaal</t>
  </si>
  <si>
    <t>Tweede kwartaal</t>
  </si>
  <si>
    <t>Derde kwartaal</t>
  </si>
  <si>
    <t>Vierde kwartaal</t>
  </si>
  <si>
    <t>Berekening mutatie rentepercentage tariefcorrecties over meerdere jaren</t>
  </si>
  <si>
    <t>Berekening rentepercentage tariefcorrecties op jaarbasis</t>
  </si>
  <si>
    <t>Boekjaar waarvoor mutatie rentepercentage berekend wordt:</t>
  </si>
  <si>
    <t>Samengesteld percentage op basis van juli - juli mutatie:</t>
  </si>
  <si>
    <t>Mutatie van bedrag in oorspronkelijk prijspeil naar boekjaar</t>
  </si>
  <si>
    <t>Voor bedragen oorspronkelijk in prijspeil 2017</t>
  </si>
  <si>
    <t>Voor bedragen oorspronkelijk in prijspeil 2018</t>
  </si>
  <si>
    <t>Voor bedragen oorspronkelijk in prijspeil 2019</t>
  </si>
  <si>
    <t>Beschrijving berekening</t>
  </si>
  <si>
    <t>Rentepercentage tariefcorrecties 2017 → 2021</t>
  </si>
  <si>
    <t>Rentepercentage tariefcorrecties 2018 → 2021</t>
  </si>
  <si>
    <t>Rentepercentage tariefcorrecties 2019 → 2021</t>
  </si>
  <si>
    <t>Schatting algemene operationele kosten</t>
  </si>
  <si>
    <t xml:space="preserve">Realisatie algemene operationele kosten </t>
  </si>
  <si>
    <t>Toelichting gegevens rentepercentage tariefcorrecties</t>
  </si>
  <si>
    <t xml:space="preserve">De heffingsrente of belastingrente is een rentepercentage dat door de Nederlandse overheid wordt vastgesteld en dient als een schatting van de tijdwaarde van geld. </t>
  </si>
  <si>
    <t xml:space="preserve">ACM gebruikt dit rentepercentage voor de vergoeding van de tijdwaarde van geld in het geval van het toekennen van correcties in de tarieven die volgen uit nacalculaties over eerdere jaren. </t>
  </si>
  <si>
    <t>De heffingsrente is in 2012 vervangen door de belastingrente, maar wordt op een vergelijkbare wijze vastgesteld. ACM noemt dit percentage in het vervolg "rentepercentage tariefcorrecties".</t>
  </si>
  <si>
    <t xml:space="preserve">De nacalculaties waarop het rentepercentage tariefcorrecties wordt toegepast kunnen zowel positief als negatief zijn; ACM past het rentepercentage tariefcorrecties symmetrisch toe. </t>
  </si>
  <si>
    <t>Zowel de heffingsrente als de belastingrente werden/worden per kwartaal vastgesteld. ACM berekent de jaarlijkse percentages van 1 juli tot 1 juli in het volgende jaar.</t>
  </si>
  <si>
    <t>De gegevens zijn afkomstig van de Belastingdienst, zie: https://belastingdienst.nl/wps/wcm/connect/bldcontentnl/standaard_functies/prive/contact/rechten_en_plichten_bij_de_belastingdienst/belastingrente/overzicht_percentages_belastingrente.</t>
  </si>
  <si>
    <t>Vanwege de coronacrisis is de belastingrente voor het laatste kwartaal tijdelijk gelijkgesteld aan 0,01%. Dit is een uitzonderlijke situatie met een tijdelijke maatregel. Om die reden kan de ACM deze belastingrente niet als representatief beschouwen en laat daarom dit laatste kwartaal buiten beschouwing.</t>
  </si>
  <si>
    <t xml:space="preserve">De roze cellen betreffen voorlopige cijfers voor de belastingrente. De ACM hanteert hiervoor de belastingrente zoals die is vastgesteld voor het meest recente kwartaal. </t>
  </si>
  <si>
    <t>Belastingdienst</t>
  </si>
  <si>
    <r>
      <rPr>
        <b/>
        <sz val="10"/>
        <rFont val="Arial"/>
        <family val="2"/>
      </rPr>
      <t>Beschrijving gegevens</t>
    </r>
    <r>
      <rPr>
        <sz val="10"/>
        <rFont val="Arial"/>
        <family val="2"/>
      </rPr>
      <t xml:space="preserve">
Op dit tabblad verzamelt de ACM de parameters die nodig zijn voor de berekening van de totale inkomsten verderop in deze module. Deze parameters betreffen achtereenvolgens: CPI, rentepercentage tariefcorrecties en de x-factor.</t>
    </r>
  </si>
  <si>
    <t>CPI</t>
  </si>
  <si>
    <t>Rentepercentage</t>
  </si>
  <si>
    <t>Correctie algemene operationele kosten</t>
  </si>
  <si>
    <t>Correctie toevoeging vermogenskosten</t>
  </si>
  <si>
    <t>Voor bedragen oorspronkelijk in prijspeil 2020</t>
  </si>
  <si>
    <t xml:space="preserve">Schatting totale algemene operationele kosten </t>
  </si>
  <si>
    <t>Schatting algemene operationele kosten voor RCR-investeringen</t>
  </si>
  <si>
    <t>Schatting algemene operationele kosten o.b.v. wettelijke formule</t>
  </si>
  <si>
    <t xml:space="preserve">Verschil tussen gerealiseerde en geschatte algemene operationele kosten </t>
  </si>
  <si>
    <t>Uitspraak CBb d.d. 28-11-2019</t>
  </si>
  <si>
    <t>Reguleringsdata 2017</t>
  </si>
  <si>
    <t>Reguleringsdata 2018</t>
  </si>
  <si>
    <t>Reguleringsdata 2019</t>
  </si>
  <si>
    <t>Tab 9_Wettelijke formule</t>
  </si>
  <si>
    <t>Tab 8_Berekening parameters</t>
  </si>
  <si>
    <t>Tab 10_Correctie opex</t>
  </si>
  <si>
    <t>Tabblad 10 - Correctie algemene operationele kosten</t>
  </si>
  <si>
    <t>Berekening correctie</t>
  </si>
  <si>
    <r>
      <t xml:space="preserve">Op dit tabblad berekent de ACM de correctie algemene operationele kosten net op zee. Als gevolg van de uitspraak van het CBb d.d. 28-11-2019 calculeert de ACM alle algemene operationele kosten voor het net op zee na over de reguleringsperiode 2017-2021. Dit betekent dat de ACM in 2021 ook met terugwerkende kracht correcties voor 2017 en 2018 moet opnemen. 
</t>
    </r>
    <r>
      <rPr>
        <i/>
        <sz val="10"/>
        <rFont val="Arial"/>
        <family val="2"/>
      </rPr>
      <t xml:space="preserve">Toelichting bij bijzonderheden
</t>
    </r>
    <r>
      <rPr>
        <sz val="10"/>
        <rFont val="Arial"/>
        <family val="2"/>
      </rPr>
      <t>Bedragen in de berekening zijn inclusief het rentepercentage voor tariefcorrecties.</t>
    </r>
  </si>
  <si>
    <t>Correctie als gevolg van uitspraak CBb d.d. 28-11-2019</t>
  </si>
  <si>
    <t>Correctie algemene operationele kosten 2017 t/m 2019 in 2021</t>
  </si>
  <si>
    <t>EUR, pp jaar</t>
  </si>
  <si>
    <t>Reguleringsdata 2017, tab 11, cel D38; Reguleringsdata 2018, tab 2A, cel L53; Reguleringsdata 2019, tab 2A, cel L54 t/m N54</t>
  </si>
  <si>
    <t>Fase I</t>
  </si>
  <si>
    <t>Fase II</t>
  </si>
  <si>
    <t>Correctie vermogenskosten RCR-investeringen 2018 in 2021</t>
  </si>
  <si>
    <t>Toevoeging vermogenskosten RCR-investeringen 2020 in 2021</t>
  </si>
  <si>
    <r>
      <rPr>
        <b/>
        <sz val="10"/>
        <rFont val="Arial"/>
        <family val="2"/>
      </rPr>
      <t>Beschrijving gegevens</t>
    </r>
    <r>
      <rPr>
        <sz val="10"/>
        <rFont val="Arial"/>
        <family val="2"/>
      </rPr>
      <t xml:space="preserve">
Op dit tabblad staan per jaar de gegevens die de ACM gebruikt voor de berekening van de toegestane inkomsten van TenneT Net op Zee in 2021. Bij elk gegeven is een bron aangegeven.</t>
    </r>
  </si>
  <si>
    <t>Rekenmodule RCR-investeringen NOZ TenneT 2021, Rekenmodule RCR-investeringen NOZ fase II TenneT 2021</t>
  </si>
  <si>
    <t>Rekenmodule RCR-investeringen Net op zee fase II, tab 4, cel H13</t>
  </si>
  <si>
    <t>Rekenmodule RCR-investeringen Net op zee fase II, tab 4, cel H14</t>
  </si>
  <si>
    <t>Rekenmodule RCR-investeringen Net op zee fase II, tab 4, cel H18</t>
  </si>
  <si>
    <t>Rekenmodule RCR-investeringen Net op zee fase II, tab 4, cel H20</t>
  </si>
  <si>
    <t>Rekenmodule RCR-investeringen Net op zee fase II</t>
  </si>
  <si>
    <t>Rekenmodule RCR-investeringen NOZ fase II TenneT 2021</t>
  </si>
  <si>
    <t>Correctie toevoeging vermogenskosten RCR-investeringen voor fase I van het net op zee 2019 in 2021</t>
  </si>
  <si>
    <t>Correctie toevoeging vermogenskosten RCR-investeringen voor fase II van het net op zee 2018 in 2021</t>
  </si>
  <si>
    <t>Correctie toevoeging vermogenskosten RCR-investeringen voor fase II van het net op zee 2019 in 2021</t>
  </si>
  <si>
    <t xml:space="preserve">Schatting algemene operationele kosten voor RCR-investeringen voor fase I van het net op zee </t>
  </si>
  <si>
    <t>Realisatie algemene operationele kosten voor fase I van het net op zee</t>
  </si>
  <si>
    <t>Data ten behoeve van correcties op toevoegingen RCR-investeringen</t>
  </si>
  <si>
    <t>Toevoeging vermogenskosten RCR-investeringen voor fase I van het net op zee 2021</t>
  </si>
  <si>
    <t>Toevoeging totale kosten RCR-investeringen voor fase I van het net op zee 2021</t>
  </si>
  <si>
    <t>Toevoeging vermogenskosten RCR-investeringen voor fase II van het net op zee 2020 in 2021</t>
  </si>
  <si>
    <t>Toevoeging vermogenskosten RCR-investeringen voor fase II van het net op zee 2021</t>
  </si>
  <si>
    <t xml:space="preserve">Toevoegingen RCR-investeringen </t>
  </si>
  <si>
    <r>
      <t xml:space="preserve">Beschrijving resultaat
</t>
    </r>
    <r>
      <rPr>
        <sz val="10"/>
        <rFont val="Arial"/>
        <family val="2"/>
      </rPr>
      <t xml:space="preserve">Dit tabblad is een overzicht van de totale inkomsten 2021 van de netbeheerder van het net op zee, TenneT TSO B.V. De ACM bepaalt de totale inkomsten inclusief correcties in drie stappen:
1: de ACM berekent de totale inkomsten exclusief correcties;
2: de ACM bepaalt de correcties;
3: de berekening van de totale inkomsten inclusief correcties.
Hierbij wordt onderscheid gemaakt tussen de berekening van de totale inkomsten voor fase I en fase II van het net op zee. </t>
    </r>
    <r>
      <rPr>
        <b/>
        <sz val="10"/>
        <rFont val="Arial"/>
        <family val="2"/>
      </rPr>
      <t xml:space="preserve">
</t>
    </r>
    <r>
      <rPr>
        <i/>
        <sz val="10"/>
        <rFont val="Arial"/>
        <family val="2"/>
      </rPr>
      <t>Toelichting tij bijzonderheden</t>
    </r>
    <r>
      <rPr>
        <sz val="10"/>
        <rFont val="Arial"/>
        <family val="2"/>
      </rPr>
      <t xml:space="preserve">
Bedragen zijn inclusief het rentepercentage voor correcties.</t>
    </r>
  </si>
  <si>
    <t>Hulpberekeningen</t>
  </si>
  <si>
    <t xml:space="preserve">Rekenmodule RCR-investeringen Net op zee fase I </t>
  </si>
  <si>
    <t>Rekenmodule RCR-investeringen NOZ fase I TenneT 2021</t>
  </si>
  <si>
    <t>Rekenmodule RCR-investeringen Net op zee fase I, tab 4, cel H65</t>
  </si>
  <si>
    <t xml:space="preserve">Rekenmodule RCR-investeringen Net op zee fase I, tab 4, cel H68 </t>
  </si>
  <si>
    <t>Rekenmodule RCR-investeringen Net op zee fase I, tab 4, cel H72</t>
  </si>
  <si>
    <t>Rekenmodule RCR-investeringen Net op zee fase I, tab 4, cel H75 t/m H77</t>
  </si>
  <si>
    <t>ACM/UIT/543125</t>
  </si>
  <si>
    <t>Ja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</si>
</sst>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0.0%"/>
    <numFmt numFmtId="165" formatCode="_ * #,##0_ ;_ * \-#,##0_ ;_ * &quot;-&quot;??_ ;_ @_ "/>
    <numFmt numFmtId="166" formatCode="#,##0_ ;\-#,##0\ "/>
  </numFmts>
  <fonts count="30">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sz val="10"/>
      <name val="DTLArgoT"/>
    </font>
    <font>
      <sz val="10"/>
      <color indexed="8"/>
      <name val="Arial"/>
      <family val="2"/>
    </font>
    <font>
      <b/>
      <sz val="10"/>
      <color indexed="8"/>
      <name val="Arial"/>
      <family val="2"/>
    </font>
    <font>
      <sz val="11"/>
      <color indexed="8"/>
      <name val="Arial"/>
      <family val="2"/>
    </font>
    <font>
      <sz val="8"/>
      <color indexed="81"/>
      <name val="Tahoma"/>
      <family val="2"/>
    </font>
    <font>
      <u/>
      <sz val="11"/>
      <color theme="10"/>
      <name val="Calibri"/>
      <family val="2"/>
      <scheme val="minor"/>
    </font>
    <font>
      <u/>
      <sz val="10"/>
      <color theme="10"/>
      <name val="Arial"/>
      <family val="2"/>
    </font>
    <font>
      <b/>
      <sz val="15"/>
      <color theme="3"/>
      <name val="Arial"/>
      <family val="2"/>
    </font>
    <font>
      <b/>
      <sz val="13"/>
      <color theme="3"/>
      <name val="Arial"/>
      <family val="2"/>
    </font>
    <font>
      <b/>
      <sz val="11"/>
      <color theme="3"/>
      <name val="Arial"/>
      <family val="2"/>
    </font>
    <font>
      <i/>
      <sz val="10"/>
      <color rgb="FF7F7F7F"/>
      <name val="Arial"/>
      <family val="2"/>
    </font>
  </fonts>
  <fills count="2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1"/>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3" tint="0.79998168889431442"/>
        <bgColor indexed="64"/>
      </patternFill>
    </fill>
    <fill>
      <patternFill patternType="solid">
        <fgColor theme="0"/>
        <bgColor indexed="64"/>
      </patternFill>
    </fill>
    <fill>
      <patternFill patternType="solid">
        <fgColor rgb="FF99FF99"/>
        <bgColor indexed="64"/>
      </patternFill>
    </fill>
  </fills>
  <borders count="2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bottom/>
      <diagonal/>
    </border>
    <border>
      <left style="dotted">
        <color indexed="64"/>
      </left>
      <right/>
      <top/>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s>
  <cellStyleXfs count="39">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alignment vertical="top"/>
    </xf>
    <xf numFmtId="49" fontId="8" fillId="5" borderId="1">
      <alignment vertical="top"/>
    </xf>
    <xf numFmtId="49" fontId="5" fillId="20" borderId="1">
      <alignment vertical="top"/>
    </xf>
    <xf numFmtId="49" fontId="5" fillId="0" borderId="0">
      <alignment vertical="top"/>
    </xf>
    <xf numFmtId="43" fontId="4" fillId="13" borderId="0">
      <alignment vertical="top"/>
    </xf>
    <xf numFmtId="43" fontId="4" fillId="12" borderId="0">
      <alignment vertical="top"/>
    </xf>
    <xf numFmtId="43" fontId="4" fillId="10" borderId="0">
      <alignment vertical="top"/>
    </xf>
    <xf numFmtId="43" fontId="4" fillId="6" borderId="0">
      <alignment vertical="top"/>
    </xf>
    <xf numFmtId="43" fontId="4" fillId="8" borderId="0">
      <alignment vertical="top"/>
    </xf>
    <xf numFmtId="43" fontId="4" fillId="14" borderId="0">
      <alignment vertical="top"/>
    </xf>
    <xf numFmtId="49" fontId="10" fillId="0" borderId="0">
      <alignment vertical="top"/>
    </xf>
    <xf numFmtId="49" fontId="9" fillId="0" borderId="0">
      <alignment vertical="top"/>
    </xf>
    <xf numFmtId="0" fontId="15" fillId="16" borderId="3" applyNumberFormat="0" applyAlignment="0" applyProtection="0"/>
    <xf numFmtId="0" fontId="16" fillId="17" borderId="4" applyNumberFormat="0" applyAlignment="0" applyProtection="0"/>
    <xf numFmtId="0" fontId="17" fillId="17" borderId="3" applyNumberFormat="0" applyAlignment="0" applyProtection="0"/>
    <xf numFmtId="0" fontId="18" fillId="0" borderId="5" applyNumberFormat="0" applyFill="0" applyAlignment="0" applyProtection="0"/>
    <xf numFmtId="0" fontId="12" fillId="18" borderId="6" applyNumberFormat="0" applyAlignment="0" applyProtection="0"/>
    <xf numFmtId="0" fontId="14" fillId="19" borderId="7" applyNumberFormat="0" applyFont="0" applyAlignment="0" applyProtection="0"/>
    <xf numFmtId="0" fontId="19" fillId="0" borderId="0"/>
    <xf numFmtId="0" fontId="4" fillId="0" borderId="0"/>
    <xf numFmtId="9" fontId="14" fillId="0" borderId="0" applyFont="0" applyFill="0" applyBorder="0" applyAlignment="0" applyProtection="0"/>
    <xf numFmtId="0" fontId="4" fillId="0" borderId="0"/>
    <xf numFmtId="43" fontId="4" fillId="23" borderId="0">
      <alignment vertical="top"/>
    </xf>
    <xf numFmtId="43" fontId="14" fillId="0" borderId="0" applyFont="0" applyFill="0" applyBorder="0" applyAlignment="0" applyProtection="0"/>
    <xf numFmtId="0" fontId="24" fillId="0" borderId="0" applyNumberFormat="0" applyFill="0" applyBorder="0" applyAlignment="0" applyProtection="0"/>
    <xf numFmtId="0" fontId="2" fillId="3" borderId="0" applyNumberFormat="0" applyBorder="0" applyAlignment="0" applyProtection="0"/>
    <xf numFmtId="0" fontId="15" fillId="16" borderId="3" applyNumberFormat="0" applyAlignment="0" applyProtection="0"/>
    <xf numFmtId="0" fontId="16" fillId="17" borderId="4" applyNumberFormat="0" applyAlignment="0" applyProtection="0"/>
    <xf numFmtId="0" fontId="12" fillId="18" borderId="6" applyNumberFormat="0" applyAlignment="0" applyProtection="0"/>
    <xf numFmtId="0" fontId="14" fillId="19" borderId="7" applyNumberFormat="0" applyFont="0" applyAlignment="0" applyProtection="0"/>
    <xf numFmtId="0" fontId="26" fillId="0" borderId="26" applyNumberFormat="0" applyFill="0" applyAlignment="0" applyProtection="0"/>
    <xf numFmtId="0" fontId="27" fillId="0" borderId="27" applyNumberFormat="0" applyFill="0" applyAlignment="0" applyProtection="0"/>
    <xf numFmtId="0" fontId="28" fillId="0" borderId="28"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cellStyleXfs>
  <cellXfs count="140">
    <xf numFmtId="0" fontId="0" fillId="0" borderId="0" xfId="0"/>
    <xf numFmtId="0" fontId="5" fillId="0" borderId="0" xfId="4" applyFont="1">
      <alignment vertical="top"/>
    </xf>
    <xf numFmtId="0" fontId="4" fillId="0" borderId="0" xfId="4">
      <alignment vertical="top"/>
    </xf>
    <xf numFmtId="0" fontId="6" fillId="0" borderId="0" xfId="4" applyFont="1">
      <alignment vertical="top"/>
    </xf>
    <xf numFmtId="0" fontId="9" fillId="0" borderId="0" xfId="4" applyFont="1">
      <alignment vertical="top"/>
    </xf>
    <xf numFmtId="0" fontId="10" fillId="0" borderId="0" xfId="4" applyFont="1">
      <alignment vertical="top"/>
    </xf>
    <xf numFmtId="0" fontId="4" fillId="0" borderId="2" xfId="4" applyBorder="1">
      <alignment vertical="top"/>
    </xf>
    <xf numFmtId="49" fontId="5" fillId="20" borderId="1" xfId="6">
      <alignment vertical="top"/>
    </xf>
    <xf numFmtId="0" fontId="4" fillId="0" borderId="0" xfId="4" applyFill="1">
      <alignment vertical="top"/>
    </xf>
    <xf numFmtId="0" fontId="6" fillId="0" borderId="2" xfId="4" applyFont="1" applyBorder="1" applyAlignment="1">
      <alignment horizontal="left" vertical="top" wrapText="1"/>
    </xf>
    <xf numFmtId="0" fontId="4" fillId="0" borderId="2" xfId="4" applyBorder="1" applyAlignment="1">
      <alignment horizontal="left" vertical="top" wrapText="1"/>
    </xf>
    <xf numFmtId="0" fontId="8" fillId="5" borderId="1" xfId="4" applyFont="1" applyFill="1" applyBorder="1">
      <alignment vertical="top"/>
    </xf>
    <xf numFmtId="0" fontId="7" fillId="5" borderId="1" xfId="4" applyFont="1" applyFill="1" applyBorder="1">
      <alignment vertical="top"/>
    </xf>
    <xf numFmtId="0" fontId="10" fillId="0" borderId="0" xfId="4" applyFont="1" applyFill="1">
      <alignment vertical="top"/>
    </xf>
    <xf numFmtId="0" fontId="4" fillId="7" borderId="0" xfId="4" applyFill="1">
      <alignment vertical="top"/>
    </xf>
    <xf numFmtId="2" fontId="4" fillId="11" borderId="0" xfId="4" applyNumberFormat="1" applyFill="1">
      <alignment vertical="top"/>
    </xf>
    <xf numFmtId="1" fontId="4" fillId="0" borderId="0" xfId="4" applyNumberFormat="1" applyFill="1">
      <alignment vertical="top"/>
    </xf>
    <xf numFmtId="1" fontId="9" fillId="0" borderId="0" xfId="4" applyNumberFormat="1" applyFont="1" applyFill="1">
      <alignment vertical="top"/>
    </xf>
    <xf numFmtId="0" fontId="11" fillId="0" borderId="0" xfId="4" applyFont="1" applyFill="1">
      <alignment vertical="top"/>
    </xf>
    <xf numFmtId="49" fontId="6" fillId="20" borderId="2" xfId="6" applyFont="1" applyBorder="1">
      <alignment vertical="top"/>
    </xf>
    <xf numFmtId="0" fontId="8" fillId="5" borderId="1" xfId="5" applyNumberFormat="1">
      <alignment vertical="top"/>
    </xf>
    <xf numFmtId="0" fontId="13" fillId="0" borderId="0" xfId="4" applyFont="1">
      <alignment vertical="top"/>
    </xf>
    <xf numFmtId="0" fontId="4" fillId="15" borderId="0" xfId="4" applyFill="1">
      <alignment vertical="top"/>
    </xf>
    <xf numFmtId="0" fontId="4" fillId="0" borderId="0" xfId="4" applyFont="1">
      <alignment vertical="top"/>
    </xf>
    <xf numFmtId="49" fontId="4" fillId="20" borderId="2" xfId="6" applyFont="1" applyBorder="1">
      <alignment vertical="top"/>
    </xf>
    <xf numFmtId="0" fontId="4" fillId="0" borderId="2" xfId="4" applyFont="1" applyBorder="1">
      <alignment vertical="top"/>
    </xf>
    <xf numFmtId="3" fontId="20" fillId="0" borderId="0" xfId="22" applyNumberFormat="1" applyFont="1" applyFill="1" applyBorder="1" applyAlignment="1" applyProtection="1">
      <protection locked="0"/>
    </xf>
    <xf numFmtId="3" fontId="4" fillId="0" borderId="0" xfId="4" applyNumberFormat="1">
      <alignment vertical="top"/>
    </xf>
    <xf numFmtId="0" fontId="4" fillId="0" borderId="0" xfId="23"/>
    <xf numFmtId="0" fontId="4" fillId="0" borderId="0" xfId="23" applyFont="1"/>
    <xf numFmtId="0" fontId="5" fillId="20" borderId="1" xfId="6" applyNumberFormat="1" applyAlignment="1">
      <alignment horizontal="left" vertical="top"/>
    </xf>
    <xf numFmtId="49" fontId="10" fillId="20" borderId="1" xfId="6" applyFont="1">
      <alignment vertical="top"/>
    </xf>
    <xf numFmtId="164" fontId="4" fillId="0" borderId="0" xfId="24" applyNumberFormat="1" applyFont="1" applyFill="1" applyAlignment="1">
      <alignment vertical="top"/>
    </xf>
    <xf numFmtId="0" fontId="13" fillId="0" borderId="0" xfId="4" applyFont="1" applyAlignment="1">
      <alignment horizontal="left" vertical="top"/>
    </xf>
    <xf numFmtId="166" fontId="4" fillId="0" borderId="0" xfId="11" applyNumberFormat="1" applyFill="1">
      <alignment vertical="top"/>
    </xf>
    <xf numFmtId="49" fontId="10" fillId="0" borderId="0" xfId="14">
      <alignment vertical="top"/>
    </xf>
    <xf numFmtId="164" fontId="4" fillId="6" borderId="0" xfId="11" applyNumberFormat="1">
      <alignment vertical="top"/>
    </xf>
    <xf numFmtId="164" fontId="4" fillId="14" borderId="0" xfId="13" applyNumberFormat="1">
      <alignment vertical="top"/>
    </xf>
    <xf numFmtId="166" fontId="4" fillId="14" borderId="0" xfId="13" applyNumberFormat="1">
      <alignment vertical="top"/>
    </xf>
    <xf numFmtId="165" fontId="4" fillId="14" borderId="0" xfId="13" applyNumberFormat="1">
      <alignment vertical="top"/>
    </xf>
    <xf numFmtId="0" fontId="12" fillId="5" borderId="1" xfId="4" applyFont="1" applyFill="1" applyBorder="1">
      <alignment vertical="top"/>
    </xf>
    <xf numFmtId="0" fontId="21" fillId="21" borderId="8" xfId="0" applyFont="1" applyFill="1" applyBorder="1" applyAlignment="1">
      <alignment vertical="top"/>
    </xf>
    <xf numFmtId="0" fontId="21" fillId="21" borderId="9" xfId="0" applyFont="1" applyFill="1" applyBorder="1" applyAlignment="1">
      <alignment vertical="top"/>
    </xf>
    <xf numFmtId="0" fontId="21" fillId="21" borderId="10" xfId="0" applyFont="1" applyFill="1" applyBorder="1" applyAlignment="1">
      <alignment vertical="top"/>
    </xf>
    <xf numFmtId="0" fontId="22" fillId="22" borderId="11" xfId="0" applyFont="1" applyFill="1" applyBorder="1" applyAlignment="1">
      <alignment vertical="top"/>
    </xf>
    <xf numFmtId="0" fontId="22" fillId="22" borderId="12" xfId="0" applyFont="1" applyFill="1" applyBorder="1" applyAlignment="1">
      <alignment vertical="top"/>
    </xf>
    <xf numFmtId="0" fontId="22" fillId="22" borderId="0" xfId="0" applyFont="1" applyFill="1" applyBorder="1" applyAlignment="1">
      <alignment vertical="top"/>
    </xf>
    <xf numFmtId="0" fontId="4" fillId="0" borderId="0" xfId="25" applyFont="1" applyFill="1" applyBorder="1"/>
    <xf numFmtId="0" fontId="4" fillId="0" borderId="13" xfId="25" applyFont="1" applyFill="1" applyBorder="1"/>
    <xf numFmtId="0" fontId="22" fillId="22" borderId="14" xfId="0" applyFont="1" applyFill="1" applyBorder="1" applyAlignment="1">
      <alignment vertical="top"/>
    </xf>
    <xf numFmtId="0" fontId="20" fillId="22" borderId="15" xfId="0" applyFont="1" applyFill="1" applyBorder="1" applyAlignment="1">
      <alignment vertical="top"/>
    </xf>
    <xf numFmtId="0" fontId="20" fillId="22" borderId="16" xfId="0" applyFont="1" applyFill="1" applyBorder="1" applyAlignment="1">
      <alignment vertical="top"/>
    </xf>
    <xf numFmtId="0" fontId="20" fillId="22" borderId="17" xfId="0" applyFont="1" applyFill="1" applyBorder="1" applyAlignment="1">
      <alignment vertical="top"/>
    </xf>
    <xf numFmtId="0" fontId="20" fillId="22" borderId="0" xfId="0" applyFont="1" applyFill="1" applyBorder="1" applyAlignment="1">
      <alignment vertical="top"/>
    </xf>
    <xf numFmtId="0" fontId="4" fillId="0" borderId="0" xfId="25" applyFont="1" applyFill="1"/>
    <xf numFmtId="0" fontId="20" fillId="22" borderId="18" xfId="0" applyFont="1" applyFill="1" applyBorder="1" applyAlignment="1">
      <alignment vertical="top"/>
    </xf>
    <xf numFmtId="0" fontId="20" fillId="6" borderId="0" xfId="0" applyFont="1" applyFill="1" applyBorder="1" applyAlignment="1">
      <alignment horizontal="center" vertical="top"/>
    </xf>
    <xf numFmtId="0" fontId="20" fillId="22" borderId="19" xfId="0" applyFont="1" applyFill="1" applyBorder="1" applyAlignment="1">
      <alignment vertical="top"/>
    </xf>
    <xf numFmtId="0" fontId="20" fillId="12" borderId="0" xfId="0" applyFont="1" applyFill="1" applyBorder="1" applyAlignment="1">
      <alignment horizontal="center" vertical="top"/>
    </xf>
    <xf numFmtId="0" fontId="20" fillId="22" borderId="20" xfId="0" applyFont="1" applyFill="1" applyBorder="1" applyAlignment="1">
      <alignment vertical="top"/>
    </xf>
    <xf numFmtId="0" fontId="20" fillId="22" borderId="21" xfId="0" applyFont="1" applyFill="1" applyBorder="1" applyAlignment="1">
      <alignment vertical="top"/>
    </xf>
    <xf numFmtId="0" fontId="20" fillId="22" borderId="22" xfId="0" applyFont="1" applyFill="1" applyBorder="1" applyAlignment="1">
      <alignment vertical="top"/>
    </xf>
    <xf numFmtId="0" fontId="20" fillId="13" borderId="0" xfId="0" applyFont="1" applyFill="1" applyBorder="1" applyAlignment="1">
      <alignment horizontal="center" vertical="top"/>
    </xf>
    <xf numFmtId="0" fontId="20" fillId="0" borderId="0" xfId="0" applyFont="1" applyFill="1" applyBorder="1" applyAlignment="1">
      <alignment horizontal="center" vertical="top"/>
    </xf>
    <xf numFmtId="0" fontId="20" fillId="0" borderId="0" xfId="0" applyFont="1" applyFill="1" applyBorder="1" applyAlignment="1">
      <alignment vertical="top"/>
    </xf>
    <xf numFmtId="0" fontId="22" fillId="22" borderId="23" xfId="0" applyFont="1" applyFill="1" applyBorder="1" applyAlignment="1">
      <alignment vertical="top"/>
    </xf>
    <xf numFmtId="0" fontId="4" fillId="0" borderId="24" xfId="25" applyFont="1" applyFill="1" applyBorder="1"/>
    <xf numFmtId="0" fontId="4" fillId="0" borderId="25" xfId="25" applyFont="1" applyFill="1" applyBorder="1"/>
    <xf numFmtId="0" fontId="4" fillId="0" borderId="2" xfId="4" applyFont="1" applyBorder="1" applyAlignment="1">
      <alignment horizontal="left" vertical="top" wrapText="1"/>
    </xf>
    <xf numFmtId="0" fontId="4" fillId="0" borderId="0" xfId="4">
      <alignment vertical="top"/>
    </xf>
    <xf numFmtId="49" fontId="5" fillId="20" borderId="1" xfId="6">
      <alignment vertical="top"/>
    </xf>
    <xf numFmtId="49" fontId="10" fillId="0" borderId="0" xfId="14">
      <alignment vertical="top"/>
    </xf>
    <xf numFmtId="164" fontId="4" fillId="6" borderId="0" xfId="11" applyNumberFormat="1">
      <alignment vertical="top"/>
    </xf>
    <xf numFmtId="49" fontId="4" fillId="0" borderId="0" xfId="14" applyFont="1">
      <alignment vertical="top"/>
    </xf>
    <xf numFmtId="0" fontId="4" fillId="0" borderId="0" xfId="4">
      <alignment vertical="top"/>
    </xf>
    <xf numFmtId="0" fontId="4" fillId="0" borderId="0" xfId="4">
      <alignment vertical="top"/>
    </xf>
    <xf numFmtId="0" fontId="4" fillId="0" borderId="0" xfId="4">
      <alignment vertical="top"/>
    </xf>
    <xf numFmtId="0" fontId="4" fillId="0" borderId="0" xfId="4">
      <alignment vertical="top"/>
    </xf>
    <xf numFmtId="49" fontId="5" fillId="0" borderId="0" xfId="7">
      <alignment vertical="top"/>
    </xf>
    <xf numFmtId="43" fontId="4" fillId="6" borderId="0" xfId="11">
      <alignment vertical="top"/>
    </xf>
    <xf numFmtId="49" fontId="9" fillId="0" borderId="0" xfId="15">
      <alignment vertical="top"/>
    </xf>
    <xf numFmtId="43" fontId="4" fillId="23" borderId="0" xfId="26">
      <alignment vertical="top"/>
    </xf>
    <xf numFmtId="0" fontId="4" fillId="9" borderId="0" xfId="4" applyFont="1" applyFill="1">
      <alignment vertical="top"/>
    </xf>
    <xf numFmtId="0" fontId="4" fillId="12" borderId="0" xfId="4" applyFont="1" applyFill="1">
      <alignment vertical="top"/>
    </xf>
    <xf numFmtId="49" fontId="4" fillId="20" borderId="0" xfId="6" applyFont="1" applyBorder="1">
      <alignment vertical="top"/>
    </xf>
    <xf numFmtId="0" fontId="4" fillId="0" borderId="0" xfId="4">
      <alignment vertical="top"/>
    </xf>
    <xf numFmtId="164" fontId="4" fillId="6" borderId="0" xfId="11" applyNumberFormat="1">
      <alignment vertical="top"/>
    </xf>
    <xf numFmtId="0" fontId="4" fillId="0" borderId="0" xfId="4">
      <alignment vertical="top"/>
    </xf>
    <xf numFmtId="165" fontId="4" fillId="0" borderId="0" xfId="11" applyNumberFormat="1" applyFill="1">
      <alignment vertical="top"/>
    </xf>
    <xf numFmtId="165" fontId="4" fillId="0" borderId="0" xfId="8" applyNumberFormat="1" applyFill="1">
      <alignment vertical="top"/>
    </xf>
    <xf numFmtId="0" fontId="4" fillId="0" borderId="2" xfId="4" applyFill="1" applyBorder="1" applyAlignment="1">
      <alignment horizontal="left" vertical="top" wrapText="1"/>
    </xf>
    <xf numFmtId="0" fontId="25" fillId="0" borderId="2" xfId="28" applyFont="1" applyBorder="1" applyAlignment="1">
      <alignment vertical="top"/>
    </xf>
    <xf numFmtId="0" fontId="4" fillId="0" borderId="0" xfId="4">
      <alignment vertical="top"/>
    </xf>
    <xf numFmtId="0" fontId="4" fillId="0" borderId="0" xfId="4">
      <alignment vertical="top"/>
    </xf>
    <xf numFmtId="3" fontId="4" fillId="13" borderId="0" xfId="8" applyNumberFormat="1">
      <alignment vertical="top"/>
    </xf>
    <xf numFmtId="3" fontId="4" fillId="23" borderId="0" xfId="26" applyNumberFormat="1">
      <alignment vertical="top"/>
    </xf>
    <xf numFmtId="3" fontId="4" fillId="6" borderId="0" xfId="11" applyNumberFormat="1">
      <alignment vertical="top"/>
    </xf>
    <xf numFmtId="3" fontId="4" fillId="12" borderId="0" xfId="9" applyNumberFormat="1">
      <alignment vertical="top"/>
    </xf>
    <xf numFmtId="0" fontId="4" fillId="0" borderId="0" xfId="4">
      <alignment vertical="top"/>
    </xf>
    <xf numFmtId="10" fontId="4" fillId="0" borderId="0" xfId="13" applyNumberFormat="1" applyFill="1">
      <alignment vertical="top"/>
    </xf>
    <xf numFmtId="10" fontId="4" fillId="14" borderId="0" xfId="13" applyNumberFormat="1">
      <alignment vertical="top"/>
    </xf>
    <xf numFmtId="49" fontId="4" fillId="0" borderId="0" xfId="4" applyNumberFormat="1" applyFill="1">
      <alignment vertical="top"/>
    </xf>
    <xf numFmtId="49" fontId="4" fillId="0" borderId="0" xfId="4" applyNumberFormat="1">
      <alignment vertical="top"/>
    </xf>
    <xf numFmtId="10" fontId="4" fillId="0" borderId="0" xfId="9" applyNumberFormat="1" applyFill="1">
      <alignment vertical="top"/>
    </xf>
    <xf numFmtId="10" fontId="4" fillId="12" borderId="0" xfId="9" applyNumberFormat="1">
      <alignment vertical="top"/>
    </xf>
    <xf numFmtId="10" fontId="4" fillId="0" borderId="0" xfId="4" applyNumberFormat="1" applyFill="1">
      <alignment vertical="top"/>
    </xf>
    <xf numFmtId="10" fontId="4" fillId="7" borderId="0" xfId="4" applyNumberFormat="1" applyFill="1">
      <alignment vertical="top"/>
    </xf>
    <xf numFmtId="0" fontId="4" fillId="22" borderId="0" xfId="4" applyFill="1">
      <alignment vertical="top"/>
    </xf>
    <xf numFmtId="165" fontId="4" fillId="22" borderId="0" xfId="8" applyNumberFormat="1" applyFill="1">
      <alignment vertical="top"/>
    </xf>
    <xf numFmtId="0" fontId="13" fillId="0" borderId="0" xfId="4" applyFont="1" applyAlignment="1">
      <alignment horizontal="left" vertical="top" wrapText="1"/>
    </xf>
    <xf numFmtId="0" fontId="13" fillId="0" borderId="0" xfId="4" applyFont="1" applyAlignment="1">
      <alignment vertical="top" wrapText="1"/>
    </xf>
    <xf numFmtId="165" fontId="4" fillId="22" borderId="0" xfId="13" applyNumberFormat="1" applyFill="1">
      <alignment vertical="top"/>
    </xf>
    <xf numFmtId="10" fontId="4" fillId="6" borderId="0" xfId="11" applyNumberFormat="1">
      <alignment vertical="top"/>
    </xf>
    <xf numFmtId="10" fontId="4" fillId="10" borderId="0" xfId="10" applyNumberFormat="1">
      <alignment vertical="top"/>
    </xf>
    <xf numFmtId="10" fontId="4" fillId="0" borderId="0" xfId="4" applyNumberFormat="1">
      <alignment vertical="top"/>
    </xf>
    <xf numFmtId="3" fontId="4" fillId="14" borderId="0" xfId="13" applyNumberFormat="1">
      <alignment vertical="top"/>
    </xf>
    <xf numFmtId="0" fontId="5" fillId="0" borderId="0" xfId="23" applyFont="1"/>
    <xf numFmtId="10" fontId="4" fillId="22" borderId="0" xfId="10" applyNumberFormat="1" applyFill="1">
      <alignment vertical="top"/>
    </xf>
    <xf numFmtId="10" fontId="4" fillId="22" borderId="0" xfId="11" applyNumberFormat="1" applyFill="1">
      <alignment vertical="top"/>
    </xf>
    <xf numFmtId="0" fontId="5" fillId="0" borderId="0" xfId="4" applyFont="1">
      <alignment vertical="top"/>
    </xf>
    <xf numFmtId="0" fontId="4" fillId="0" borderId="0" xfId="4">
      <alignment vertical="top"/>
    </xf>
    <xf numFmtId="0" fontId="4" fillId="0" borderId="0" xfId="4" applyFont="1">
      <alignment vertical="top"/>
    </xf>
    <xf numFmtId="0" fontId="4" fillId="0" borderId="0" xfId="4" applyFill="1">
      <alignment vertical="top"/>
    </xf>
    <xf numFmtId="10" fontId="4" fillId="0" borderId="0" xfId="4" applyNumberFormat="1">
      <alignment vertical="top"/>
    </xf>
    <xf numFmtId="10" fontId="4" fillId="7" borderId="0" xfId="4" applyNumberFormat="1" applyFill="1">
      <alignment vertical="top"/>
    </xf>
    <xf numFmtId="0" fontId="4" fillId="22" borderId="0" xfId="4" applyFill="1">
      <alignment vertical="top"/>
    </xf>
    <xf numFmtId="0" fontId="4" fillId="0" borderId="0" xfId="4">
      <alignment vertical="top"/>
    </xf>
    <xf numFmtId="0" fontId="4" fillId="0" borderId="0" xfId="4">
      <alignment vertical="top"/>
    </xf>
    <xf numFmtId="0" fontId="4" fillId="0" borderId="0" xfId="4">
      <alignment vertical="top"/>
    </xf>
    <xf numFmtId="3" fontId="4" fillId="10" borderId="0" xfId="10" applyNumberFormat="1">
      <alignment vertical="top"/>
    </xf>
    <xf numFmtId="3" fontId="4" fillId="8" borderId="0" xfId="12" applyNumberFormat="1">
      <alignment vertical="top"/>
    </xf>
    <xf numFmtId="3" fontId="4" fillId="6" borderId="2" xfId="11" applyNumberFormat="1" applyBorder="1">
      <alignment vertical="top"/>
    </xf>
    <xf numFmtId="3" fontId="11" fillId="0" borderId="0" xfId="27" applyNumberFormat="1" applyFont="1" applyFill="1" applyAlignment="1">
      <alignment vertical="top"/>
    </xf>
    <xf numFmtId="0" fontId="4" fillId="0" borderId="0" xfId="4">
      <alignment vertical="top"/>
    </xf>
    <xf numFmtId="0" fontId="4" fillId="0" borderId="0" xfId="4">
      <alignment vertical="top"/>
    </xf>
    <xf numFmtId="0" fontId="5" fillId="0" borderId="0" xfId="4" applyFont="1" applyAlignment="1">
      <alignment horizontal="left" vertical="top" wrapText="1"/>
    </xf>
    <xf numFmtId="0" fontId="4" fillId="0" borderId="0" xfId="4" applyAlignment="1">
      <alignment vertical="top" wrapText="1"/>
    </xf>
    <xf numFmtId="0" fontId="4" fillId="0" borderId="0" xfId="4">
      <alignment vertical="top"/>
    </xf>
    <xf numFmtId="0" fontId="5" fillId="0" borderId="0" xfId="4" applyFont="1" applyAlignment="1">
      <alignment vertical="top" wrapText="1"/>
    </xf>
    <xf numFmtId="0" fontId="4" fillId="0" borderId="0" xfId="4" applyFont="1" applyAlignment="1">
      <alignment horizontal="left" vertical="top" wrapText="1"/>
    </xf>
  </cellXfs>
  <cellStyles count="39">
    <cellStyle name="_x000d__x000a_JournalTemplate=C:\COMFO\CTALK\JOURSTD.TPL_x000d__x000a_LbStateAddress=3 3 0 251 1 89 2 311_x000d__x000a_LbStateJou" xfId="22"/>
    <cellStyle name="_kop1 Bladtitel" xfId="5"/>
    <cellStyle name="_kop2 Bloktitel" xfId="6"/>
    <cellStyle name="_kop3 Subkop" xfId="7"/>
    <cellStyle name="Bad" xfId="29" hidden="1"/>
    <cellStyle name="Berekening" xfId="18" builtinId="22" hidden="1"/>
    <cellStyle name="Cel (tussen)resultaat" xfId="8"/>
    <cellStyle name="Cel Berekening" xfId="9"/>
    <cellStyle name="Cel Bijzonderheid" xfId="10"/>
    <cellStyle name="Cel Input" xfId="11"/>
    <cellStyle name="Cel Input Data" xfId="26"/>
    <cellStyle name="Cel PM extern" xfId="12"/>
    <cellStyle name="Cel Verwijzing" xfId="13"/>
    <cellStyle name="Check Cell" xfId="32" hidden="1"/>
    <cellStyle name="Controlecel" xfId="20" builtinId="23" hidden="1"/>
    <cellStyle name="Explanatory Text" xfId="38" hidden="1"/>
    <cellStyle name="Gekoppelde cel" xfId="19" builtinId="24" hidden="1"/>
    <cellStyle name="Goed" xfId="1" builtinId="26" hidden="1"/>
    <cellStyle name="Heading 1" xfId="34" hidden="1"/>
    <cellStyle name="Heading 2" xfId="35" hidden="1"/>
    <cellStyle name="Heading 3" xfId="36" hidden="1"/>
    <cellStyle name="Heading 4" xfId="37" hidden="1"/>
    <cellStyle name="Hyperlink" xfId="28" builtinId="8"/>
    <cellStyle name="Input" xfId="30" hidden="1"/>
    <cellStyle name="Invoer" xfId="16" builtinId="20" hidden="1"/>
    <cellStyle name="Komma" xfId="27" builtinId="3"/>
    <cellStyle name="Neutraal" xfId="3" builtinId="28" hidden="1"/>
    <cellStyle name="Note" xfId="33" hidden="1"/>
    <cellStyle name="Notitie" xfId="21" builtinId="10" hidden="1"/>
    <cellStyle name="Ongeldig" xfId="2" builtinId="27" hidden="1"/>
    <cellStyle name="Opm. INTERN" xfId="14"/>
    <cellStyle name="Output" xfId="31" hidden="1"/>
    <cellStyle name="Procent" xfId="24" builtinId="5"/>
    <cellStyle name="Standaard" xfId="0" builtinId="0"/>
    <cellStyle name="Standaard 2 2 2" xfId="23"/>
    <cellStyle name="Standaard ACM-DE" xfId="4"/>
    <cellStyle name="Standaard_NG-TAR(i)-10-08 Concept" xfId="25"/>
    <cellStyle name="Toelichting" xfId="15"/>
    <cellStyle name="Uitvoer" xfId="17" builtinId="21" hidden="1"/>
  </cellStyles>
  <dxfs count="0"/>
  <tableStyles count="0" defaultTableStyle="TableStyleMedium2" defaultPivotStyle="PivotStyleLight16"/>
  <colors>
    <mruColors>
      <color rgb="FFCCFFCC"/>
      <color rgb="FF66FF66"/>
      <color rgb="FFFFFFCC"/>
      <color rgb="FF5F1F7A"/>
      <color rgb="FFFFCC99"/>
      <color rgb="FFFF99FF"/>
      <color rgb="FFCCFFFF"/>
      <color rgb="FFCCC8D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1126</xdr:colOff>
      <xdr:row>22</xdr:row>
      <xdr:rowOff>75778</xdr:rowOff>
    </xdr:from>
    <xdr:to>
      <xdr:col>13</xdr:col>
      <xdr:colOff>172898</xdr:colOff>
      <xdr:row>22</xdr:row>
      <xdr:rowOff>75778</xdr:rowOff>
    </xdr:to>
    <xdr:cxnSp macro="">
      <xdr:nvCxnSpPr>
        <xdr:cNvPr id="21" name="Rechte verbindingslijn 20"/>
        <xdr:cNvCxnSpPr/>
      </xdr:nvCxnSpPr>
      <xdr:spPr>
        <a:xfrm>
          <a:off x="3582526" y="3929321"/>
          <a:ext cx="244688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5953</xdr:colOff>
      <xdr:row>18</xdr:row>
      <xdr:rowOff>107157</xdr:rowOff>
    </xdr:from>
    <xdr:to>
      <xdr:col>10</xdr:col>
      <xdr:colOff>171450</xdr:colOff>
      <xdr:row>18</xdr:row>
      <xdr:rowOff>108254</xdr:rowOff>
    </xdr:to>
    <xdr:cxnSp macro="">
      <xdr:nvCxnSpPr>
        <xdr:cNvPr id="19" name="Rechte verbindingslijn met pijl 18"/>
        <xdr:cNvCxnSpPr/>
      </xdr:nvCxnSpPr>
      <xdr:spPr>
        <a:xfrm>
          <a:off x="3580629" y="3132745"/>
          <a:ext cx="3067821" cy="1097"/>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164224</xdr:colOff>
      <xdr:row>14</xdr:row>
      <xdr:rowOff>125650</xdr:rowOff>
    </xdr:from>
    <xdr:to>
      <xdr:col>10</xdr:col>
      <xdr:colOff>160367</xdr:colOff>
      <xdr:row>18</xdr:row>
      <xdr:rowOff>111672</xdr:rowOff>
    </xdr:to>
    <xdr:cxnSp macro="">
      <xdr:nvCxnSpPr>
        <xdr:cNvPr id="22" name="Rechte verbindingslijn met pijl 21"/>
        <xdr:cNvCxnSpPr/>
      </xdr:nvCxnSpPr>
      <xdr:spPr>
        <a:xfrm flipV="1">
          <a:off x="6214241" y="2529891"/>
          <a:ext cx="442833" cy="721747"/>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178593</xdr:colOff>
      <xdr:row>14</xdr:row>
      <xdr:rowOff>101203</xdr:rowOff>
    </xdr:from>
    <xdr:to>
      <xdr:col>14</xdr:col>
      <xdr:colOff>422672</xdr:colOff>
      <xdr:row>18</xdr:row>
      <xdr:rowOff>95250</xdr:rowOff>
    </xdr:to>
    <xdr:cxnSp macro="">
      <xdr:nvCxnSpPr>
        <xdr:cNvPr id="32" name="Rechte verbindingslijn met pijl 31"/>
        <xdr:cNvCxnSpPr/>
      </xdr:nvCxnSpPr>
      <xdr:spPr>
        <a:xfrm>
          <a:off x="8661796" y="2452687"/>
          <a:ext cx="422673" cy="708422"/>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177605</xdr:colOff>
      <xdr:row>18</xdr:row>
      <xdr:rowOff>125557</xdr:rowOff>
    </xdr:from>
    <xdr:to>
      <xdr:col>14</xdr:col>
      <xdr:colOff>419966</xdr:colOff>
      <xdr:row>22</xdr:row>
      <xdr:rowOff>79144</xdr:rowOff>
    </xdr:to>
    <xdr:cxnSp macro="">
      <xdr:nvCxnSpPr>
        <xdr:cNvPr id="33" name="Rechte verbindingslijn met pijl 32"/>
        <xdr:cNvCxnSpPr/>
      </xdr:nvCxnSpPr>
      <xdr:spPr>
        <a:xfrm flipV="1">
          <a:off x="8680832" y="3208193"/>
          <a:ext cx="424202" cy="680951"/>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5953</xdr:colOff>
      <xdr:row>18</xdr:row>
      <xdr:rowOff>107157</xdr:rowOff>
    </xdr:from>
    <xdr:to>
      <xdr:col>14</xdr:col>
      <xdr:colOff>428625</xdr:colOff>
      <xdr:row>18</xdr:row>
      <xdr:rowOff>108254</xdr:rowOff>
    </xdr:to>
    <xdr:cxnSp macro="">
      <xdr:nvCxnSpPr>
        <xdr:cNvPr id="9" name="Rechte verbindingslijn met pijl 8"/>
        <xdr:cNvCxnSpPr/>
      </xdr:nvCxnSpPr>
      <xdr:spPr>
        <a:xfrm>
          <a:off x="8667750" y="3173016"/>
          <a:ext cx="422672" cy="1097"/>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182217</xdr:colOff>
      <xdr:row>14</xdr:row>
      <xdr:rowOff>82825</xdr:rowOff>
    </xdr:from>
    <xdr:to>
      <xdr:col>10</xdr:col>
      <xdr:colOff>165496</xdr:colOff>
      <xdr:row>14</xdr:row>
      <xdr:rowOff>83922</xdr:rowOff>
    </xdr:to>
    <xdr:cxnSp macro="">
      <xdr:nvCxnSpPr>
        <xdr:cNvPr id="16" name="Rechte verbindingslijn met pijl 15"/>
        <xdr:cNvCxnSpPr/>
      </xdr:nvCxnSpPr>
      <xdr:spPr>
        <a:xfrm>
          <a:off x="3586369" y="2501347"/>
          <a:ext cx="3072692" cy="1097"/>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3571</xdr:colOff>
      <xdr:row>14</xdr:row>
      <xdr:rowOff>100012</xdr:rowOff>
    </xdr:from>
    <xdr:to>
      <xdr:col>5</xdr:col>
      <xdr:colOff>432289</xdr:colOff>
      <xdr:row>16</xdr:row>
      <xdr:rowOff>102577</xdr:rowOff>
    </xdr:to>
    <xdr:cxnSp macro="">
      <xdr:nvCxnSpPr>
        <xdr:cNvPr id="17" name="Rechte verbindingslijn met pijl 16"/>
        <xdr:cNvCxnSpPr/>
      </xdr:nvCxnSpPr>
      <xdr:spPr>
        <a:xfrm>
          <a:off x="3593763" y="2466608"/>
          <a:ext cx="428718" cy="368911"/>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829235</xdr:colOff>
      <xdr:row>16</xdr:row>
      <xdr:rowOff>3863</xdr:rowOff>
    </xdr:from>
    <xdr:to>
      <xdr:col>12</xdr:col>
      <xdr:colOff>829235</xdr:colOff>
      <xdr:row>17</xdr:row>
      <xdr:rowOff>3863</xdr:rowOff>
    </xdr:to>
    <xdr:cxnSp macro="">
      <xdr:nvCxnSpPr>
        <xdr:cNvPr id="10" name="Rechte verbindingslijn met pijl 9"/>
        <xdr:cNvCxnSpPr/>
      </xdr:nvCxnSpPr>
      <xdr:spPr>
        <a:xfrm>
          <a:off x="7693804" y="2775966"/>
          <a:ext cx="0" cy="183931"/>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hyperlink" Target="https://uitspraken.rechtspraak.nl/inziendocument?id=ECLI:NL:CBB:2019:635" TargetMode="External"/><Relationship Id="rId2" Type="http://schemas.openxmlformats.org/officeDocument/2006/relationships/hyperlink" Target="https://www.acm.nl/nl/publicaties/publicatie/16409/X-factorbesluit-TenneT-2017-2021-Net-op-zee" TargetMode="External"/><Relationship Id="rId1" Type="http://schemas.openxmlformats.org/officeDocument/2006/relationships/hyperlink" Target="https://opendata.cbs.nl/statline/" TargetMode="External"/><Relationship Id="rId5" Type="http://schemas.openxmlformats.org/officeDocument/2006/relationships/printerSettings" Target="../printerSettings/printerSettings3.bin"/><Relationship Id="rId4" Type="http://schemas.openxmlformats.org/officeDocument/2006/relationships/hyperlink" Target="https://www.belastingdienst.nl/wps/wcm/connect/bldcontentnl/standaard_functies/prive/contact/rechten_en_plichten_bij_de_belastingdienst/belastingrente/overzicht_percentages_belastingrent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rgb="FFCCC8D9"/>
    <pageSetUpPr autoPageBreaks="0"/>
  </sheetPr>
  <dimension ref="B2:E42"/>
  <sheetViews>
    <sheetView showGridLines="0" tabSelected="1" zoomScale="85" zoomScaleNormal="85" workbookViewId="0">
      <pane ySplit="3" topLeftCell="A4" activePane="bottomLeft" state="frozen"/>
      <selection pane="bottomLeft"/>
    </sheetView>
  </sheetViews>
  <sheetFormatPr defaultRowHeight="12.75"/>
  <cols>
    <col min="1" max="1" width="2.85546875" style="2" customWidth="1"/>
    <col min="2" max="2" width="39.85546875" style="2" customWidth="1"/>
    <col min="3" max="3" width="91.85546875" style="2" customWidth="1"/>
    <col min="4" max="16384" width="9.140625" style="2"/>
  </cols>
  <sheetData>
    <row r="2" spans="2:3" s="12" customFormat="1" ht="18">
      <c r="B2" s="11" t="s">
        <v>77</v>
      </c>
    </row>
    <row r="6" spans="2:3">
      <c r="B6" s="3"/>
    </row>
    <row r="13" spans="2:3" s="7" customFormat="1">
      <c r="B13" s="7" t="s">
        <v>0</v>
      </c>
    </row>
    <row r="14" spans="2:3" s="8" customFormat="1"/>
    <row r="15" spans="2:3">
      <c r="B15" s="9" t="s">
        <v>1</v>
      </c>
      <c r="C15" s="10" t="s">
        <v>114</v>
      </c>
    </row>
    <row r="16" spans="2:3">
      <c r="B16" s="9" t="s">
        <v>2</v>
      </c>
      <c r="C16" s="10" t="s">
        <v>115</v>
      </c>
    </row>
    <row r="17" spans="2:5">
      <c r="B17" s="9" t="s">
        <v>3</v>
      </c>
      <c r="C17" s="10" t="s">
        <v>116</v>
      </c>
    </row>
    <row r="18" spans="2:5">
      <c r="B18" s="9" t="s">
        <v>4</v>
      </c>
      <c r="C18" s="10" t="s">
        <v>117</v>
      </c>
    </row>
    <row r="19" spans="2:5">
      <c r="B19" s="9" t="s">
        <v>5</v>
      </c>
      <c r="C19" s="10" t="s">
        <v>217</v>
      </c>
    </row>
    <row r="20" spans="2:5">
      <c r="B20" s="9" t="s">
        <v>6</v>
      </c>
      <c r="C20" s="10" t="s">
        <v>70</v>
      </c>
    </row>
    <row r="21" spans="2:5" ht="12.75" customHeight="1">
      <c r="B21" s="9" t="s">
        <v>7</v>
      </c>
      <c r="C21" s="10" t="s">
        <v>191</v>
      </c>
    </row>
    <row r="22" spans="2:5" ht="12.75" customHeight="1">
      <c r="B22" s="9" t="s">
        <v>8</v>
      </c>
      <c r="C22" s="10" t="s">
        <v>70</v>
      </c>
    </row>
    <row r="25" spans="2:5" s="7" customFormat="1">
      <c r="B25" s="7" t="s">
        <v>9</v>
      </c>
    </row>
    <row r="27" spans="2:5">
      <c r="B27" s="9" t="s">
        <v>10</v>
      </c>
      <c r="C27" s="10" t="s">
        <v>218</v>
      </c>
    </row>
    <row r="28" spans="2:5">
      <c r="B28" s="9" t="s">
        <v>11</v>
      </c>
      <c r="C28" s="10" t="s">
        <v>218</v>
      </c>
    </row>
    <row r="29" spans="2:5" ht="25.5">
      <c r="B29" s="9" t="s">
        <v>12</v>
      </c>
      <c r="C29" s="90" t="s">
        <v>218</v>
      </c>
      <c r="E29" s="35"/>
    </row>
    <row r="30" spans="2:5">
      <c r="B30" s="9" t="s">
        <v>13</v>
      </c>
      <c r="C30" s="10" t="s">
        <v>70</v>
      </c>
    </row>
    <row r="31" spans="2:5">
      <c r="B31" s="68" t="s">
        <v>93</v>
      </c>
      <c r="C31" s="10" t="s">
        <v>70</v>
      </c>
    </row>
    <row r="34" spans="2:2" s="7" customFormat="1">
      <c r="B34" s="7" t="s">
        <v>14</v>
      </c>
    </row>
    <row r="36" spans="2:2">
      <c r="B36" s="23" t="s">
        <v>75</v>
      </c>
    </row>
    <row r="37" spans="2:2">
      <c r="B37" s="23" t="s">
        <v>76</v>
      </c>
    </row>
    <row r="38" spans="2:2">
      <c r="B38" s="23" t="s">
        <v>97</v>
      </c>
    </row>
    <row r="39" spans="2:2">
      <c r="B39" s="23"/>
    </row>
    <row r="40" spans="2:2" s="70" customFormat="1">
      <c r="B40" s="70" t="s">
        <v>98</v>
      </c>
    </row>
    <row r="42" spans="2:2">
      <c r="B42" s="76" t="s">
        <v>99</v>
      </c>
    </row>
  </sheetData>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tabColor rgb="FFCCFFCC"/>
    <pageSetUpPr autoPageBreaks="0"/>
  </sheetPr>
  <dimension ref="A2:X25"/>
  <sheetViews>
    <sheetView showGridLines="0" zoomScale="85" zoomScaleNormal="85" workbookViewId="0">
      <pane xSplit="6" ySplit="9" topLeftCell="G10" activePane="bottomRight" state="frozen"/>
      <selection pane="topRight"/>
      <selection pane="bottomLeft"/>
      <selection pane="bottomRight"/>
    </sheetView>
  </sheetViews>
  <sheetFormatPr defaultRowHeight="12.75"/>
  <cols>
    <col min="1" max="1" width="4" style="2" customWidth="1"/>
    <col min="2" max="2" width="72.28515625" style="2" customWidth="1"/>
    <col min="3" max="5" width="4.5703125" style="2" customWidth="1"/>
    <col min="6" max="6" width="17.140625" style="2" customWidth="1"/>
    <col min="7" max="7" width="2.7109375" style="2" customWidth="1"/>
    <col min="8" max="8" width="13.7109375" style="2" customWidth="1"/>
    <col min="9" max="9" width="2.7109375" style="85" customWidth="1"/>
    <col min="10" max="10" width="13.7109375" style="85" customWidth="1"/>
    <col min="11" max="11" width="2.7109375" style="2" customWidth="1"/>
    <col min="12" max="17" width="13.7109375" style="85" customWidth="1"/>
    <col min="18" max="18" width="2.7109375" style="85" customWidth="1"/>
    <col min="19" max="19" width="49" style="2" customWidth="1"/>
    <col min="20" max="20" width="2.7109375" style="2" customWidth="1"/>
    <col min="21" max="21" width="13.5703125" style="2" customWidth="1"/>
    <col min="22" max="36" width="13.7109375" style="2" customWidth="1"/>
    <col min="37" max="16384" width="9.140625" style="2"/>
  </cols>
  <sheetData>
    <row r="2" spans="1:21" s="20" customFormat="1" ht="18">
      <c r="B2" s="20" t="s">
        <v>82</v>
      </c>
    </row>
    <row r="4" spans="1:21">
      <c r="B4" s="136" t="s">
        <v>190</v>
      </c>
      <c r="C4" s="137"/>
      <c r="D4" s="137"/>
      <c r="E4" s="137"/>
    </row>
    <row r="5" spans="1:21">
      <c r="B5" s="137"/>
      <c r="C5" s="137"/>
      <c r="D5" s="137"/>
      <c r="E5" s="137"/>
    </row>
    <row r="6" spans="1:21">
      <c r="B6" s="137"/>
      <c r="C6" s="137"/>
      <c r="D6" s="137"/>
      <c r="E6" s="137"/>
    </row>
    <row r="7" spans="1:21">
      <c r="B7" s="137"/>
      <c r="C7" s="137"/>
      <c r="D7" s="137"/>
      <c r="E7" s="137"/>
    </row>
    <row r="8" spans="1:21" s="7" customFormat="1">
      <c r="B8" s="7" t="s">
        <v>42</v>
      </c>
      <c r="F8" s="7" t="s">
        <v>26</v>
      </c>
      <c r="H8" s="7" t="s">
        <v>27</v>
      </c>
      <c r="I8" s="70"/>
      <c r="J8" s="70" t="s">
        <v>46</v>
      </c>
      <c r="L8" s="70" t="s">
        <v>106</v>
      </c>
      <c r="M8" s="70" t="s">
        <v>107</v>
      </c>
      <c r="N8" s="70" t="s">
        <v>108</v>
      </c>
      <c r="O8" s="70" t="s">
        <v>109</v>
      </c>
      <c r="P8" s="70" t="s">
        <v>110</v>
      </c>
      <c r="Q8" s="70" t="s">
        <v>111</v>
      </c>
      <c r="R8" s="70"/>
      <c r="S8" s="7" t="s">
        <v>43</v>
      </c>
      <c r="U8" s="7" t="s">
        <v>44</v>
      </c>
    </row>
    <row r="11" spans="1:21" s="7" customFormat="1">
      <c r="B11" s="7" t="s">
        <v>63</v>
      </c>
      <c r="I11" s="70"/>
      <c r="J11" s="70"/>
      <c r="L11" s="70"/>
      <c r="M11" s="70"/>
      <c r="N11" s="70"/>
      <c r="O11" s="70"/>
      <c r="P11" s="70"/>
      <c r="Q11" s="70"/>
      <c r="R11" s="70"/>
    </row>
    <row r="13" spans="1:21">
      <c r="A13" s="127"/>
      <c r="B13" s="2" t="s">
        <v>57</v>
      </c>
      <c r="F13" s="2" t="s">
        <v>184</v>
      </c>
      <c r="J13" s="88"/>
      <c r="L13" s="96">
        <v>15269962</v>
      </c>
      <c r="M13" s="88"/>
      <c r="N13" s="88"/>
      <c r="O13" s="88"/>
      <c r="P13" s="88"/>
      <c r="Q13" s="88"/>
      <c r="S13" s="2" t="s">
        <v>69</v>
      </c>
      <c r="U13" s="35"/>
    </row>
    <row r="15" spans="1:21" s="7" customFormat="1">
      <c r="B15" s="7" t="s">
        <v>203</v>
      </c>
      <c r="I15" s="70"/>
      <c r="J15" s="70"/>
      <c r="L15" s="70"/>
      <c r="M15" s="70"/>
      <c r="N15" s="70"/>
      <c r="O15" s="70"/>
      <c r="P15" s="70"/>
      <c r="Q15" s="70"/>
      <c r="R15" s="70"/>
    </row>
    <row r="16" spans="1:21">
      <c r="A16" s="127"/>
    </row>
    <row r="17" spans="1:24" s="87" customFormat="1">
      <c r="A17" s="127"/>
      <c r="B17" s="1" t="s">
        <v>166</v>
      </c>
    </row>
    <row r="18" spans="1:24">
      <c r="A18" s="127"/>
      <c r="B18" s="2" t="s">
        <v>198</v>
      </c>
      <c r="F18" s="2" t="s">
        <v>184</v>
      </c>
      <c r="J18" s="88"/>
      <c r="L18" s="88"/>
      <c r="M18" s="87"/>
      <c r="N18" s="87"/>
      <c r="O18" s="87"/>
      <c r="P18" s="92"/>
      <c r="Q18" s="96">
        <v>472784.73923003685</v>
      </c>
      <c r="S18" s="2" t="s">
        <v>215</v>
      </c>
      <c r="X18" s="5"/>
    </row>
    <row r="19" spans="1:24" s="134" customFormat="1">
      <c r="B19" s="134" t="s">
        <v>199</v>
      </c>
      <c r="F19" s="134" t="s">
        <v>184</v>
      </c>
      <c r="J19" s="88"/>
      <c r="L19" s="88"/>
      <c r="Q19" s="96">
        <v>66559.812390420921</v>
      </c>
      <c r="S19" s="134" t="s">
        <v>194</v>
      </c>
      <c r="X19" s="5"/>
    </row>
    <row r="20" spans="1:24" s="134" customFormat="1">
      <c r="B20" s="134" t="s">
        <v>200</v>
      </c>
      <c r="F20" s="134" t="s">
        <v>184</v>
      </c>
      <c r="J20" s="88"/>
      <c r="L20" s="88"/>
      <c r="Q20" s="96">
        <v>620398.36563182273</v>
      </c>
      <c r="S20" s="134" t="s">
        <v>195</v>
      </c>
      <c r="X20" s="5"/>
    </row>
    <row r="21" spans="1:24">
      <c r="A21" s="127"/>
      <c r="M21" s="87"/>
      <c r="N21" s="87"/>
      <c r="O21" s="87"/>
      <c r="P21" s="87"/>
      <c r="U21" s="35"/>
    </row>
    <row r="22" spans="1:24">
      <c r="A22" s="127"/>
      <c r="B22" s="119" t="s">
        <v>165</v>
      </c>
    </row>
    <row r="23" spans="1:24">
      <c r="A23" s="127"/>
      <c r="B23" s="120" t="s">
        <v>201</v>
      </c>
      <c r="F23" s="127" t="s">
        <v>184</v>
      </c>
      <c r="M23" s="96">
        <v>0</v>
      </c>
      <c r="N23" s="96">
        <v>0</v>
      </c>
      <c r="O23" s="96">
        <v>1437511.915339184</v>
      </c>
      <c r="S23" s="2" t="s">
        <v>216</v>
      </c>
    </row>
    <row r="24" spans="1:24">
      <c r="A24" s="127"/>
      <c r="B24" s="2" t="s">
        <v>202</v>
      </c>
      <c r="F24" s="127" t="s">
        <v>184</v>
      </c>
      <c r="M24" s="96">
        <v>13568124.161056362</v>
      </c>
      <c r="N24" s="96">
        <v>26541518.422045849</v>
      </c>
      <c r="O24" s="96">
        <v>35998020.819004282</v>
      </c>
      <c r="S24" s="2" t="s">
        <v>185</v>
      </c>
    </row>
    <row r="25" spans="1:24">
      <c r="A25" s="127"/>
    </row>
  </sheetData>
  <mergeCells count="1">
    <mergeCell ref="B4:E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tabColor theme="0" tint="-4.9989318521683403E-2"/>
    <pageSetUpPr autoPageBreaks="0"/>
  </sheetPr>
  <dimension ref="A1"/>
  <sheetViews>
    <sheetView showGridLines="0" topLeftCell="A4" zoomScale="90" zoomScaleNormal="90" workbookViewId="0">
      <selection activeCell="A4" sqref="A4"/>
    </sheetView>
  </sheetViews>
  <sheetFormatPr defaultRowHeight="12.75"/>
  <cols>
    <col min="1" max="16384" width="9.140625" style="22"/>
  </cols>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tabColor rgb="FFFFFFCC"/>
    <pageSetUpPr autoPageBreaks="0" fitToPage="1"/>
  </sheetPr>
  <dimension ref="B2:S32"/>
  <sheetViews>
    <sheetView showGridLines="0" zoomScale="85" zoomScaleNormal="85" workbookViewId="0">
      <pane xSplit="6" ySplit="12" topLeftCell="G13" activePane="bottomRight" state="frozen"/>
      <selection pane="topRight"/>
      <selection pane="bottomLeft"/>
      <selection pane="bottomRight"/>
    </sheetView>
  </sheetViews>
  <sheetFormatPr defaultRowHeight="12.75"/>
  <cols>
    <col min="1" max="1" width="4" style="93" customWidth="1"/>
    <col min="2" max="2" width="54" style="93" customWidth="1"/>
    <col min="3" max="5" width="4.5703125" style="93" customWidth="1"/>
    <col min="6" max="6" width="13.7109375" style="93" customWidth="1"/>
    <col min="7" max="7" width="2.7109375" style="93" customWidth="1"/>
    <col min="8" max="8" width="13.7109375" style="93" customWidth="1"/>
    <col min="9" max="9" width="2.7109375" style="93" customWidth="1"/>
    <col min="10" max="10" width="13.7109375" style="93" customWidth="1"/>
    <col min="11" max="11" width="2.7109375" style="93" customWidth="1"/>
    <col min="12" max="17" width="12.5703125" style="93" customWidth="1"/>
    <col min="18" max="18" width="2.7109375" style="93" customWidth="1"/>
    <col min="19" max="19" width="18" style="93" customWidth="1"/>
    <col min="20" max="32" width="13.7109375" style="93" customWidth="1"/>
    <col min="33" max="16384" width="9.140625" style="93"/>
  </cols>
  <sheetData>
    <row r="2" spans="2:19" s="20" customFormat="1" ht="18">
      <c r="B2" s="20" t="s">
        <v>131</v>
      </c>
    </row>
    <row r="4" spans="2:19" ht="12.75" customHeight="1">
      <c r="B4" s="136" t="s">
        <v>132</v>
      </c>
      <c r="C4" s="137"/>
      <c r="D4" s="137"/>
      <c r="E4" s="137"/>
    </row>
    <row r="5" spans="2:19">
      <c r="B5" s="137"/>
      <c r="C5" s="137"/>
      <c r="D5" s="137"/>
      <c r="E5" s="137"/>
    </row>
    <row r="6" spans="2:19">
      <c r="B6" s="137"/>
      <c r="C6" s="137"/>
      <c r="D6" s="137"/>
      <c r="E6" s="137"/>
    </row>
    <row r="7" spans="2:19">
      <c r="B7" s="137"/>
      <c r="C7" s="137"/>
      <c r="D7" s="137"/>
      <c r="E7" s="137"/>
    </row>
    <row r="8" spans="2:19">
      <c r="B8" s="137"/>
      <c r="C8" s="137"/>
      <c r="D8" s="137"/>
      <c r="E8" s="137"/>
    </row>
    <row r="9" spans="2:19">
      <c r="B9" s="137"/>
      <c r="C9" s="137"/>
      <c r="D9" s="137"/>
      <c r="E9" s="137"/>
    </row>
    <row r="10" spans="2:19">
      <c r="B10" s="21"/>
      <c r="C10" s="23"/>
      <c r="D10" s="23"/>
      <c r="H10" s="21"/>
    </row>
    <row r="11" spans="2:19" s="70" customFormat="1">
      <c r="B11" s="70" t="s">
        <v>42</v>
      </c>
      <c r="F11" s="70" t="s">
        <v>26</v>
      </c>
      <c r="H11" s="70" t="s">
        <v>27</v>
      </c>
      <c r="J11" s="70" t="s">
        <v>46</v>
      </c>
      <c r="L11" s="30">
        <v>2016</v>
      </c>
      <c r="M11" s="30">
        <v>2017</v>
      </c>
      <c r="N11" s="30">
        <v>2018</v>
      </c>
      <c r="O11" s="30">
        <v>2019</v>
      </c>
      <c r="P11" s="30">
        <v>2020</v>
      </c>
      <c r="Q11" s="30">
        <v>2021</v>
      </c>
      <c r="S11" s="70" t="s">
        <v>44</v>
      </c>
    </row>
    <row r="14" spans="2:19" s="70" customFormat="1">
      <c r="B14" s="70" t="s">
        <v>45</v>
      </c>
    </row>
    <row r="16" spans="2:19">
      <c r="B16" s="1" t="s">
        <v>133</v>
      </c>
    </row>
    <row r="17" spans="2:19">
      <c r="B17" s="93" t="s">
        <v>134</v>
      </c>
      <c r="F17" s="93" t="s">
        <v>56</v>
      </c>
      <c r="L17" s="99"/>
      <c r="M17" s="100">
        <f>'Tab 6_Parameters'!M24</f>
        <v>0.04</v>
      </c>
      <c r="N17" s="100">
        <f>'Tab 6_Parameters'!N24</f>
        <v>0.04</v>
      </c>
      <c r="O17" s="100">
        <f>'Tab 6_Parameters'!O24</f>
        <v>0.04</v>
      </c>
      <c r="P17" s="100">
        <f>'Tab 6_Parameters'!P24</f>
        <v>0.04</v>
      </c>
      <c r="Q17" s="100">
        <f>'Tab 6_Parameters'!Q24</f>
        <v>0.04</v>
      </c>
      <c r="S17" s="5"/>
    </row>
    <row r="18" spans="2:19">
      <c r="B18" s="93" t="s">
        <v>135</v>
      </c>
      <c r="F18" s="93" t="s">
        <v>56</v>
      </c>
      <c r="L18" s="99"/>
      <c r="M18" s="100">
        <f>'Tab 6_Parameters'!M25</f>
        <v>0.04</v>
      </c>
      <c r="N18" s="100">
        <f>'Tab 6_Parameters'!N25</f>
        <v>0.04</v>
      </c>
      <c r="O18" s="100">
        <f>'Tab 6_Parameters'!O25</f>
        <v>0.04</v>
      </c>
      <c r="P18" s="100">
        <f>'Tab 6_Parameters'!P25</f>
        <v>0.04</v>
      </c>
      <c r="Q18" s="100">
        <f>'Tab 6_Parameters'!Q25</f>
        <v>0.04</v>
      </c>
    </row>
    <row r="19" spans="2:19">
      <c r="B19" s="93" t="s">
        <v>136</v>
      </c>
      <c r="F19" s="93" t="s">
        <v>56</v>
      </c>
      <c r="L19" s="100">
        <f>'Tab 6_Parameters'!L26</f>
        <v>0.04</v>
      </c>
      <c r="M19" s="100">
        <f>'Tab 6_Parameters'!M26</f>
        <v>0.04</v>
      </c>
      <c r="N19" s="100">
        <f>'Tab 6_Parameters'!N26</f>
        <v>0.04</v>
      </c>
      <c r="O19" s="100">
        <f>'Tab 6_Parameters'!O26</f>
        <v>0.04</v>
      </c>
      <c r="P19" s="100">
        <f>'Tab 6_Parameters'!P26</f>
        <v>0.04</v>
      </c>
      <c r="Q19" s="114"/>
    </row>
    <row r="20" spans="2:19">
      <c r="B20" s="93" t="s">
        <v>137</v>
      </c>
      <c r="F20" s="93" t="s">
        <v>56</v>
      </c>
      <c r="L20" s="100">
        <f>'Tab 6_Parameters'!L27</f>
        <v>0.04</v>
      </c>
      <c r="M20" s="100">
        <f>'Tab 6_Parameters'!M27</f>
        <v>0.04</v>
      </c>
      <c r="N20" s="100">
        <f>'Tab 6_Parameters'!N27</f>
        <v>0.04</v>
      </c>
      <c r="O20" s="100">
        <f>'Tab 6_Parameters'!O27</f>
        <v>0.04</v>
      </c>
      <c r="P20" s="100">
        <f>'Tab 6_Parameters'!P27</f>
        <v>0.04</v>
      </c>
      <c r="Q20" s="114"/>
    </row>
    <row r="22" spans="2:19" s="70" customFormat="1">
      <c r="B22" s="70" t="s">
        <v>138</v>
      </c>
    </row>
    <row r="24" spans="2:19">
      <c r="B24" s="1" t="s">
        <v>139</v>
      </c>
    </row>
    <row r="25" spans="2:19">
      <c r="B25" s="93" t="s">
        <v>140</v>
      </c>
      <c r="L25" s="101"/>
      <c r="M25" s="102">
        <f>M11</f>
        <v>2017</v>
      </c>
      <c r="N25" s="102">
        <f>N11</f>
        <v>2018</v>
      </c>
      <c r="O25" s="102">
        <f>O11</f>
        <v>2019</v>
      </c>
      <c r="P25" s="102">
        <v>2020</v>
      </c>
      <c r="Q25" s="102">
        <v>2021</v>
      </c>
    </row>
    <row r="26" spans="2:19">
      <c r="B26" s="93" t="s">
        <v>141</v>
      </c>
      <c r="F26" s="93" t="s">
        <v>56</v>
      </c>
      <c r="L26" s="103"/>
      <c r="M26" s="104">
        <f>((1+L19)*(1+L20)*(1+M17)*(1+M18))^(1/4)-1</f>
        <v>4.0000000000000036E-2</v>
      </c>
      <c r="N26" s="104">
        <f>((1+M19)*(1+M20)*(1+N17)*(1+N18))^(1/4)-1</f>
        <v>4.0000000000000036E-2</v>
      </c>
      <c r="O26" s="104">
        <f>((1+N19)*(1+N20)*(1+O17)*(1+O18))^(1/4)-1</f>
        <v>4.0000000000000036E-2</v>
      </c>
      <c r="P26" s="104">
        <f>((1+O19)*(1+O20)*(1+P17)*(1+P18))^(1/4)-1</f>
        <v>4.0000000000000036E-2</v>
      </c>
      <c r="Q26" s="104">
        <f>((1+P19)*(1+P20)*(1+Q17)*(1+Q18))^(1/4)-1</f>
        <v>4.0000000000000036E-2</v>
      </c>
      <c r="S26" s="23"/>
    </row>
    <row r="27" spans="2:19">
      <c r="L27" s="8"/>
      <c r="S27" s="71"/>
    </row>
    <row r="28" spans="2:19">
      <c r="B28" s="1" t="s">
        <v>142</v>
      </c>
      <c r="L28" s="8"/>
    </row>
    <row r="29" spans="2:19">
      <c r="B29" s="93" t="s">
        <v>143</v>
      </c>
      <c r="F29" s="93" t="s">
        <v>56</v>
      </c>
      <c r="L29" s="105"/>
      <c r="M29" s="106"/>
      <c r="N29" s="100">
        <f>N26</f>
        <v>4.0000000000000036E-2</v>
      </c>
      <c r="O29" s="104">
        <f>(1+N29)*(1+O$26)-1</f>
        <v>8.1600000000000117E-2</v>
      </c>
      <c r="P29" s="104">
        <f t="shared" ref="P29:Q30" si="0">(1+O29)*(1+P$26)-1</f>
        <v>0.12486400000000009</v>
      </c>
      <c r="Q29" s="104">
        <f t="shared" si="0"/>
        <v>0.16985856000000021</v>
      </c>
    </row>
    <row r="30" spans="2:19">
      <c r="B30" s="93" t="s">
        <v>144</v>
      </c>
      <c r="F30" s="93" t="s">
        <v>56</v>
      </c>
      <c r="L30" s="105"/>
      <c r="M30" s="106"/>
      <c r="N30" s="106"/>
      <c r="O30" s="100">
        <f>O26</f>
        <v>4.0000000000000036E-2</v>
      </c>
      <c r="P30" s="104">
        <f t="shared" si="0"/>
        <v>8.1600000000000117E-2</v>
      </c>
      <c r="Q30" s="104">
        <f t="shared" si="0"/>
        <v>0.12486400000000009</v>
      </c>
    </row>
    <row r="31" spans="2:19">
      <c r="B31" s="93" t="s">
        <v>145</v>
      </c>
      <c r="F31" s="93" t="s">
        <v>56</v>
      </c>
      <c r="L31" s="105"/>
      <c r="M31" s="106"/>
      <c r="N31" s="106"/>
      <c r="O31" s="106"/>
      <c r="P31" s="100">
        <f>P26</f>
        <v>4.0000000000000036E-2</v>
      </c>
      <c r="Q31" s="104">
        <f>(1+P31)*(1+Q$26)-1</f>
        <v>8.1600000000000117E-2</v>
      </c>
    </row>
    <row r="32" spans="2:19">
      <c r="B32" s="93" t="s">
        <v>167</v>
      </c>
      <c r="F32" s="93" t="s">
        <v>56</v>
      </c>
      <c r="M32" s="124"/>
      <c r="N32" s="124"/>
      <c r="O32" s="124"/>
      <c r="P32" s="124"/>
      <c r="Q32" s="100">
        <f>Q26</f>
        <v>4.0000000000000036E-2</v>
      </c>
    </row>
  </sheetData>
  <mergeCells count="1">
    <mergeCell ref="B4:E9"/>
  </mergeCells>
  <pageMargins left="0.7" right="0.7" top="0.75" bottom="0.75" header="0.3" footer="0.3"/>
  <pageSetup paperSize="8" scale="43" orientation="portrait" r:id="rId1"/>
  <colBreaks count="2" manualBreakCount="2">
    <brk id="7" max="70" man="1"/>
    <brk id="1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rgb="FFFFFFCC"/>
    <pageSetUpPr autoPageBreaks="0"/>
  </sheetPr>
  <dimension ref="B2:T25"/>
  <sheetViews>
    <sheetView showGridLines="0" zoomScale="85" zoomScaleNormal="85" workbookViewId="0">
      <pane xSplit="6" ySplit="11" topLeftCell="G12" activePane="bottomRight" state="frozen"/>
      <selection pane="topRight"/>
      <selection pane="bottomLeft"/>
      <selection pane="bottomRight"/>
    </sheetView>
  </sheetViews>
  <sheetFormatPr defaultRowHeight="12.75"/>
  <cols>
    <col min="1" max="1" width="4" style="2" customWidth="1"/>
    <col min="2" max="2" width="54.7109375" style="2" customWidth="1"/>
    <col min="3" max="5" width="4.5703125" style="2" customWidth="1"/>
    <col min="6" max="6" width="16.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7" width="13.7109375" style="2" customWidth="1"/>
    <col min="18" max="18" width="2.7109375" style="2" customWidth="1"/>
    <col min="19" max="30" width="13.7109375" style="2" customWidth="1"/>
    <col min="31" max="16384" width="9.140625" style="2"/>
  </cols>
  <sheetData>
    <row r="2" spans="2:20" s="20" customFormat="1" ht="18">
      <c r="B2" s="20" t="s">
        <v>113</v>
      </c>
    </row>
    <row r="4" spans="2:20">
      <c r="B4" s="138" t="s">
        <v>130</v>
      </c>
      <c r="C4" s="137"/>
      <c r="D4" s="137"/>
      <c r="E4" s="137"/>
    </row>
    <row r="5" spans="2:20">
      <c r="B5" s="137"/>
      <c r="C5" s="137"/>
      <c r="D5" s="137"/>
      <c r="E5" s="137"/>
    </row>
    <row r="6" spans="2:20">
      <c r="B6" s="137"/>
      <c r="C6" s="137"/>
      <c r="D6" s="137"/>
      <c r="E6" s="137"/>
    </row>
    <row r="7" spans="2:20">
      <c r="B7" s="137"/>
      <c r="C7" s="137"/>
      <c r="D7" s="137"/>
      <c r="E7" s="137"/>
    </row>
    <row r="8" spans="2:20">
      <c r="B8" s="137"/>
      <c r="C8" s="137"/>
      <c r="D8" s="137"/>
      <c r="E8" s="137"/>
    </row>
    <row r="9" spans="2:20">
      <c r="B9" s="137"/>
      <c r="C9" s="137"/>
      <c r="D9" s="137"/>
      <c r="E9" s="137"/>
    </row>
    <row r="10" spans="2:20" s="7" customFormat="1">
      <c r="B10" s="7" t="s">
        <v>42</v>
      </c>
      <c r="F10" s="7" t="s">
        <v>26</v>
      </c>
      <c r="H10" s="7" t="s">
        <v>27</v>
      </c>
      <c r="J10" s="7" t="s">
        <v>46</v>
      </c>
      <c r="L10" s="30">
        <v>2016</v>
      </c>
      <c r="M10" s="30">
        <v>2017</v>
      </c>
      <c r="N10" s="30">
        <v>2018</v>
      </c>
      <c r="O10" s="30">
        <v>2019</v>
      </c>
      <c r="P10" s="30">
        <v>2020</v>
      </c>
      <c r="Q10" s="30">
        <v>2021</v>
      </c>
      <c r="S10" s="7" t="s">
        <v>44</v>
      </c>
      <c r="T10" s="31"/>
    </row>
    <row r="13" spans="2:20" s="7" customFormat="1">
      <c r="B13" s="7" t="s">
        <v>45</v>
      </c>
    </row>
    <row r="15" spans="2:20">
      <c r="B15" s="2" t="s">
        <v>65</v>
      </c>
      <c r="F15" s="2" t="s">
        <v>56</v>
      </c>
      <c r="J15" s="8"/>
      <c r="M15" s="37">
        <f>'Tab 6_Parameters'!M16</f>
        <v>2E-3</v>
      </c>
      <c r="N15" s="37">
        <f>'Tab 6_Parameters'!N16</f>
        <v>1.4E-2</v>
      </c>
      <c r="O15" s="37">
        <f>'Tab 6_Parameters'!O16</f>
        <v>2.1000000000000001E-2</v>
      </c>
      <c r="P15" s="37">
        <f>'Tab 6_Parameters'!P16</f>
        <v>2.8000000000000001E-2</v>
      </c>
      <c r="Q15" s="37">
        <f>'Tab 6_Parameters'!Q16</f>
        <v>7.0000000000000001E-3</v>
      </c>
    </row>
    <row r="16" spans="2:20">
      <c r="J16" s="8"/>
      <c r="M16" s="32"/>
      <c r="N16" s="32"/>
      <c r="O16" s="32"/>
      <c r="P16" s="32"/>
      <c r="Q16" s="32"/>
    </row>
    <row r="17" spans="2:19">
      <c r="B17" s="23" t="s">
        <v>66</v>
      </c>
      <c r="H17" s="38">
        <f>'Tab 6_Parameters'!H36</f>
        <v>0</v>
      </c>
      <c r="N17" s="34"/>
      <c r="O17" s="34"/>
      <c r="P17" s="34"/>
      <c r="Q17" s="34"/>
    </row>
    <row r="19" spans="2:19">
      <c r="B19" s="2" t="s">
        <v>71</v>
      </c>
      <c r="F19" s="2" t="s">
        <v>184</v>
      </c>
      <c r="L19" s="39">
        <f>'Tab 7_Brondata'!L13</f>
        <v>15269962</v>
      </c>
      <c r="S19" s="21"/>
    </row>
    <row r="20" spans="2:19">
      <c r="J20" s="26"/>
    </row>
    <row r="21" spans="2:19" s="7" customFormat="1">
      <c r="B21" s="7" t="s">
        <v>58</v>
      </c>
    </row>
    <row r="23" spans="2:19">
      <c r="B23" s="8" t="s">
        <v>72</v>
      </c>
      <c r="F23" s="127" t="s">
        <v>184</v>
      </c>
      <c r="M23" s="97">
        <f>(1+((M$15*100)-$H$17)/100)*L19</f>
        <v>15300501.924000001</v>
      </c>
      <c r="N23" s="97">
        <f>(1+((N$15*100)-$H$17)/100)*M23</f>
        <v>15514708.950936001</v>
      </c>
      <c r="O23" s="97">
        <f t="shared" ref="O23:Q23" si="0">(1+((O$15*100)-$H$17)/100)*N23</f>
        <v>15840517.838905655</v>
      </c>
      <c r="P23" s="97">
        <f t="shared" si="0"/>
        <v>16284052.338395014</v>
      </c>
      <c r="Q23" s="94">
        <f t="shared" si="0"/>
        <v>16398040.704763778</v>
      </c>
    </row>
    <row r="24" spans="2:19">
      <c r="B24" s="8"/>
    </row>
    <row r="25" spans="2:19">
      <c r="B25" s="8"/>
    </row>
  </sheetData>
  <mergeCells count="1">
    <mergeCell ref="B4:E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rgb="FFFFFFCC"/>
    <pageSetUpPr autoPageBreaks="0"/>
  </sheetPr>
  <dimension ref="A1:T43"/>
  <sheetViews>
    <sheetView showGridLines="0" zoomScale="85" zoomScaleNormal="85" workbookViewId="0">
      <pane xSplit="6" ySplit="14" topLeftCell="G15" activePane="bottomRight" state="frozen"/>
      <selection pane="topRight"/>
      <selection pane="bottomLeft"/>
      <selection pane="bottomRight"/>
    </sheetView>
  </sheetViews>
  <sheetFormatPr defaultRowHeight="12.75"/>
  <cols>
    <col min="1" max="1" width="4" style="93" customWidth="1"/>
    <col min="2" max="2" width="86.28515625" style="93" customWidth="1"/>
    <col min="3" max="5" width="4.5703125" style="93" customWidth="1"/>
    <col min="6" max="6" width="16.7109375" style="93" customWidth="1"/>
    <col min="7" max="7" width="2.7109375" style="93" customWidth="1"/>
    <col min="8" max="8" width="13.7109375" style="93" customWidth="1"/>
    <col min="9" max="9" width="2.7109375" style="93" customWidth="1"/>
    <col min="10" max="10" width="12.5703125" style="93" customWidth="1"/>
    <col min="11" max="11" width="2.7109375" style="93" customWidth="1"/>
    <col min="12" max="17" width="12.5703125" style="93" customWidth="1"/>
    <col min="18" max="18" width="2.7109375" style="93" customWidth="1"/>
    <col min="19" max="33" width="13.7109375" style="93" customWidth="1"/>
    <col min="34" max="16384" width="9.140625" style="93"/>
  </cols>
  <sheetData>
    <row r="1" spans="1:20">
      <c r="A1" s="8"/>
    </row>
    <row r="2" spans="1:20" s="20" customFormat="1" ht="18">
      <c r="B2" s="20" t="s">
        <v>179</v>
      </c>
    </row>
    <row r="3" spans="1:20">
      <c r="A3" s="122"/>
    </row>
    <row r="4" spans="1:20">
      <c r="A4" s="122"/>
      <c r="B4" s="1" t="s">
        <v>146</v>
      </c>
      <c r="C4" s="1"/>
      <c r="D4" s="1"/>
    </row>
    <row r="5" spans="1:20" ht="12.75" customHeight="1">
      <c r="A5" s="122"/>
      <c r="B5" s="139" t="s">
        <v>181</v>
      </c>
      <c r="C5" s="110"/>
      <c r="D5" s="110"/>
      <c r="E5" s="110"/>
      <c r="H5" s="21"/>
    </row>
    <row r="6" spans="1:20">
      <c r="A6" s="122"/>
      <c r="B6" s="139"/>
      <c r="C6" s="110"/>
      <c r="D6" s="110"/>
      <c r="E6" s="110"/>
      <c r="F6" s="5"/>
      <c r="H6" s="21"/>
    </row>
    <row r="7" spans="1:20">
      <c r="A7" s="122"/>
      <c r="B7" s="139"/>
      <c r="C7" s="110"/>
      <c r="D7" s="110"/>
      <c r="E7" s="110"/>
      <c r="H7" s="21"/>
    </row>
    <row r="8" spans="1:20">
      <c r="A8" s="122"/>
      <c r="B8" s="139"/>
      <c r="C8" s="110"/>
      <c r="D8" s="110"/>
      <c r="E8" s="110"/>
    </row>
    <row r="9" spans="1:20">
      <c r="B9" s="139"/>
      <c r="C9" s="110"/>
      <c r="D9" s="110"/>
      <c r="E9" s="110"/>
    </row>
    <row r="10" spans="1:20">
      <c r="B10" s="139"/>
      <c r="C10" s="109"/>
      <c r="D10" s="109"/>
      <c r="E10" s="109"/>
    </row>
    <row r="11" spans="1:20">
      <c r="B11" s="139"/>
      <c r="C11" s="109"/>
      <c r="D11" s="109"/>
      <c r="E11" s="109"/>
    </row>
    <row r="12" spans="1:20">
      <c r="B12" s="109"/>
      <c r="C12" s="109"/>
      <c r="D12" s="109"/>
      <c r="E12" s="109"/>
    </row>
    <row r="13" spans="1:20" s="70" customFormat="1">
      <c r="B13" s="70" t="s">
        <v>42</v>
      </c>
      <c r="F13" s="70" t="s">
        <v>26</v>
      </c>
      <c r="H13" s="70" t="s">
        <v>27</v>
      </c>
      <c r="J13" s="70" t="s">
        <v>46</v>
      </c>
      <c r="L13" s="30">
        <v>2016</v>
      </c>
      <c r="M13" s="30">
        <v>2017</v>
      </c>
      <c r="N13" s="30">
        <v>2018</v>
      </c>
      <c r="O13" s="30">
        <v>2019</v>
      </c>
      <c r="P13" s="30">
        <v>2020</v>
      </c>
      <c r="Q13" s="30">
        <v>2021</v>
      </c>
      <c r="S13" s="70" t="s">
        <v>44</v>
      </c>
      <c r="T13" s="31"/>
    </row>
    <row r="16" spans="1:20" s="70" customFormat="1">
      <c r="B16" s="70" t="s">
        <v>45</v>
      </c>
    </row>
    <row r="18" spans="1:19">
      <c r="A18" s="8"/>
      <c r="B18" s="1" t="s">
        <v>133</v>
      </c>
    </row>
    <row r="19" spans="1:19">
      <c r="A19" s="8"/>
      <c r="B19" s="93" t="s">
        <v>147</v>
      </c>
      <c r="F19" s="93" t="s">
        <v>56</v>
      </c>
      <c r="H19" s="100">
        <f>'Tab 8_Berekening parameters'!Q29</f>
        <v>0.16985856000000021</v>
      </c>
      <c r="I19" s="107"/>
      <c r="J19" s="107"/>
      <c r="K19" s="107"/>
      <c r="L19" s="107"/>
      <c r="M19" s="107"/>
      <c r="N19" s="107"/>
      <c r="O19" s="107"/>
      <c r="P19" s="107"/>
      <c r="Q19" s="107"/>
      <c r="S19" s="5"/>
    </row>
    <row r="20" spans="1:19">
      <c r="A20" s="8"/>
      <c r="B20" s="93" t="s">
        <v>148</v>
      </c>
      <c r="F20" s="93" t="s">
        <v>56</v>
      </c>
      <c r="H20" s="100">
        <f>'Tab 8_Berekening parameters'!Q30</f>
        <v>0.12486400000000009</v>
      </c>
      <c r="I20" s="107"/>
      <c r="J20" s="107"/>
      <c r="K20" s="107"/>
      <c r="L20" s="107"/>
      <c r="M20" s="107"/>
      <c r="N20" s="107"/>
      <c r="O20" s="107"/>
      <c r="P20" s="107"/>
      <c r="Q20" s="107"/>
      <c r="S20" s="5"/>
    </row>
    <row r="21" spans="1:19">
      <c r="A21" s="8"/>
      <c r="B21" s="93" t="s">
        <v>149</v>
      </c>
      <c r="F21" s="93" t="s">
        <v>56</v>
      </c>
      <c r="H21" s="100">
        <f>'Tab 8_Berekening parameters'!Q31</f>
        <v>8.1600000000000117E-2</v>
      </c>
      <c r="I21" s="107"/>
      <c r="J21" s="107"/>
      <c r="K21" s="107"/>
      <c r="L21" s="107"/>
      <c r="M21" s="107"/>
      <c r="N21" s="107"/>
      <c r="O21" s="107"/>
      <c r="P21" s="107"/>
      <c r="Q21" s="107"/>
      <c r="S21" s="5"/>
    </row>
    <row r="22" spans="1:19">
      <c r="A22" s="8"/>
      <c r="H22" s="107"/>
      <c r="I22" s="107"/>
      <c r="J22" s="107"/>
      <c r="K22" s="107"/>
      <c r="L22" s="107"/>
      <c r="M22" s="107"/>
      <c r="N22" s="107"/>
      <c r="O22" s="107"/>
      <c r="P22" s="107"/>
      <c r="Q22" s="107"/>
    </row>
    <row r="23" spans="1:19">
      <c r="A23" s="127"/>
      <c r="B23" s="1" t="s">
        <v>150</v>
      </c>
      <c r="H23" s="107"/>
      <c r="I23" s="107"/>
      <c r="J23" s="107"/>
      <c r="K23" s="107"/>
      <c r="L23" s="107"/>
      <c r="M23" s="107"/>
      <c r="N23" s="107"/>
      <c r="O23" s="107"/>
      <c r="P23" s="107"/>
      <c r="Q23" s="107"/>
    </row>
    <row r="24" spans="1:19">
      <c r="A24" s="127"/>
      <c r="B24" s="23" t="s">
        <v>169</v>
      </c>
      <c r="F24" s="93" t="s">
        <v>184</v>
      </c>
      <c r="H24" s="107"/>
      <c r="I24" s="107"/>
      <c r="J24" s="107"/>
      <c r="K24" s="107"/>
      <c r="L24" s="107"/>
      <c r="M24" s="115">
        <f>'Tab 7_Brondata'!M23</f>
        <v>0</v>
      </c>
      <c r="N24" s="115">
        <f>'Tab 7_Brondata'!N23</f>
        <v>0</v>
      </c>
      <c r="O24" s="115">
        <f>'Tab 7_Brondata'!O23</f>
        <v>1437511.915339184</v>
      </c>
      <c r="P24" s="107"/>
      <c r="Q24" s="107"/>
    </row>
    <row r="25" spans="1:19" s="120" customFormat="1">
      <c r="A25" s="127"/>
      <c r="B25" s="121" t="s">
        <v>170</v>
      </c>
      <c r="F25" s="120" t="s">
        <v>184</v>
      </c>
      <c r="H25" s="125"/>
      <c r="I25" s="125"/>
      <c r="J25" s="125"/>
      <c r="K25" s="125"/>
      <c r="L25" s="125"/>
      <c r="M25" s="115">
        <f>'Tab 9_Wettelijke formule'!M23</f>
        <v>15300501.924000001</v>
      </c>
      <c r="N25" s="115">
        <f>'Tab 9_Wettelijke formule'!N23</f>
        <v>15514708.950936001</v>
      </c>
      <c r="O25" s="115">
        <f>'Tab 9_Wettelijke formule'!O23</f>
        <v>15840517.838905655</v>
      </c>
      <c r="P25" s="125"/>
      <c r="Q25" s="125"/>
    </row>
    <row r="26" spans="1:19">
      <c r="A26" s="127"/>
      <c r="B26" s="23"/>
      <c r="H26" s="107"/>
      <c r="I26" s="107"/>
      <c r="J26" s="107"/>
      <c r="K26" s="107"/>
      <c r="L26" s="107"/>
      <c r="M26" s="107"/>
      <c r="N26" s="107"/>
      <c r="O26" s="111"/>
      <c r="P26" s="107"/>
      <c r="Q26" s="107"/>
    </row>
    <row r="27" spans="1:19">
      <c r="A27" s="127"/>
      <c r="B27" s="1" t="s">
        <v>151</v>
      </c>
      <c r="H27" s="107"/>
      <c r="I27" s="107"/>
      <c r="J27" s="107"/>
      <c r="K27" s="107"/>
      <c r="L27" s="107"/>
      <c r="M27" s="107"/>
      <c r="N27" s="107"/>
      <c r="O27" s="111"/>
      <c r="P27" s="107"/>
      <c r="Q27" s="107"/>
    </row>
    <row r="28" spans="1:19">
      <c r="A28" s="127"/>
      <c r="B28" s="23" t="s">
        <v>151</v>
      </c>
      <c r="F28" s="93" t="s">
        <v>184</v>
      </c>
      <c r="H28" s="107"/>
      <c r="I28" s="107"/>
      <c r="J28" s="107"/>
      <c r="K28" s="107"/>
      <c r="L28" s="107"/>
      <c r="M28" s="115">
        <f>'Tab 7_Brondata'!M24</f>
        <v>13568124.161056362</v>
      </c>
      <c r="N28" s="115">
        <f>'Tab 7_Brondata'!N24</f>
        <v>26541518.422045849</v>
      </c>
      <c r="O28" s="115">
        <f>'Tab 7_Brondata'!O24</f>
        <v>35998020.819004282</v>
      </c>
      <c r="P28" s="107"/>
      <c r="Q28" s="107"/>
    </row>
    <row r="29" spans="1:19">
      <c r="A29" s="8"/>
      <c r="B29" s="23"/>
    </row>
    <row r="30" spans="1:19" s="70" customFormat="1">
      <c r="B30" s="70" t="s">
        <v>180</v>
      </c>
    </row>
    <row r="31" spans="1:19">
      <c r="A31" s="127"/>
    </row>
    <row r="32" spans="1:19" s="120" customFormat="1">
      <c r="A32" s="127"/>
      <c r="B32" s="120" t="s">
        <v>168</v>
      </c>
      <c r="F32" s="120" t="s">
        <v>184</v>
      </c>
      <c r="M32" s="97">
        <f>M24+M25</f>
        <v>15300501.924000001</v>
      </c>
      <c r="N32" s="97">
        <f t="shared" ref="N32:O32" si="0">N24+N25</f>
        <v>15514708.950936001</v>
      </c>
      <c r="O32" s="97">
        <f t="shared" si="0"/>
        <v>17278029.754244838</v>
      </c>
    </row>
    <row r="33" spans="1:19">
      <c r="A33" s="127"/>
      <c r="B33" s="93" t="s">
        <v>171</v>
      </c>
      <c r="F33" s="120" t="s">
        <v>184</v>
      </c>
      <c r="M33" s="97">
        <f>M28-M32</f>
        <v>-1732377.7629436385</v>
      </c>
      <c r="N33" s="97">
        <f t="shared" ref="N33:O33" si="1">N28-N32</f>
        <v>11026809.471109848</v>
      </c>
      <c r="O33" s="97">
        <f t="shared" si="1"/>
        <v>18719991.064759444</v>
      </c>
      <c r="P33" s="108"/>
      <c r="Q33" s="108"/>
      <c r="R33" s="107"/>
      <c r="S33" s="107"/>
    </row>
    <row r="34" spans="1:19">
      <c r="A34" s="127"/>
      <c r="B34" s="93" t="s">
        <v>183</v>
      </c>
      <c r="F34" s="120" t="s">
        <v>184</v>
      </c>
      <c r="O34" s="107"/>
      <c r="P34" s="108"/>
      <c r="Q34" s="94">
        <f>(1+H19)*M33+(1+H20)*N33+(1+H21)*O33</f>
        <v>30624566.389421061</v>
      </c>
      <c r="R34" s="107"/>
      <c r="S34" s="107"/>
    </row>
    <row r="35" spans="1:19">
      <c r="O35" s="107"/>
      <c r="P35" s="108"/>
      <c r="Q35" s="108"/>
      <c r="R35" s="107"/>
      <c r="S35" s="107"/>
    </row>
    <row r="36" spans="1:19">
      <c r="N36" s="107"/>
      <c r="O36" s="107"/>
    </row>
    <row r="37" spans="1:19">
      <c r="N37" s="107"/>
      <c r="O37" s="107"/>
    </row>
    <row r="38" spans="1:19">
      <c r="N38" s="107"/>
      <c r="O38" s="107"/>
    </row>
    <row r="39" spans="1:19">
      <c r="N39" s="107"/>
      <c r="O39" s="107"/>
    </row>
    <row r="40" spans="1:19">
      <c r="N40" s="107"/>
      <c r="O40" s="107"/>
    </row>
    <row r="41" spans="1:19">
      <c r="O41" s="107"/>
      <c r="P41" s="108"/>
      <c r="Q41" s="108"/>
      <c r="R41" s="107"/>
      <c r="S41" s="107"/>
    </row>
    <row r="42" spans="1:19">
      <c r="O42" s="107"/>
      <c r="P42" s="108"/>
      <c r="Q42" s="108"/>
      <c r="R42" s="107"/>
      <c r="S42" s="107"/>
    </row>
    <row r="43" spans="1:19">
      <c r="O43" s="107"/>
      <c r="P43" s="108"/>
      <c r="Q43" s="108"/>
      <c r="R43" s="107"/>
      <c r="S43" s="107"/>
    </row>
  </sheetData>
  <mergeCells count="1">
    <mergeCell ref="B5: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
    <tabColor rgb="FFCCC8D9"/>
    <pageSetUpPr autoPageBreaks="0"/>
  </sheetPr>
  <dimension ref="B2:S57"/>
  <sheetViews>
    <sheetView showGridLines="0" zoomScale="85" zoomScaleNormal="85" workbookViewId="0">
      <pane ySplit="3" topLeftCell="A4" activePane="bottomLeft" state="frozen"/>
      <selection pane="bottomLeft"/>
    </sheetView>
  </sheetViews>
  <sheetFormatPr defaultRowHeight="12.75"/>
  <cols>
    <col min="1" max="1" width="2.85546875" style="2" customWidth="1"/>
    <col min="2" max="2" width="20.7109375" style="2" customWidth="1"/>
    <col min="3" max="3" width="2.7109375" style="2" customWidth="1"/>
    <col min="4" max="4" width="24.7109375" style="2" customWidth="1"/>
    <col min="5" max="5" width="2.7109375" style="2" customWidth="1"/>
    <col min="6" max="6" width="6.7109375" style="2" customWidth="1"/>
    <col min="7" max="7" width="2.7109375" style="126" customWidth="1"/>
    <col min="8" max="8" width="24.7109375" style="126" customWidth="1"/>
    <col min="9" max="9" width="2.7109375" style="126" customWidth="1"/>
    <col min="10" max="10" width="6.7109375" style="126" customWidth="1"/>
    <col min="11" max="11" width="2.7109375" style="126" customWidth="1"/>
    <col min="12" max="12" width="2.7109375" style="2" customWidth="1"/>
    <col min="13" max="13" width="24.7109375" style="2" customWidth="1"/>
    <col min="14" max="14" width="2.7109375" style="2" customWidth="1"/>
    <col min="15" max="15" width="6.7109375" style="2" customWidth="1"/>
    <col min="16" max="16" width="2.7109375" style="2" customWidth="1"/>
    <col min="17" max="17" width="24.7109375" style="2" customWidth="1"/>
    <col min="18" max="19" width="2.7109375" style="2" customWidth="1"/>
    <col min="20" max="16384" width="9.140625" style="2"/>
  </cols>
  <sheetData>
    <row r="2" spans="2:19" s="12" customFormat="1" ht="18">
      <c r="B2" s="11" t="s">
        <v>78</v>
      </c>
    </row>
    <row r="4" spans="2:19" s="7" customFormat="1">
      <c r="B4" s="7" t="s">
        <v>15</v>
      </c>
      <c r="G4" s="70"/>
      <c r="H4" s="70"/>
      <c r="I4" s="70"/>
      <c r="J4" s="70"/>
      <c r="K4" s="70"/>
    </row>
    <row r="6" spans="2:19">
      <c r="B6" s="23" t="s">
        <v>118</v>
      </c>
    </row>
    <row r="7" spans="2:19">
      <c r="B7" s="2" t="s">
        <v>119</v>
      </c>
    </row>
    <row r="8" spans="2:19" s="75" customFormat="1">
      <c r="G8" s="126"/>
      <c r="H8" s="126"/>
      <c r="I8" s="126"/>
      <c r="J8" s="126"/>
      <c r="K8" s="126"/>
    </row>
    <row r="10" spans="2:19" s="7" customFormat="1">
      <c r="B10" s="7" t="s">
        <v>55</v>
      </c>
      <c r="G10" s="70"/>
      <c r="H10" s="70"/>
      <c r="I10" s="70"/>
      <c r="J10" s="70"/>
      <c r="K10" s="70"/>
    </row>
    <row r="12" spans="2:19">
      <c r="B12" s="41"/>
      <c r="C12" s="42"/>
      <c r="D12" s="42" t="s">
        <v>83</v>
      </c>
      <c r="E12" s="42"/>
      <c r="F12" s="42"/>
      <c r="G12" s="42"/>
      <c r="H12" s="42" t="s">
        <v>210</v>
      </c>
      <c r="I12" s="42"/>
      <c r="J12" s="42"/>
      <c r="K12" s="42"/>
      <c r="L12" s="42"/>
      <c r="M12" s="42" t="s">
        <v>84</v>
      </c>
      <c r="N12" s="42"/>
      <c r="O12" s="42"/>
      <c r="P12" s="42"/>
      <c r="Q12" s="42" t="s">
        <v>85</v>
      </c>
      <c r="R12" s="42"/>
      <c r="S12" s="43"/>
    </row>
    <row r="13" spans="2:19" ht="14.25">
      <c r="B13" s="44"/>
      <c r="C13" s="45"/>
      <c r="D13" s="45"/>
      <c r="E13" s="45"/>
      <c r="F13" s="45"/>
      <c r="G13" s="45"/>
      <c r="H13" s="45"/>
      <c r="I13" s="45"/>
      <c r="J13" s="45"/>
      <c r="K13" s="45"/>
      <c r="L13" s="45"/>
      <c r="M13" s="45"/>
      <c r="N13" s="45"/>
      <c r="O13" s="45"/>
      <c r="P13" s="46"/>
      <c r="Q13" s="45"/>
      <c r="R13" s="47"/>
      <c r="S13" s="48"/>
    </row>
    <row r="14" spans="2:19" ht="14.25">
      <c r="B14" s="49"/>
      <c r="C14" s="50"/>
      <c r="D14" s="51"/>
      <c r="E14" s="52"/>
      <c r="F14" s="54"/>
      <c r="G14" s="54"/>
      <c r="H14" s="54"/>
      <c r="I14" s="54"/>
      <c r="J14" s="54"/>
      <c r="K14" s="54"/>
      <c r="L14" s="50"/>
      <c r="M14" s="51"/>
      <c r="N14" s="52"/>
      <c r="O14" s="53"/>
      <c r="P14" s="46"/>
      <c r="Q14" s="54"/>
      <c r="R14" s="47"/>
      <c r="S14" s="48"/>
    </row>
    <row r="15" spans="2:19" ht="14.25">
      <c r="B15" s="49"/>
      <c r="C15" s="55"/>
      <c r="D15" s="56" t="s">
        <v>87</v>
      </c>
      <c r="E15" s="57"/>
      <c r="F15" s="54"/>
      <c r="G15" s="54"/>
      <c r="H15" s="54"/>
      <c r="I15" s="54"/>
      <c r="J15" s="54"/>
      <c r="K15" s="54"/>
      <c r="L15" s="55"/>
      <c r="M15" s="58" t="s">
        <v>176</v>
      </c>
      <c r="N15" s="57"/>
      <c r="O15" s="53"/>
      <c r="P15" s="46"/>
      <c r="Q15" s="54"/>
      <c r="R15" s="47"/>
      <c r="S15" s="48"/>
    </row>
    <row r="16" spans="2:19" ht="14.25">
      <c r="B16" s="49"/>
      <c r="C16" s="59"/>
      <c r="D16" s="60"/>
      <c r="E16" s="61"/>
      <c r="F16" s="54"/>
      <c r="G16" s="50"/>
      <c r="H16" s="51"/>
      <c r="I16" s="52"/>
      <c r="J16" s="54"/>
      <c r="K16" s="54"/>
      <c r="L16" s="59"/>
      <c r="M16" s="60"/>
      <c r="N16" s="61"/>
      <c r="O16" s="53"/>
      <c r="P16" s="46"/>
      <c r="Q16" s="54"/>
      <c r="R16" s="47"/>
      <c r="S16" s="48"/>
    </row>
    <row r="17" spans="2:19" ht="14.25">
      <c r="B17" s="49"/>
      <c r="C17" s="54"/>
      <c r="D17" s="54"/>
      <c r="E17" s="54"/>
      <c r="F17" s="54"/>
      <c r="G17" s="55"/>
      <c r="H17" s="58" t="s">
        <v>177</v>
      </c>
      <c r="I17" s="57"/>
      <c r="J17" s="54"/>
      <c r="K17" s="54"/>
      <c r="L17" s="54"/>
      <c r="M17" s="54"/>
      <c r="N17" s="54"/>
      <c r="O17" s="54"/>
      <c r="P17" s="46"/>
      <c r="Q17" s="54"/>
      <c r="R17" s="47"/>
      <c r="S17" s="48"/>
    </row>
    <row r="18" spans="2:19" ht="14.25">
      <c r="B18" s="49"/>
      <c r="C18" s="50"/>
      <c r="D18" s="51"/>
      <c r="E18" s="52"/>
      <c r="F18" s="54"/>
      <c r="G18" s="59"/>
      <c r="H18" s="60"/>
      <c r="I18" s="61"/>
      <c r="J18" s="54"/>
      <c r="K18" s="54"/>
      <c r="L18" s="50"/>
      <c r="M18" s="51"/>
      <c r="N18" s="52"/>
      <c r="O18" s="54"/>
      <c r="P18" s="50"/>
      <c r="Q18" s="51"/>
      <c r="R18" s="52"/>
      <c r="S18" s="48"/>
    </row>
    <row r="19" spans="2:19" ht="14.25">
      <c r="B19" s="49"/>
      <c r="C19" s="55"/>
      <c r="D19" s="56" t="s">
        <v>88</v>
      </c>
      <c r="E19" s="57"/>
      <c r="F19" s="54"/>
      <c r="G19" s="54"/>
      <c r="H19" s="54"/>
      <c r="I19" s="54"/>
      <c r="J19" s="54"/>
      <c r="K19" s="54"/>
      <c r="L19" s="55"/>
      <c r="M19" s="58" t="s">
        <v>178</v>
      </c>
      <c r="N19" s="57"/>
      <c r="O19" s="54"/>
      <c r="P19" s="55"/>
      <c r="Q19" s="62" t="s">
        <v>86</v>
      </c>
      <c r="R19" s="57"/>
      <c r="S19" s="48"/>
    </row>
    <row r="20" spans="2:19" ht="14.25">
      <c r="B20" s="49"/>
      <c r="C20" s="59"/>
      <c r="D20" s="60"/>
      <c r="E20" s="61"/>
      <c r="F20" s="54"/>
      <c r="G20" s="54"/>
      <c r="H20" s="54"/>
      <c r="I20" s="54"/>
      <c r="J20" s="54"/>
      <c r="K20" s="54"/>
      <c r="L20" s="59"/>
      <c r="M20" s="60"/>
      <c r="N20" s="61"/>
      <c r="O20" s="54"/>
      <c r="P20" s="59"/>
      <c r="Q20" s="60"/>
      <c r="R20" s="61"/>
      <c r="S20" s="48"/>
    </row>
    <row r="21" spans="2:19" ht="14.25">
      <c r="B21" s="49"/>
      <c r="C21" s="54"/>
      <c r="D21" s="54"/>
      <c r="E21" s="54"/>
      <c r="F21" s="54"/>
      <c r="G21" s="54"/>
      <c r="H21" s="54"/>
      <c r="I21" s="54"/>
      <c r="J21" s="54"/>
      <c r="K21" s="54"/>
      <c r="L21" s="54"/>
      <c r="M21" s="54"/>
      <c r="N21" s="54"/>
      <c r="O21" s="54"/>
      <c r="P21" s="46"/>
      <c r="Q21" s="54"/>
      <c r="R21" s="47"/>
      <c r="S21" s="48"/>
    </row>
    <row r="22" spans="2:19" ht="14.25">
      <c r="B22" s="49"/>
      <c r="C22" s="50"/>
      <c r="D22" s="51"/>
      <c r="E22" s="52"/>
      <c r="F22" s="54"/>
      <c r="G22" s="54"/>
      <c r="H22" s="54"/>
      <c r="I22" s="54"/>
      <c r="J22" s="54"/>
      <c r="K22" s="54"/>
      <c r="L22" s="64"/>
      <c r="M22" s="64"/>
      <c r="N22" s="64"/>
      <c r="O22" s="54"/>
      <c r="P22" s="46"/>
      <c r="Q22" s="54"/>
      <c r="R22" s="47"/>
      <c r="S22" s="48"/>
    </row>
    <row r="23" spans="2:19" ht="14.25">
      <c r="B23" s="49"/>
      <c r="C23" s="55"/>
      <c r="D23" s="81" t="s">
        <v>89</v>
      </c>
      <c r="E23" s="57"/>
      <c r="F23" s="54"/>
      <c r="G23" s="54"/>
      <c r="H23" s="54"/>
      <c r="I23" s="54"/>
      <c r="J23" s="54"/>
      <c r="K23" s="54"/>
      <c r="L23" s="64"/>
      <c r="M23" s="63"/>
      <c r="N23" s="64"/>
      <c r="O23" s="54"/>
      <c r="P23" s="46"/>
      <c r="Q23" s="54"/>
      <c r="R23" s="47"/>
      <c r="S23" s="48"/>
    </row>
    <row r="24" spans="2:19" ht="14.25">
      <c r="B24" s="49"/>
      <c r="C24" s="59"/>
      <c r="D24" s="60"/>
      <c r="E24" s="61"/>
      <c r="F24" s="54"/>
      <c r="G24" s="54"/>
      <c r="H24" s="54"/>
      <c r="I24" s="54"/>
      <c r="J24" s="54"/>
      <c r="K24" s="54"/>
      <c r="L24" s="64"/>
      <c r="M24" s="64"/>
      <c r="N24" s="64"/>
      <c r="O24" s="54"/>
      <c r="P24" s="46"/>
      <c r="Q24" s="54"/>
      <c r="R24" s="47"/>
      <c r="S24" s="48"/>
    </row>
    <row r="25" spans="2:19" ht="14.25">
      <c r="B25" s="65"/>
      <c r="C25" s="66"/>
      <c r="D25" s="66"/>
      <c r="E25" s="66"/>
      <c r="F25" s="66"/>
      <c r="G25" s="66"/>
      <c r="H25" s="66"/>
      <c r="I25" s="66"/>
      <c r="J25" s="66"/>
      <c r="K25" s="66"/>
      <c r="L25" s="66"/>
      <c r="M25" s="66"/>
      <c r="N25" s="66"/>
      <c r="O25" s="66"/>
      <c r="P25" s="66"/>
      <c r="Q25" s="66"/>
      <c r="R25" s="66"/>
      <c r="S25" s="67"/>
    </row>
    <row r="27" spans="2:19" s="7" customFormat="1">
      <c r="B27" s="7" t="s">
        <v>16</v>
      </c>
      <c r="G27" s="70"/>
      <c r="H27" s="70"/>
      <c r="I27" s="70"/>
      <c r="J27" s="70"/>
      <c r="K27" s="70"/>
    </row>
    <row r="28" spans="2:19">
      <c r="C28" s="8"/>
    </row>
    <row r="29" spans="2:19">
      <c r="B29" s="78" t="s">
        <v>36</v>
      </c>
      <c r="C29" s="8"/>
      <c r="D29" s="78" t="s">
        <v>17</v>
      </c>
    </row>
    <row r="30" spans="2:19">
      <c r="B30" s="77"/>
      <c r="C30" s="8"/>
      <c r="D30" s="77"/>
    </row>
    <row r="31" spans="2:19">
      <c r="B31" s="96">
        <v>123</v>
      </c>
      <c r="C31" s="8"/>
      <c r="D31" s="23" t="s">
        <v>100</v>
      </c>
    </row>
    <row r="32" spans="2:19">
      <c r="B32" s="115">
        <f>B31</f>
        <v>123</v>
      </c>
      <c r="C32" s="8"/>
      <c r="D32" s="77" t="s">
        <v>18</v>
      </c>
    </row>
    <row r="33" spans="2:5">
      <c r="B33" s="97">
        <f>B32+B31</f>
        <v>246</v>
      </c>
      <c r="C33" s="8"/>
      <c r="D33" s="77" t="s">
        <v>19</v>
      </c>
    </row>
    <row r="34" spans="2:5">
      <c r="B34" s="94">
        <f>B32+B33</f>
        <v>369</v>
      </c>
      <c r="C34" s="8"/>
      <c r="D34" s="23" t="s">
        <v>101</v>
      </c>
      <c r="E34" s="13"/>
    </row>
    <row r="35" spans="2:5">
      <c r="B35" s="14"/>
      <c r="C35" s="8"/>
      <c r="D35" s="23" t="s">
        <v>20</v>
      </c>
      <c r="E35" s="13"/>
    </row>
    <row r="36" spans="2:5">
      <c r="B36" s="8"/>
      <c r="C36" s="8"/>
      <c r="D36" s="77"/>
    </row>
    <row r="37" spans="2:5">
      <c r="B37" s="80" t="s">
        <v>21</v>
      </c>
      <c r="C37" s="8"/>
      <c r="D37" s="77"/>
    </row>
    <row r="38" spans="2:5">
      <c r="B38" s="129">
        <f>B34+16</f>
        <v>385</v>
      </c>
      <c r="C38" s="8"/>
      <c r="D38" s="77" t="s">
        <v>102</v>
      </c>
    </row>
    <row r="39" spans="2:5">
      <c r="B39" s="130">
        <f>B32*PI()</f>
        <v>386.41589639154455</v>
      </c>
      <c r="C39" s="16"/>
      <c r="D39" s="77" t="s">
        <v>22</v>
      </c>
    </row>
    <row r="40" spans="2:5">
      <c r="B40" s="16"/>
      <c r="C40" s="16"/>
      <c r="D40" s="77"/>
    </row>
    <row r="41" spans="2:5">
      <c r="B41" s="80" t="s">
        <v>23</v>
      </c>
      <c r="C41" s="17"/>
      <c r="D41" s="77"/>
    </row>
    <row r="42" spans="2:5">
      <c r="B42" s="95">
        <v>123</v>
      </c>
      <c r="C42" s="17"/>
      <c r="D42" s="23" t="s">
        <v>103</v>
      </c>
    </row>
    <row r="43" spans="2:5">
      <c r="B43" s="131">
        <v>124</v>
      </c>
      <c r="C43" s="17"/>
      <c r="D43" s="23" t="s">
        <v>104</v>
      </c>
    </row>
    <row r="44" spans="2:5">
      <c r="B44" s="132">
        <f>B42-B43</f>
        <v>-1</v>
      </c>
      <c r="C44" s="18"/>
      <c r="D44" s="77" t="s">
        <v>54</v>
      </c>
    </row>
    <row r="45" spans="2:5">
      <c r="B45" s="77"/>
      <c r="C45" s="77"/>
      <c r="D45" s="77"/>
    </row>
    <row r="46" spans="2:5">
      <c r="B46" s="77"/>
      <c r="C46" s="77"/>
      <c r="D46" s="77"/>
    </row>
    <row r="47" spans="2:5">
      <c r="B47" s="78" t="s">
        <v>31</v>
      </c>
      <c r="C47" s="77"/>
      <c r="D47" s="77"/>
    </row>
    <row r="48" spans="2:5">
      <c r="B48" s="1"/>
      <c r="C48" s="77"/>
      <c r="D48" s="77"/>
    </row>
    <row r="49" spans="2:4">
      <c r="B49" s="80" t="s">
        <v>37</v>
      </c>
      <c r="C49" s="77"/>
      <c r="D49" s="77"/>
    </row>
    <row r="50" spans="2:4">
      <c r="B50" s="82" t="s">
        <v>30</v>
      </c>
      <c r="C50" s="8"/>
      <c r="D50" s="23" t="s">
        <v>40</v>
      </c>
    </row>
    <row r="51" spans="2:4">
      <c r="B51" s="79" t="s">
        <v>28</v>
      </c>
      <c r="C51" s="8"/>
      <c r="D51" s="23" t="s">
        <v>32</v>
      </c>
    </row>
    <row r="52" spans="2:4">
      <c r="B52" s="83" t="s">
        <v>29</v>
      </c>
      <c r="C52" s="8"/>
      <c r="D52" s="23" t="s">
        <v>33</v>
      </c>
    </row>
    <row r="53" spans="2:4">
      <c r="B53" s="15" t="s">
        <v>29</v>
      </c>
      <c r="C53" s="8"/>
      <c r="D53" s="23" t="s">
        <v>35</v>
      </c>
    </row>
    <row r="54" spans="2:4">
      <c r="B54" s="77"/>
      <c r="C54" s="8"/>
      <c r="D54" s="23"/>
    </row>
    <row r="55" spans="2:4">
      <c r="B55" s="80" t="s">
        <v>39</v>
      </c>
      <c r="C55" s="8"/>
      <c r="D55" s="23"/>
    </row>
    <row r="56" spans="2:4">
      <c r="B56" s="22" t="s">
        <v>34</v>
      </c>
      <c r="C56" s="8"/>
      <c r="D56" s="23" t="s">
        <v>41</v>
      </c>
    </row>
    <row r="57" spans="2:4">
      <c r="B57" s="84" t="s">
        <v>38</v>
      </c>
      <c r="C57" s="77"/>
      <c r="D57" s="23" t="s">
        <v>105</v>
      </c>
    </row>
  </sheetData>
  <pageMargins left="0.75" right="0.75" top="1" bottom="1" header="0.5" footer="0.5"/>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rgb="FFCCC8D9"/>
    <pageSetUpPr autoPageBreaks="0"/>
  </sheetPr>
  <dimension ref="B2:E26"/>
  <sheetViews>
    <sheetView showGridLines="0" zoomScale="85" zoomScaleNormal="85" workbookViewId="0">
      <pane ySplit="3" topLeftCell="A4" activePane="bottomLeft" state="frozen"/>
      <selection pane="bottomLeft"/>
    </sheetView>
  </sheetViews>
  <sheetFormatPr defaultRowHeight="12.75"/>
  <cols>
    <col min="1" max="1" width="2.85546875" style="2" customWidth="1"/>
    <col min="2" max="2" width="7.5703125" style="2" customWidth="1"/>
    <col min="3" max="4" width="47.140625" style="2" customWidth="1"/>
    <col min="5" max="5" width="48.85546875" style="2" customWidth="1"/>
    <col min="6" max="6" width="4.5703125" style="2" customWidth="1"/>
    <col min="7" max="7" width="30" style="2" customWidth="1"/>
    <col min="8" max="8" width="28.7109375" style="2" customWidth="1"/>
    <col min="9" max="9" width="26.85546875" style="2" customWidth="1"/>
    <col min="10" max="10" width="22" style="2" customWidth="1"/>
    <col min="11" max="16384" width="9.140625" style="2"/>
  </cols>
  <sheetData>
    <row r="2" spans="2:5" s="12" customFormat="1" ht="18">
      <c r="B2" s="11" t="s">
        <v>79</v>
      </c>
    </row>
    <row r="4" spans="2:5" s="7" customFormat="1">
      <c r="B4" s="7" t="s">
        <v>24</v>
      </c>
    </row>
    <row r="5" spans="2:5">
      <c r="C5" s="35"/>
    </row>
    <row r="6" spans="2:5">
      <c r="B6" s="40" t="s">
        <v>50</v>
      </c>
      <c r="C6" s="40" t="s">
        <v>51</v>
      </c>
      <c r="D6" s="40" t="s">
        <v>74</v>
      </c>
      <c r="E6" s="40" t="s">
        <v>53</v>
      </c>
    </row>
    <row r="7" spans="2:5">
      <c r="B7" s="19"/>
      <c r="C7" s="24" t="s">
        <v>52</v>
      </c>
      <c r="D7" s="24"/>
      <c r="E7" s="24" t="s">
        <v>25</v>
      </c>
    </row>
    <row r="8" spans="2:5">
      <c r="B8" s="25">
        <v>1</v>
      </c>
      <c r="C8" s="6" t="s">
        <v>73</v>
      </c>
      <c r="D8" s="91" t="s">
        <v>112</v>
      </c>
      <c r="E8" s="6"/>
    </row>
    <row r="9" spans="2:5" s="126" customFormat="1">
      <c r="B9" s="25">
        <v>2</v>
      </c>
      <c r="C9" s="6" t="s">
        <v>161</v>
      </c>
      <c r="D9" s="91" t="s">
        <v>112</v>
      </c>
      <c r="E9" s="6"/>
    </row>
    <row r="10" spans="2:5">
      <c r="B10" s="6">
        <v>3</v>
      </c>
      <c r="C10" s="6" t="s">
        <v>69</v>
      </c>
      <c r="D10" s="91" t="s">
        <v>112</v>
      </c>
      <c r="E10" s="6" t="s">
        <v>69</v>
      </c>
    </row>
    <row r="11" spans="2:5">
      <c r="B11" s="6">
        <v>4</v>
      </c>
      <c r="C11" s="6" t="s">
        <v>211</v>
      </c>
      <c r="D11" s="6"/>
      <c r="E11" s="6" t="s">
        <v>212</v>
      </c>
    </row>
    <row r="12" spans="2:5" s="133" customFormat="1">
      <c r="B12" s="6">
        <v>5</v>
      </c>
      <c r="C12" s="6" t="s">
        <v>196</v>
      </c>
      <c r="D12" s="6"/>
      <c r="E12" s="6" t="s">
        <v>197</v>
      </c>
    </row>
    <row r="13" spans="2:5" s="126" customFormat="1">
      <c r="B13" s="6">
        <v>6</v>
      </c>
      <c r="C13" s="6" t="s">
        <v>172</v>
      </c>
      <c r="D13" s="91" t="s">
        <v>112</v>
      </c>
      <c r="E13" s="6"/>
    </row>
    <row r="14" spans="2:5" s="126" customFormat="1">
      <c r="B14" s="6">
        <v>7</v>
      </c>
      <c r="C14" s="6" t="s">
        <v>173</v>
      </c>
      <c r="D14" s="6"/>
      <c r="E14" s="6"/>
    </row>
    <row r="15" spans="2:5" s="126" customFormat="1">
      <c r="B15" s="6">
        <v>8</v>
      </c>
      <c r="C15" s="6" t="s">
        <v>174</v>
      </c>
      <c r="D15" s="6"/>
      <c r="E15" s="6"/>
    </row>
    <row r="16" spans="2:5" s="126" customFormat="1">
      <c r="B16" s="6">
        <v>9</v>
      </c>
      <c r="C16" s="6" t="s">
        <v>175</v>
      </c>
      <c r="D16" s="6"/>
      <c r="E16" s="6"/>
    </row>
    <row r="18" spans="2:3" s="7" customFormat="1">
      <c r="B18" s="7" t="s">
        <v>49</v>
      </c>
    </row>
    <row r="20" spans="2:3">
      <c r="B20" s="4" t="s">
        <v>47</v>
      </c>
    </row>
    <row r="21" spans="2:3">
      <c r="B21" s="4" t="s">
        <v>48</v>
      </c>
    </row>
    <row r="26" spans="2:3">
      <c r="C26" s="126"/>
    </row>
  </sheetData>
  <hyperlinks>
    <hyperlink ref="D8" r:id="rId1" location="/CBS/nl/dataset/70936ned/table?ts=1532343719053."/>
    <hyperlink ref="D10" r:id="rId2"/>
    <hyperlink ref="D13" r:id="rId3"/>
    <hyperlink ref="D9" r:id="rId4"/>
  </hyperlinks>
  <pageMargins left="0.75" right="0.75" top="1" bottom="1" header="0.5" footer="0.5"/>
  <pageSetup paperSize="9" orientation="portrait"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tabColor theme="0" tint="-4.9989318521683403E-2"/>
    <pageSetUpPr autoPageBreaks="0"/>
  </sheetPr>
  <dimension ref="A1"/>
  <sheetViews>
    <sheetView showGridLines="0" zoomScale="90" zoomScaleNormal="90" workbookViewId="0"/>
  </sheetViews>
  <sheetFormatPr defaultRowHeight="12.75"/>
  <cols>
    <col min="1" max="16384" width="9.140625" style="22"/>
  </cols>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rgb="FFCCFFFF"/>
    <pageSetUpPr autoPageBreaks="0"/>
  </sheetPr>
  <dimension ref="A2:M45"/>
  <sheetViews>
    <sheetView showGridLines="0" zoomScale="85" zoomScaleNormal="85" workbookViewId="0">
      <pane xSplit="6" ySplit="20" topLeftCell="G24" activePane="bottomRight" state="frozen"/>
      <selection pane="topRight"/>
      <selection pane="bottomLeft"/>
      <selection pane="bottomRight"/>
    </sheetView>
  </sheetViews>
  <sheetFormatPr defaultRowHeight="12.75"/>
  <cols>
    <col min="1" max="1" width="4" style="2" customWidth="1"/>
    <col min="2" max="2" width="59.5703125" style="2" customWidth="1"/>
    <col min="3" max="5" width="4.5703125" style="2" customWidth="1"/>
    <col min="6" max="6" width="13.7109375" style="2" customWidth="1"/>
    <col min="7" max="7" width="2.7109375" style="2" customWidth="1"/>
    <col min="8" max="8" width="13.7109375" style="2" customWidth="1"/>
    <col min="9" max="9" width="13.7109375" style="128" customWidth="1"/>
    <col min="10" max="10" width="2.7109375" style="2" customWidth="1"/>
    <col min="11" max="11" width="2.7109375" style="74" customWidth="1"/>
    <col min="12" max="12" width="2.7109375" style="2" customWidth="1"/>
    <col min="13" max="27" width="13.7109375" style="2" customWidth="1"/>
    <col min="28" max="16384" width="9.140625" style="2"/>
  </cols>
  <sheetData>
    <row r="2" spans="2:9" s="20" customFormat="1" ht="18">
      <c r="B2" s="20" t="s">
        <v>120</v>
      </c>
    </row>
    <row r="4" spans="2:9" ht="12.75" customHeight="1">
      <c r="B4" s="135" t="s">
        <v>209</v>
      </c>
      <c r="C4" s="135"/>
      <c r="D4" s="135"/>
      <c r="E4" s="135"/>
    </row>
    <row r="5" spans="2:9">
      <c r="B5" s="135"/>
      <c r="C5" s="135"/>
      <c r="D5" s="135"/>
      <c r="E5" s="135"/>
    </row>
    <row r="6" spans="2:9">
      <c r="B6" s="135"/>
      <c r="C6" s="135"/>
      <c r="D6" s="135"/>
      <c r="E6" s="135"/>
    </row>
    <row r="7" spans="2:9">
      <c r="B7" s="135"/>
      <c r="C7" s="135"/>
      <c r="D7" s="135"/>
      <c r="E7" s="135"/>
    </row>
    <row r="8" spans="2:9">
      <c r="B8" s="135"/>
      <c r="C8" s="135"/>
      <c r="D8" s="135"/>
      <c r="E8" s="135"/>
    </row>
    <row r="9" spans="2:9">
      <c r="B9" s="135"/>
      <c r="C9" s="135"/>
      <c r="D9" s="135"/>
      <c r="E9" s="135"/>
    </row>
    <row r="10" spans="2:9">
      <c r="B10" s="135"/>
      <c r="C10" s="135"/>
      <c r="D10" s="135"/>
      <c r="E10" s="135"/>
    </row>
    <row r="11" spans="2:9">
      <c r="B11" s="135"/>
      <c r="C11" s="135"/>
      <c r="D11" s="135"/>
      <c r="E11" s="135"/>
    </row>
    <row r="12" spans="2:9">
      <c r="B12" s="135"/>
      <c r="C12" s="135"/>
      <c r="D12" s="135"/>
      <c r="E12" s="135"/>
      <c r="H12" s="21"/>
      <c r="I12" s="21"/>
    </row>
    <row r="13" spans="2:9">
      <c r="B13" s="135"/>
      <c r="C13" s="135"/>
      <c r="D13" s="135"/>
      <c r="E13" s="135"/>
      <c r="H13" s="21"/>
      <c r="I13" s="21"/>
    </row>
    <row r="14" spans="2:9">
      <c r="B14" s="135"/>
      <c r="C14" s="135"/>
      <c r="D14" s="135"/>
      <c r="E14" s="135"/>
    </row>
    <row r="15" spans="2:9" s="134" customFormat="1">
      <c r="B15" s="135"/>
      <c r="C15" s="135"/>
      <c r="D15" s="135"/>
      <c r="E15" s="135"/>
    </row>
    <row r="16" spans="2:9" s="134" customFormat="1">
      <c r="B16" s="135"/>
      <c r="C16" s="135"/>
      <c r="D16" s="135"/>
      <c r="E16" s="135"/>
    </row>
    <row r="17" spans="2:13" s="134" customFormat="1">
      <c r="B17" s="135"/>
      <c r="C17" s="135"/>
      <c r="D17" s="135"/>
      <c r="E17" s="135"/>
    </row>
    <row r="19" spans="2:13" s="7" customFormat="1">
      <c r="B19" s="7" t="s">
        <v>42</v>
      </c>
      <c r="F19" s="7" t="s">
        <v>26</v>
      </c>
      <c r="H19" s="7" t="s">
        <v>186</v>
      </c>
      <c r="I19" s="70" t="s">
        <v>187</v>
      </c>
      <c r="K19" s="70"/>
      <c r="M19" s="7" t="s">
        <v>44</v>
      </c>
    </row>
    <row r="22" spans="2:13" s="7" customFormat="1">
      <c r="B22" s="7" t="s">
        <v>61</v>
      </c>
      <c r="I22" s="70"/>
      <c r="K22" s="70"/>
    </row>
    <row r="24" spans="2:13" s="7" customFormat="1">
      <c r="B24" s="7" t="s">
        <v>90</v>
      </c>
      <c r="I24" s="70"/>
      <c r="K24" s="70"/>
    </row>
    <row r="25" spans="2:13">
      <c r="B25" s="1"/>
    </row>
    <row r="26" spans="2:13">
      <c r="B26" s="2" t="s">
        <v>121</v>
      </c>
      <c r="F26" s="2" t="s">
        <v>126</v>
      </c>
      <c r="H26" s="94">
        <f>'Tab 9_Wettelijke formule'!Q23</f>
        <v>16398040.704763778</v>
      </c>
      <c r="I26" s="14"/>
      <c r="M26" s="71"/>
    </row>
    <row r="27" spans="2:13" s="133" customFormat="1">
      <c r="B27" s="133" t="s">
        <v>189</v>
      </c>
      <c r="F27" s="133" t="s">
        <v>126</v>
      </c>
      <c r="H27" s="14"/>
      <c r="I27" s="94">
        <f>'Tab 5_Toevoeging kosten RCR'!H18</f>
        <v>2414993.3262173655</v>
      </c>
      <c r="M27" s="73" t="s">
        <v>92</v>
      </c>
    </row>
    <row r="28" spans="2:13">
      <c r="B28" s="2" t="s">
        <v>122</v>
      </c>
      <c r="F28" s="2" t="s">
        <v>126</v>
      </c>
      <c r="H28" s="94">
        <f>'Tab 5_Toevoeging kosten RCR'!H16</f>
        <v>25393350.072380438</v>
      </c>
      <c r="I28" s="94">
        <f>'Tab 5_Toevoeging kosten RCR'!H19</f>
        <v>6294345.366589617</v>
      </c>
      <c r="M28" s="73" t="s">
        <v>92</v>
      </c>
    </row>
    <row r="29" spans="2:13">
      <c r="B29" s="2" t="s">
        <v>123</v>
      </c>
      <c r="F29" s="2" t="s">
        <v>126</v>
      </c>
      <c r="H29" s="94">
        <f>'Tab 5_Toevoeging kosten RCR'!H17</f>
        <v>86125456.408584803</v>
      </c>
      <c r="I29" s="14"/>
      <c r="M29" s="73" t="s">
        <v>92</v>
      </c>
    </row>
    <row r="30" spans="2:13">
      <c r="H30" s="27"/>
      <c r="I30" s="27"/>
      <c r="M30" s="69"/>
    </row>
    <row r="31" spans="2:13">
      <c r="B31" s="2" t="s">
        <v>124</v>
      </c>
      <c r="F31" s="2" t="s">
        <v>126</v>
      </c>
      <c r="H31" s="94">
        <f>SUM(H26:H29)</f>
        <v>127916847.18572903</v>
      </c>
      <c r="I31" s="94">
        <f>SUM(I26:I29)</f>
        <v>8709338.6928069815</v>
      </c>
      <c r="M31" s="71"/>
    </row>
    <row r="33" spans="1:13" s="7" customFormat="1">
      <c r="B33" s="7" t="s">
        <v>91</v>
      </c>
      <c r="I33" s="70"/>
      <c r="K33" s="70"/>
      <c r="M33" s="70"/>
    </row>
    <row r="35" spans="1:13" s="133" customFormat="1">
      <c r="B35" s="133" t="s">
        <v>188</v>
      </c>
      <c r="F35" s="133" t="s">
        <v>126</v>
      </c>
      <c r="H35" s="14"/>
      <c r="I35" s="94">
        <f>'Tab 7_Brondata'!Q19</f>
        <v>66559.812390420921</v>
      </c>
      <c r="M35" s="71"/>
    </row>
    <row r="36" spans="1:13">
      <c r="B36" s="2" t="s">
        <v>127</v>
      </c>
      <c r="F36" s="2" t="s">
        <v>126</v>
      </c>
      <c r="H36" s="94">
        <f>'Tab 7_Brondata'!Q18</f>
        <v>472784.73923003685</v>
      </c>
      <c r="I36" s="94">
        <f>'Tab 7_Brondata'!Q20</f>
        <v>620398.36563182273</v>
      </c>
      <c r="M36" s="69"/>
    </row>
    <row r="37" spans="1:13" s="126" customFormat="1">
      <c r="A37" s="127"/>
      <c r="B37" s="126" t="s">
        <v>183</v>
      </c>
      <c r="F37" s="126" t="s">
        <v>126</v>
      </c>
      <c r="H37" s="94">
        <f>'Tab 10_Correctie opex'!Q34</f>
        <v>30624566.389421061</v>
      </c>
      <c r="I37" s="14"/>
      <c r="M37" s="126" t="s">
        <v>182</v>
      </c>
    </row>
    <row r="38" spans="1:13" s="87" customFormat="1">
      <c r="H38" s="89"/>
      <c r="I38" s="89"/>
    </row>
    <row r="39" spans="1:13">
      <c r="B39" s="2" t="s">
        <v>128</v>
      </c>
      <c r="F39" s="2" t="s">
        <v>126</v>
      </c>
      <c r="H39" s="94">
        <f>SUM(H35:H37)</f>
        <v>31097351.128651097</v>
      </c>
      <c r="I39" s="94">
        <f>SUM(I35:I37)</f>
        <v>686958.17802224366</v>
      </c>
    </row>
    <row r="41" spans="1:13" s="7" customFormat="1">
      <c r="B41" s="7" t="s">
        <v>62</v>
      </c>
      <c r="I41" s="70"/>
      <c r="K41" s="70"/>
    </row>
    <row r="43" spans="1:13">
      <c r="B43" s="2" t="s">
        <v>125</v>
      </c>
      <c r="F43" s="2" t="s">
        <v>126</v>
      </c>
      <c r="H43" s="94">
        <f>H31+H39</f>
        <v>159014198.31438011</v>
      </c>
      <c r="I43" s="94">
        <f>I31+I39</f>
        <v>9396296.8708292246</v>
      </c>
    </row>
    <row r="45" spans="1:13">
      <c r="H45" s="89"/>
      <c r="I45" s="89"/>
    </row>
  </sheetData>
  <mergeCells count="1">
    <mergeCell ref="B4:E1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theme="0" tint="-4.9989318521683403E-2"/>
    <pageSetUpPr autoPageBreaks="0"/>
  </sheetPr>
  <dimension ref="A1"/>
  <sheetViews>
    <sheetView showGridLines="0" zoomScale="90" zoomScaleNormal="90" workbookViewId="0"/>
  </sheetViews>
  <sheetFormatPr defaultRowHeight="12.75"/>
  <cols>
    <col min="1" max="16384" width="9.140625" style="22"/>
  </cols>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rgb="FFCCFFCC"/>
    <pageSetUpPr autoPageBreaks="0"/>
  </sheetPr>
  <dimension ref="B2:O19"/>
  <sheetViews>
    <sheetView showGridLines="0" zoomScale="85" zoomScaleNormal="85" workbookViewId="0">
      <pane xSplit="6" ySplit="12" topLeftCell="G13" activePane="bottomRight" state="frozen"/>
      <selection pane="topRight"/>
      <selection pane="bottomLeft"/>
      <selection pane="bottomRight"/>
    </sheetView>
  </sheetViews>
  <sheetFormatPr defaultRowHeight="12.75"/>
  <cols>
    <col min="1" max="1" width="4" style="2" customWidth="1"/>
    <col min="2" max="2" width="64.85546875" style="2" customWidth="1"/>
    <col min="3" max="5" width="4.5703125" style="2" customWidth="1"/>
    <col min="6" max="6" width="13.7109375" style="2" customWidth="1"/>
    <col min="7" max="7" width="2.7109375" style="2" customWidth="1"/>
    <col min="8" max="8" width="13.7109375" style="2" customWidth="1"/>
    <col min="9" max="10" width="2.7109375" style="2" customWidth="1"/>
    <col min="11" max="11" width="18.85546875" style="2" customWidth="1"/>
    <col min="12" max="12" width="2.7109375" style="2" customWidth="1"/>
    <col min="13" max="27" width="13.7109375" style="2" customWidth="1"/>
    <col min="28" max="16384" width="9.140625" style="2"/>
  </cols>
  <sheetData>
    <row r="2" spans="2:15" s="20" customFormat="1" ht="18">
      <c r="B2" s="20" t="s">
        <v>80</v>
      </c>
    </row>
    <row r="4" spans="2:15">
      <c r="B4" s="136" t="s">
        <v>129</v>
      </c>
      <c r="C4" s="137"/>
      <c r="D4" s="137"/>
      <c r="E4" s="137"/>
    </row>
    <row r="5" spans="2:15">
      <c r="B5" s="137"/>
      <c r="C5" s="137"/>
      <c r="D5" s="137"/>
      <c r="E5" s="137"/>
    </row>
    <row r="6" spans="2:15">
      <c r="B6" s="137"/>
      <c r="C6" s="137"/>
      <c r="D6" s="137"/>
      <c r="E6" s="137"/>
    </row>
    <row r="7" spans="2:15">
      <c r="B7" s="137"/>
      <c r="C7" s="137"/>
      <c r="D7" s="137"/>
      <c r="E7" s="137"/>
    </row>
    <row r="8" spans="2:15">
      <c r="B8" s="137"/>
      <c r="C8" s="137"/>
      <c r="D8" s="137"/>
      <c r="E8" s="137"/>
    </row>
    <row r="9" spans="2:15">
      <c r="B9" s="137"/>
      <c r="C9" s="137"/>
      <c r="D9" s="137"/>
      <c r="E9" s="137"/>
    </row>
    <row r="10" spans="2:15">
      <c r="B10" s="23"/>
      <c r="C10" s="23"/>
      <c r="D10" s="23"/>
      <c r="H10" s="21"/>
    </row>
    <row r="11" spans="2:15" s="7" customFormat="1">
      <c r="B11" s="7" t="s">
        <v>42</v>
      </c>
      <c r="F11" s="7" t="s">
        <v>26</v>
      </c>
      <c r="H11" s="7" t="s">
        <v>27</v>
      </c>
      <c r="K11" s="7" t="s">
        <v>43</v>
      </c>
      <c r="M11" s="7" t="s">
        <v>44</v>
      </c>
    </row>
    <row r="14" spans="2:15" s="7" customFormat="1">
      <c r="B14" s="7" t="s">
        <v>208</v>
      </c>
    </row>
    <row r="16" spans="2:15">
      <c r="B16" s="2" t="s">
        <v>204</v>
      </c>
      <c r="F16" s="2" t="s">
        <v>126</v>
      </c>
      <c r="H16" s="95">
        <v>25393350.072380438</v>
      </c>
      <c r="K16" s="2" t="s">
        <v>213</v>
      </c>
      <c r="M16" s="35"/>
      <c r="O16" s="5"/>
    </row>
    <row r="17" spans="2:11">
      <c r="B17" s="2" t="s">
        <v>205</v>
      </c>
      <c r="F17" s="2" t="s">
        <v>126</v>
      </c>
      <c r="H17" s="95">
        <v>86125456.408584803</v>
      </c>
      <c r="K17" s="85" t="s">
        <v>214</v>
      </c>
    </row>
    <row r="18" spans="2:11">
      <c r="B18" s="2" t="s">
        <v>206</v>
      </c>
      <c r="F18" s="133" t="s">
        <v>126</v>
      </c>
      <c r="H18" s="95">
        <v>2414993.3262173655</v>
      </c>
      <c r="K18" s="133" t="s">
        <v>192</v>
      </c>
    </row>
    <row r="19" spans="2:11">
      <c r="B19" s="2" t="s">
        <v>207</v>
      </c>
      <c r="F19" s="133" t="s">
        <v>126</v>
      </c>
      <c r="H19" s="95">
        <v>6294345.366589617</v>
      </c>
      <c r="K19" s="133" t="s">
        <v>193</v>
      </c>
    </row>
  </sheetData>
  <mergeCells count="1">
    <mergeCell ref="B4:E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tabColor theme="0" tint="-4.9989318521683403E-2"/>
    <pageSetUpPr autoPageBreaks="0"/>
  </sheetPr>
  <dimension ref="A1"/>
  <sheetViews>
    <sheetView showGridLines="0" zoomScale="90" zoomScaleNormal="90" workbookViewId="0"/>
  </sheetViews>
  <sheetFormatPr defaultRowHeight="12.75"/>
  <cols>
    <col min="1" max="16384" width="9.140625" style="22"/>
  </cols>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rgb="FFCCFFCC"/>
    <pageSetUpPr autoPageBreaks="0"/>
  </sheetPr>
  <dimension ref="B2:V36"/>
  <sheetViews>
    <sheetView showGridLines="0" zoomScale="85" zoomScaleNormal="85" workbookViewId="0">
      <pane xSplit="7" ySplit="11" topLeftCell="H12" activePane="bottomRight" state="frozen"/>
      <selection pane="topRight" activeCell="H1" sqref="H1"/>
      <selection pane="bottomLeft" activeCell="A12" sqref="A12"/>
      <selection pane="bottomRight"/>
    </sheetView>
  </sheetViews>
  <sheetFormatPr defaultRowHeight="12.75"/>
  <cols>
    <col min="1" max="1" width="4" style="2" customWidth="1"/>
    <col min="2" max="2" width="46.140625" style="2" customWidth="1"/>
    <col min="3" max="5" width="4.5703125" style="2" customWidth="1"/>
    <col min="6" max="6" width="13" style="2" customWidth="1"/>
    <col min="7" max="7" width="2.7109375" style="2" customWidth="1"/>
    <col min="8" max="8" width="12.5703125" style="2" customWidth="1"/>
    <col min="9" max="9" width="2.7109375" style="2" customWidth="1"/>
    <col min="10" max="10" width="10.5703125" style="2" customWidth="1"/>
    <col min="11" max="11" width="2.7109375" style="2" customWidth="1"/>
    <col min="12" max="17" width="12.5703125" style="2" customWidth="1"/>
    <col min="18" max="18" width="2.7109375" style="2" customWidth="1"/>
    <col min="19" max="19" width="18.85546875" style="2" customWidth="1"/>
    <col min="20" max="20" width="2.7109375" style="2" customWidth="1"/>
    <col min="21" max="21" width="13.7109375" style="2" customWidth="1"/>
    <col min="22" max="22" width="2.7109375" style="2" customWidth="1"/>
    <col min="23" max="37" width="13.7109375" style="2" customWidth="1"/>
    <col min="38" max="16384" width="9.140625" style="2"/>
  </cols>
  <sheetData>
    <row r="2" spans="2:22" s="20" customFormat="1" ht="18">
      <c r="B2" s="20" t="s">
        <v>81</v>
      </c>
    </row>
    <row r="4" spans="2:22">
      <c r="B4" s="136" t="s">
        <v>162</v>
      </c>
      <c r="C4" s="137"/>
      <c r="D4" s="137"/>
      <c r="E4" s="137"/>
    </row>
    <row r="5" spans="2:22">
      <c r="B5" s="137"/>
      <c r="C5" s="137"/>
      <c r="D5" s="137"/>
      <c r="E5" s="137"/>
    </row>
    <row r="6" spans="2:22">
      <c r="B6" s="137"/>
      <c r="C6" s="137"/>
      <c r="D6" s="137"/>
      <c r="E6" s="137"/>
    </row>
    <row r="7" spans="2:22">
      <c r="B7" s="137"/>
      <c r="C7" s="137"/>
      <c r="D7" s="137"/>
      <c r="E7" s="137"/>
    </row>
    <row r="8" spans="2:22">
      <c r="B8" s="137"/>
      <c r="C8" s="137"/>
      <c r="D8" s="137"/>
      <c r="E8" s="137"/>
    </row>
    <row r="9" spans="2:22">
      <c r="B9" s="33"/>
      <c r="C9" s="23"/>
      <c r="D9" s="23"/>
      <c r="H9" s="21"/>
      <c r="U9" s="5"/>
    </row>
    <row r="10" spans="2:22" s="7" customFormat="1">
      <c r="B10" s="7" t="s">
        <v>42</v>
      </c>
      <c r="F10" s="7" t="s">
        <v>26</v>
      </c>
      <c r="H10" s="7" t="s">
        <v>27</v>
      </c>
      <c r="J10" s="7" t="s">
        <v>46</v>
      </c>
      <c r="L10" s="30">
        <v>2016</v>
      </c>
      <c r="M10" s="30">
        <v>2017</v>
      </c>
      <c r="N10" s="30">
        <v>2018</v>
      </c>
      <c r="O10" s="30">
        <v>2019</v>
      </c>
      <c r="P10" s="30">
        <v>2020</v>
      </c>
      <c r="Q10" s="30">
        <v>2021</v>
      </c>
      <c r="S10" s="7" t="s">
        <v>43</v>
      </c>
      <c r="U10" s="7" t="s">
        <v>44</v>
      </c>
      <c r="V10" s="31"/>
    </row>
    <row r="13" spans="2:22" s="7" customFormat="1">
      <c r="B13" s="7" t="s">
        <v>163</v>
      </c>
    </row>
    <row r="15" spans="2:22">
      <c r="B15" s="1" t="s">
        <v>64</v>
      </c>
      <c r="U15" s="1" t="s">
        <v>59</v>
      </c>
    </row>
    <row r="16" spans="2:22">
      <c r="B16" s="2" t="s">
        <v>65</v>
      </c>
      <c r="F16" s="2" t="s">
        <v>56</v>
      </c>
      <c r="M16" s="36">
        <v>2E-3</v>
      </c>
      <c r="N16" s="36">
        <v>1.4E-2</v>
      </c>
      <c r="O16" s="72">
        <v>2.1000000000000001E-2</v>
      </c>
      <c r="P16" s="86">
        <v>2.8000000000000001E-2</v>
      </c>
      <c r="Q16" s="86">
        <v>7.0000000000000001E-3</v>
      </c>
      <c r="S16" s="2" t="s">
        <v>73</v>
      </c>
      <c r="U16" s="28" t="s">
        <v>94</v>
      </c>
    </row>
    <row r="17" spans="2:21">
      <c r="P17" s="5"/>
      <c r="S17" s="98"/>
      <c r="U17" s="28" t="s">
        <v>60</v>
      </c>
    </row>
    <row r="18" spans="2:21">
      <c r="U18" s="28" t="s">
        <v>95</v>
      </c>
    </row>
    <row r="19" spans="2:21">
      <c r="U19" s="28" t="s">
        <v>96</v>
      </c>
    </row>
    <row r="20" spans="2:21" s="98" customFormat="1">
      <c r="U20" s="28"/>
    </row>
    <row r="21" spans="2:21" s="70" customFormat="1">
      <c r="B21" s="70" t="s">
        <v>164</v>
      </c>
    </row>
    <row r="22" spans="2:21" s="98" customFormat="1">
      <c r="U22" s="28"/>
    </row>
    <row r="23" spans="2:21" s="98" customFormat="1">
      <c r="B23" s="119" t="s">
        <v>133</v>
      </c>
      <c r="U23" s="116" t="s">
        <v>152</v>
      </c>
    </row>
    <row r="24" spans="2:21" s="98" customFormat="1">
      <c r="B24" s="98" t="s">
        <v>134</v>
      </c>
      <c r="F24" s="98" t="s">
        <v>56</v>
      </c>
      <c r="L24" s="114"/>
      <c r="M24" s="112">
        <v>0.04</v>
      </c>
      <c r="N24" s="112">
        <v>0.04</v>
      </c>
      <c r="O24" s="112">
        <v>0.04</v>
      </c>
      <c r="P24" s="112">
        <v>0.04</v>
      </c>
      <c r="Q24" s="113">
        <v>0.04</v>
      </c>
      <c r="S24" s="98" t="s">
        <v>161</v>
      </c>
      <c r="U24" s="28" t="s">
        <v>153</v>
      </c>
    </row>
    <row r="25" spans="2:21" s="98" customFormat="1">
      <c r="B25" s="98" t="s">
        <v>135</v>
      </c>
      <c r="F25" s="98" t="s">
        <v>56</v>
      </c>
      <c r="L25" s="114"/>
      <c r="M25" s="112">
        <v>0.04</v>
      </c>
      <c r="N25" s="112">
        <v>0.04</v>
      </c>
      <c r="O25" s="112">
        <v>0.04</v>
      </c>
      <c r="P25" s="112">
        <v>0.04</v>
      </c>
      <c r="Q25" s="113">
        <v>0.04</v>
      </c>
      <c r="S25" s="98" t="s">
        <v>161</v>
      </c>
      <c r="U25" s="28" t="s">
        <v>154</v>
      </c>
    </row>
    <row r="26" spans="2:21" s="98" customFormat="1">
      <c r="B26" s="98" t="s">
        <v>136</v>
      </c>
      <c r="F26" s="98" t="s">
        <v>56</v>
      </c>
      <c r="L26" s="112">
        <v>0.04</v>
      </c>
      <c r="M26" s="112">
        <v>0.04</v>
      </c>
      <c r="N26" s="112">
        <v>0.04</v>
      </c>
      <c r="O26" s="112">
        <v>0.04</v>
      </c>
      <c r="P26" s="112">
        <v>0.04</v>
      </c>
      <c r="Q26" s="114"/>
      <c r="S26" s="98" t="s">
        <v>161</v>
      </c>
      <c r="U26" s="28" t="s">
        <v>155</v>
      </c>
    </row>
    <row r="27" spans="2:21" s="98" customFormat="1">
      <c r="B27" s="98" t="s">
        <v>137</v>
      </c>
      <c r="F27" s="98" t="s">
        <v>56</v>
      </c>
      <c r="L27" s="112">
        <v>0.04</v>
      </c>
      <c r="M27" s="112">
        <v>0.04</v>
      </c>
      <c r="N27" s="112">
        <v>0.04</v>
      </c>
      <c r="O27" s="112">
        <v>0.04</v>
      </c>
      <c r="P27" s="112">
        <v>0.04</v>
      </c>
      <c r="Q27" s="114"/>
      <c r="S27" s="98" t="s">
        <v>161</v>
      </c>
      <c r="U27" s="28" t="s">
        <v>156</v>
      </c>
    </row>
    <row r="28" spans="2:21" s="120" customFormat="1">
      <c r="L28" s="118"/>
      <c r="M28" s="118"/>
      <c r="N28" s="118"/>
      <c r="O28" s="118"/>
      <c r="P28" s="117"/>
      <c r="Q28" s="123"/>
      <c r="U28" s="28" t="s">
        <v>157</v>
      </c>
    </row>
    <row r="29" spans="2:21" s="120" customFormat="1">
      <c r="L29" s="118"/>
      <c r="M29" s="118"/>
      <c r="N29" s="118"/>
      <c r="O29" s="118"/>
      <c r="P29" s="117"/>
      <c r="Q29" s="123"/>
      <c r="U29" s="28" t="s">
        <v>158</v>
      </c>
    </row>
    <row r="30" spans="2:21" s="120" customFormat="1">
      <c r="L30" s="118"/>
      <c r="M30" s="118"/>
      <c r="N30" s="118"/>
      <c r="O30" s="118"/>
      <c r="P30" s="117"/>
      <c r="Q30" s="123"/>
      <c r="U30" s="28" t="s">
        <v>159</v>
      </c>
    </row>
    <row r="31" spans="2:21" s="98" customFormat="1">
      <c r="U31" s="28" t="s">
        <v>160</v>
      </c>
    </row>
    <row r="32" spans="2:21">
      <c r="S32" s="98"/>
      <c r="U32" s="28"/>
    </row>
    <row r="33" spans="2:21" s="7" customFormat="1">
      <c r="B33" s="7" t="s">
        <v>68</v>
      </c>
      <c r="S33" s="70"/>
    </row>
    <row r="35" spans="2:21">
      <c r="B35" s="1" t="s">
        <v>67</v>
      </c>
      <c r="S35" s="98"/>
    </row>
    <row r="36" spans="2:21">
      <c r="B36" s="29" t="s">
        <v>66</v>
      </c>
      <c r="H36" s="96">
        <v>0</v>
      </c>
      <c r="S36" s="98" t="s">
        <v>69</v>
      </c>
      <c r="U36" s="5"/>
    </row>
  </sheetData>
  <mergeCells count="1">
    <mergeCell ref="B4:E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vt:i4>
      </vt:variant>
    </vt:vector>
  </HeadingPairs>
  <TitlesOfParts>
    <vt:vector size="15" baseType="lpstr">
      <vt:lpstr>Tab 1_Titelblad</vt:lpstr>
      <vt:lpstr>Tab 2_Toelichting</vt:lpstr>
      <vt:lpstr>Tab 3_Bronnen en toepassingen</vt:lpstr>
      <vt:lpstr>Resultaat --&gt;</vt:lpstr>
      <vt:lpstr>Tab 4_Totale inkomsten 2021</vt:lpstr>
      <vt:lpstr>Input (Dataverzoek TenneT) --&gt;</vt:lpstr>
      <vt:lpstr>Tab 5_Toevoeging kosten RCR</vt:lpstr>
      <vt:lpstr>Input (Data door ACM) --&gt;</vt:lpstr>
      <vt:lpstr>Tab 6_Parameters</vt:lpstr>
      <vt:lpstr>Tab 7_Brondata</vt:lpstr>
      <vt:lpstr>Berekeningen --&gt;</vt:lpstr>
      <vt:lpstr>Tab 8_Berekening parameters</vt:lpstr>
      <vt:lpstr>Tab 9_Wettelijke formule</vt:lpstr>
      <vt:lpstr>Tab 10_Correctie opex</vt:lpstr>
      <vt:lpstr>'Tab 8_Berekening parameters'!Afdrukbereik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Autoriteit Consument &amp; Markt</dc:creator>
  <cp:lastModifiedBy>Tol, Ilona</cp:lastModifiedBy>
  <cp:lastPrinted>2018-07-11T14:40:53Z</cp:lastPrinted>
  <dcterms:created xsi:type="dcterms:W3CDTF">2017-12-20T09:39:51Z</dcterms:created>
  <dcterms:modified xsi:type="dcterms:W3CDTF">2020-11-26T09:31:32Z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0x01010049E878650FBD2D4392CD8EF4C647E9D5</vt:lpwstr>
  </property>
</Properties>
</file>