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13_ncr:1_{9864FB1A-54E6-4B86-8385-3A4BB57B6282}" xr6:coauthVersionLast="45" xr6:coauthVersionMax="45" xr10:uidLastSave="{00000000-0000-0000-0000-000000000000}"/>
  <bookViews>
    <workbookView xWindow="-120" yWindow="-120" windowWidth="29040" windowHeight="15840" tabRatio="847" xr2:uid="{00000000-000D-0000-FFFF-FFFF00000000}"/>
  </bookViews>
  <sheets>
    <sheet name="Cover sheet" sheetId="9" r:id="rId1"/>
    <sheet name="Explanation" sheetId="10" r:id="rId2"/>
    <sheet name="Sources and specifics" sheetId="11" r:id="rId3"/>
    <sheet name="Result" sheetId="21" r:id="rId4"/>
    <sheet name="Input --&gt;" sheetId="13" r:id="rId5"/>
    <sheet name="Fuel prices" sheetId="25" r:id="rId6"/>
    <sheet name="Input production data" sheetId="18" r:id="rId7"/>
    <sheet name="Parameters in tariff decisions" sheetId="24" r:id="rId8"/>
    <sheet name="Calculations --&gt;" sheetId="15" r:id="rId9"/>
    <sheet name="Fuel component correction" sheetId="22"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18" i="25" l="1"/>
  <c r="H15" i="21"/>
  <c r="H35" i="21"/>
  <c r="H34" i="21"/>
  <c r="H38" i="21"/>
  <c r="O31" i="24" l="1"/>
  <c r="H33" i="21" s="1"/>
  <c r="H36" i="21" s="1"/>
  <c r="N187" i="25" l="1"/>
  <c r="N152" i="25"/>
  <c r="N119" i="25"/>
  <c r="N86" i="25"/>
  <c r="N53" i="25"/>
  <c r="J186" i="25" l="1"/>
  <c r="J185" i="25"/>
  <c r="J151" i="25"/>
  <c r="J150" i="25"/>
  <c r="J117" i="25"/>
  <c r="J116" i="25"/>
  <c r="J118" i="25"/>
  <c r="J59" i="25"/>
  <c r="P27" i="24" l="1"/>
  <c r="J21" i="25" l="1"/>
  <c r="J215" i="25" l="1"/>
  <c r="J214" i="25"/>
  <c r="J213" i="25"/>
  <c r="J212" i="25"/>
  <c r="J182" i="25"/>
  <c r="J183" i="25"/>
  <c r="J181" i="25"/>
  <c r="J149" i="25"/>
  <c r="J114" i="25"/>
  <c r="J81" i="25"/>
  <c r="J82" i="25"/>
  <c r="J192" i="25"/>
  <c r="J193" i="25"/>
  <c r="J194" i="25"/>
  <c r="J195" i="25"/>
  <c r="J196" i="25"/>
  <c r="J197" i="25"/>
  <c r="J198" i="25"/>
  <c r="J199" i="25"/>
  <c r="J200" i="25"/>
  <c r="J201" i="25"/>
  <c r="J202" i="25"/>
  <c r="J203" i="25"/>
  <c r="J154" i="25"/>
  <c r="J155" i="25"/>
  <c r="J156" i="25"/>
  <c r="J157" i="25"/>
  <c r="J158" i="25"/>
  <c r="J159" i="25"/>
  <c r="J160" i="25"/>
  <c r="J161" i="25"/>
  <c r="J162" i="25"/>
  <c r="J163" i="25"/>
  <c r="J164" i="25"/>
  <c r="J165" i="25"/>
  <c r="J166" i="25"/>
  <c r="J167" i="25"/>
  <c r="J168" i="25"/>
  <c r="J169" i="25"/>
  <c r="J170" i="25"/>
  <c r="J171" i="25"/>
  <c r="J121" i="25"/>
  <c r="J122" i="25"/>
  <c r="J123" i="25"/>
  <c r="J124" i="25"/>
  <c r="J125" i="25"/>
  <c r="J126" i="25"/>
  <c r="J127" i="25"/>
  <c r="J128" i="25"/>
  <c r="J129" i="25"/>
  <c r="J130" i="25"/>
  <c r="J131" i="25"/>
  <c r="J132" i="25"/>
  <c r="J133" i="25"/>
  <c r="J134" i="25"/>
  <c r="J135" i="25"/>
  <c r="J136" i="25"/>
  <c r="J137" i="25"/>
  <c r="J88" i="25"/>
  <c r="J89" i="25"/>
  <c r="J90" i="25"/>
  <c r="J91" i="25"/>
  <c r="J92" i="25"/>
  <c r="J93" i="25"/>
  <c r="J94" i="25"/>
  <c r="J95" i="25"/>
  <c r="J96" i="25"/>
  <c r="J97" i="25"/>
  <c r="J98" i="25"/>
  <c r="J99" i="25"/>
  <c r="J100" i="25"/>
  <c r="J101" i="25"/>
  <c r="J102" i="25"/>
  <c r="J55" i="25"/>
  <c r="J56" i="25"/>
  <c r="J57" i="25"/>
  <c r="J58" i="25"/>
  <c r="J60" i="25"/>
  <c r="J61" i="25"/>
  <c r="J62" i="25"/>
  <c r="J63" i="25"/>
  <c r="J64" i="25"/>
  <c r="J65" i="25"/>
  <c r="J66" i="25"/>
  <c r="J67" i="25"/>
  <c r="J68" i="25"/>
  <c r="J69" i="25"/>
  <c r="J70" i="25"/>
  <c r="J71" i="25"/>
  <c r="J72" i="25"/>
  <c r="J73" i="25"/>
  <c r="J74" i="25"/>
  <c r="J52" i="25"/>
  <c r="J51" i="25"/>
  <c r="J50" i="25"/>
  <c r="J49" i="25"/>
  <c r="J48" i="25"/>
  <c r="J47" i="25"/>
  <c r="J46" i="25"/>
  <c r="J45" i="25"/>
  <c r="J44" i="25"/>
  <c r="J43" i="25"/>
  <c r="J42" i="25"/>
  <c r="J41" i="25"/>
  <c r="J40" i="25"/>
  <c r="J39" i="25"/>
  <c r="J38" i="25"/>
  <c r="J37" i="25"/>
  <c r="J36" i="25"/>
  <c r="J35" i="25"/>
  <c r="J34" i="25"/>
  <c r="J33" i="25"/>
  <c r="J31" i="25"/>
  <c r="J23" i="25"/>
  <c r="J24" i="25"/>
  <c r="J25" i="25"/>
  <c r="J26" i="25"/>
  <c r="J27" i="25"/>
  <c r="J28" i="25"/>
  <c r="J29" i="25"/>
  <c r="J189" i="25" l="1"/>
  <c r="J190" i="25"/>
  <c r="J191" i="25"/>
  <c r="J204" i="25"/>
  <c r="J205" i="25"/>
  <c r="J206" i="25"/>
  <c r="J207" i="25"/>
  <c r="J208" i="25"/>
  <c r="J209" i="25"/>
  <c r="J210" i="25"/>
  <c r="J211" i="25"/>
  <c r="J216" i="25"/>
  <c r="J217" i="25"/>
  <c r="J172" i="25"/>
  <c r="J173" i="25"/>
  <c r="J174" i="25"/>
  <c r="J175" i="25"/>
  <c r="J176" i="25"/>
  <c r="J177" i="25"/>
  <c r="J178" i="25"/>
  <c r="J179" i="25"/>
  <c r="J180" i="25"/>
  <c r="J138" i="25"/>
  <c r="J139" i="25"/>
  <c r="J140" i="25"/>
  <c r="J141" i="25"/>
  <c r="J142" i="25"/>
  <c r="J143" i="25"/>
  <c r="J144" i="25"/>
  <c r="J145" i="25"/>
  <c r="J146" i="25"/>
  <c r="J147" i="25"/>
  <c r="J148" i="25"/>
  <c r="J22" i="25"/>
  <c r="J30" i="25"/>
  <c r="J75" i="25"/>
  <c r="J76" i="25"/>
  <c r="J77" i="25"/>
  <c r="J78" i="25"/>
  <c r="J79" i="25"/>
  <c r="J80" i="25"/>
  <c r="J83" i="25"/>
  <c r="J84" i="25"/>
  <c r="J103" i="25"/>
  <c r="J104" i="25"/>
  <c r="J105" i="25"/>
  <c r="J106" i="25"/>
  <c r="J107" i="25"/>
  <c r="J108" i="25"/>
  <c r="J109" i="25"/>
  <c r="J110" i="25"/>
  <c r="J111" i="25"/>
  <c r="J112" i="25"/>
  <c r="H21" i="21" l="1"/>
  <c r="H20" i="21"/>
  <c r="H19" i="21"/>
  <c r="H18" i="21"/>
  <c r="H22" i="21" l="1"/>
  <c r="H23" i="21" s="1"/>
  <c r="H43" i="21" s="1"/>
  <c r="H45" i="21" l="1"/>
  <c r="Q27" i="22"/>
  <c r="P27" i="22"/>
  <c r="O27" i="22"/>
  <c r="N27" i="22"/>
  <c r="M27" i="22"/>
  <c r="L27" i="22"/>
  <c r="H18" i="22"/>
  <c r="H27" i="21"/>
  <c r="H28" i="21"/>
  <c r="Q30" i="22"/>
  <c r="J188" i="25"/>
  <c r="P30" i="22"/>
  <c r="J184" i="25"/>
  <c r="J153" i="25"/>
  <c r="O30" i="22"/>
  <c r="J120" i="25"/>
  <c r="N30" i="22"/>
  <c r="J115" i="25"/>
  <c r="J113" i="25"/>
  <c r="J87" i="25"/>
  <c r="M30" i="22"/>
  <c r="J85" i="25"/>
  <c r="J54" i="25"/>
  <c r="L30" i="22"/>
  <c r="J32" i="25"/>
  <c r="H29" i="21" l="1"/>
  <c r="H37" i="21" s="1"/>
  <c r="Q37" i="22"/>
  <c r="P37" i="22"/>
  <c r="O37" i="22"/>
  <c r="N37" i="22"/>
  <c r="M37" i="22"/>
  <c r="L37" i="22"/>
  <c r="Q24" i="22"/>
  <c r="Q23" i="22"/>
  <c r="P24" i="22"/>
  <c r="P23" i="22"/>
  <c r="O24" i="22"/>
  <c r="O23" i="22"/>
  <c r="N24" i="22"/>
  <c r="N23" i="22"/>
  <c r="M24" i="22"/>
  <c r="L24" i="22"/>
  <c r="M23" i="22"/>
  <c r="L23" i="22"/>
  <c r="O36" i="22" l="1"/>
  <c r="Q36" i="22"/>
  <c r="Q38" i="22" s="1"/>
  <c r="Q41" i="22" s="1"/>
  <c r="N36" i="22"/>
  <c r="N38" i="22" s="1"/>
  <c r="N41" i="22" s="1"/>
  <c r="P36" i="22"/>
  <c r="P38" i="22" s="1"/>
  <c r="P41" i="22" s="1"/>
  <c r="O38" i="22"/>
  <c r="O41" i="22" s="1"/>
  <c r="L36" i="22"/>
  <c r="L38" i="22" s="1"/>
  <c r="L41" i="22" s="1"/>
  <c r="M36" i="22"/>
  <c r="M38" i="22" s="1"/>
  <c r="M41" i="22" s="1"/>
  <c r="H42" i="22" l="1"/>
  <c r="H43" i="22"/>
  <c r="H44" i="22" l="1"/>
  <c r="H26" i="21" s="1"/>
  <c r="B20" i="10"/>
  <c r="B27" i="10" s="1"/>
  <c r="H30" i="21" l="1"/>
  <c r="H44" i="21" s="1"/>
  <c r="H46" i="21" s="1"/>
  <c r="B21" i="10"/>
  <c r="B22" i="10" l="1"/>
  <c r="B26"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26" authorId="0" shapeId="0" xr:uid="{00000000-0006-0000-0100-000001000000}">
      <text>
        <r>
          <rPr>
            <sz val="8"/>
            <color indexed="81"/>
            <rFont val="Tahoma"/>
            <family val="2"/>
          </rPr>
          <t>At all times a (group of) pink cell(s) needs an explanantion on its special nature. This explanation will be added through this remark box.</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P27" authorId="0" shapeId="0" xr:uid="{00000000-0006-0000-0700-000001000000}">
      <text>
        <r>
          <rPr>
            <sz val="8"/>
            <color indexed="81"/>
            <rFont val="Tahoma"/>
            <family val="2"/>
          </rPr>
          <t>Part of electricity distribution first half of 2021 = Estimated total production first half 2021 / Estimated total production in 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L30" authorId="0" shapeId="0" xr:uid="{00000000-0006-0000-0900-000001000000}">
      <text>
        <r>
          <rPr>
            <sz val="8"/>
            <color indexed="81"/>
            <rFont val="Tahoma"/>
            <family val="2"/>
          </rPr>
          <t>Please note: cells link to corresponding rows on sheet 'fuel prices'.</t>
        </r>
      </text>
    </comment>
  </commentList>
</comments>
</file>

<file path=xl/sharedStrings.xml><?xml version="1.0" encoding="utf-8"?>
<sst xmlns="http://schemas.openxmlformats.org/spreadsheetml/2006/main" count="706" uniqueCount="233">
  <si>
    <t>Data</t>
  </si>
  <si>
    <t>Input --&gt;</t>
  </si>
  <si>
    <t>About this file</t>
  </si>
  <si>
    <t>Case number</t>
  </si>
  <si>
    <t>File title</t>
  </si>
  <si>
    <t>Other remarks</t>
  </si>
  <si>
    <t>About the status of this file</t>
  </si>
  <si>
    <t>Final version? (y/n)</t>
  </si>
  <si>
    <t>Is this file legally part of the decision(s) listed above? (y/n)</t>
  </si>
  <si>
    <t>When applicable</t>
  </si>
  <si>
    <t xml:space="preserve">Explanation on how this file works </t>
  </si>
  <si>
    <t>Cell colors (for numbers)</t>
  </si>
  <si>
    <t>Description</t>
  </si>
  <si>
    <t>Data and input (source required)</t>
  </si>
  <si>
    <t>Calculated value</t>
  </si>
  <si>
    <t>Result/calculated value that is referred to on another sheet</t>
  </si>
  <si>
    <t>Empty cell (not zero) used in a formula range</t>
  </si>
  <si>
    <t>Value or calculation that needs special attention or explanation</t>
  </si>
  <si>
    <t>Sheet tab colors</t>
  </si>
  <si>
    <t>Sheet with result/output</t>
  </si>
  <si>
    <t>Sheet with input</t>
  </si>
  <si>
    <t>Sheet with calculations</t>
  </si>
  <si>
    <t>Model sheets</t>
  </si>
  <si>
    <t>Result</t>
  </si>
  <si>
    <t>Calculation</t>
  </si>
  <si>
    <t>Explanatory sheets</t>
  </si>
  <si>
    <t>Explanation</t>
  </si>
  <si>
    <t>Empty sheet used for indexing</t>
  </si>
  <si>
    <t>Standardized sheets with general information on this file</t>
  </si>
  <si>
    <t>Special attention:</t>
  </si>
  <si>
    <t>Source overview and specific applications</t>
  </si>
  <si>
    <t>Source overview</t>
  </si>
  <si>
    <t>Each input sheet contains a column 'Source', in which the sources are referred to by their shortened name. These sources are further explained in the table below.</t>
  </si>
  <si>
    <t>No.</t>
  </si>
  <si>
    <t>Shortened name</t>
  </si>
  <si>
    <t>External file name</t>
  </si>
  <si>
    <t>Additional information on this source</t>
  </si>
  <si>
    <t>As referred to in Source column</t>
  </si>
  <si>
    <t>Exact file name</t>
  </si>
  <si>
    <t>Date received, email, URL, file location</t>
  </si>
  <si>
    <t>Case number or reference ACM</t>
  </si>
  <si>
    <t>Unit</t>
  </si>
  <si>
    <t>Constant</t>
  </si>
  <si>
    <t>Row total</t>
  </si>
  <si>
    <t>Remarks</t>
  </si>
  <si>
    <t>Source</t>
  </si>
  <si>
    <t>FIN</t>
  </si>
  <si>
    <t>Explanation of the calculation</t>
  </si>
  <si>
    <t>kWh</t>
  </si>
  <si>
    <t>%</t>
  </si>
  <si>
    <t>Total fuel price correction</t>
  </si>
  <si>
    <t>USD</t>
  </si>
  <si>
    <t>Add-on per kWh for fuel price correction</t>
  </si>
  <si>
    <t>Calculation of correction for fuel price differences</t>
  </si>
  <si>
    <t>USD, pl 2020</t>
  </si>
  <si>
    <t>Remark</t>
  </si>
  <si>
    <t>Input data on production</t>
  </si>
  <si>
    <t xml:space="preserve">Description data </t>
  </si>
  <si>
    <t>Explanatory notes</t>
  </si>
  <si>
    <t xml:space="preserve">Decision &amp; period: </t>
  </si>
  <si>
    <t>[1]</t>
  </si>
  <si>
    <t>[2]</t>
  </si>
  <si>
    <t>[3]</t>
  </si>
  <si>
    <t>[4]</t>
  </si>
  <si>
    <t>Parameters that follow from ACM tariff decisions</t>
  </si>
  <si>
    <t>Parameters on production and distribution</t>
  </si>
  <si>
    <t>Production parameters</t>
  </si>
  <si>
    <t>Estimated fuel efficiency</t>
  </si>
  <si>
    <t>Estimated share of production with fuel</t>
  </si>
  <si>
    <t>Estimated fuel component</t>
  </si>
  <si>
    <t>Calculation of difference between estimated and realized fuel component</t>
  </si>
  <si>
    <t>Fuel component = estimated fuel efficiency x estimated share production by fuel x fuel price</t>
  </si>
  <si>
    <t xml:space="preserve">For the production price decisions, ACM makes an estimate of what the fuel costs will be for the producer based on the most recent fuel price. </t>
  </si>
  <si>
    <t>Production price decision input</t>
  </si>
  <si>
    <t>Estimated share production by fuel</t>
  </si>
  <si>
    <t>Most recent fuel price</t>
  </si>
  <si>
    <t>Calculation fuel correction</t>
  </si>
  <si>
    <t>Realized fuel component</t>
  </si>
  <si>
    <t>Data on fuel and production</t>
  </si>
  <si>
    <t xml:space="preserve">Year: 
Month: </t>
  </si>
  <si>
    <t>For the estimated fuel component, the most recent fuel price at the time of the usage tariff decision is used. The realized fuel component uses the most recent fuel price at that month, regularly this is month t-2.</t>
  </si>
  <si>
    <t>Difference in fuel component</t>
  </si>
  <si>
    <t>Difference in monthly fuel component</t>
  </si>
  <si>
    <t>Realized production</t>
  </si>
  <si>
    <t>Total realized monthly production</t>
  </si>
  <si>
    <t>Calculation of fuel component correction</t>
  </si>
  <si>
    <t>Monthly difference to be reimbursed</t>
  </si>
  <si>
    <t>Total amount fuel component correction</t>
  </si>
  <si>
    <t>Estimations in user tariff decision</t>
  </si>
  <si>
    <t>Monthly production</t>
  </si>
  <si>
    <t>Fuel invoices</t>
  </si>
  <si>
    <t>File name invoice</t>
  </si>
  <si>
    <t>Date of invoice</t>
  </si>
  <si>
    <t>Relevant month</t>
  </si>
  <si>
    <t>Input data on fuel prices</t>
  </si>
  <si>
    <t>Volume 
(liters)</t>
  </si>
  <si>
    <t>Unit price
(USD/liter)</t>
  </si>
  <si>
    <t>Line total
(USD)</t>
  </si>
  <si>
    <t>Weighted average fuel price for relevant month (USD/unit)</t>
  </si>
  <si>
    <t>Realized production of electricity</t>
  </si>
  <si>
    <t>Total monthly production</t>
  </si>
  <si>
    <t>The monthly fuel prices are the basis for the correction of the fuel component.</t>
  </si>
  <si>
    <t>Cover sheet</t>
  </si>
  <si>
    <t>Belongs to decision(s):</t>
  </si>
  <si>
    <t>Reference number of decision(s)</t>
  </si>
  <si>
    <t>Relationship to other calculation files</t>
  </si>
  <si>
    <t>Contains business-confidential information? (y/n)</t>
  </si>
  <si>
    <t>Objections and appeals can be filed against the decision to which this file belongs.</t>
  </si>
  <si>
    <t>Explanatory notes to this file</t>
  </si>
  <si>
    <t>Legend for the cell and sheet colors</t>
  </si>
  <si>
    <t>Value that is taken from another sheet or cell without calculation</t>
  </si>
  <si>
    <t>Input or calculation that is not yet up-to-date or work in progress</t>
  </si>
  <si>
    <t>Sheet that is not yet up-to-date/work in progress</t>
  </si>
  <si>
    <t>In the overview below, ACM lists the sources that are used for data and calculations in this file.</t>
  </si>
  <si>
    <t>The realized fuel component can vary monthly, due to variations in the fuel price. The difference between the estimated and realized fuel component is calculated here.</t>
  </si>
  <si>
    <t>The most recent fuel price in month t is assumed to be the weighted average fuel price of month t-2.</t>
  </si>
  <si>
    <t>Production price decision STUCO 2020</t>
  </si>
  <si>
    <t>The sources for this data are the fuel invoices from STUCO. Every invoice forms a row in the calculation below.</t>
  </si>
  <si>
    <t>Estimated fuel component STUCO</t>
  </si>
  <si>
    <t>Positive number indicates STUCO has had higher purchasing costs than estimated, so STUCO receives a positive reimbursement from the fuel correction.</t>
  </si>
  <si>
    <t>https://www.acm.nl/nl/publicaties/beschikking-productieprijs-elektriciteit-2020-sint-eustatius-stuco-caribisch-nederland</t>
  </si>
  <si>
    <t>ACM/19/035839, ACM/UIT/525978</t>
  </si>
  <si>
    <t>It uses this estimate to determine what monthly renumeration the producer will receive from the distributor. This is the estimated fuel component.</t>
  </si>
  <si>
    <t>ACM/21/050791</t>
  </si>
  <si>
    <t>Rekenmodel bij aanpassing variabel gebruikstarief elektriciteit STUCO 1 juli 2021</t>
  </si>
  <si>
    <t>Beschikking tot vaststelling van het maximale variabele gebruikstarief van elektriciteit per 1 juli 2021 voor St. Eustatius Utility Company N.V.</t>
  </si>
  <si>
    <t>This file is based on the fuel calculation that was used for STUCO for the tariff per January 1, 2021</t>
  </si>
  <si>
    <t>This file contains the model that the Authority for Consumers &amp; Markets (ACM) uses to calculate the adjustment of the variable usage tariff for electricity of St. Eustatius Utility Company (STUCO) per July 1, 2021.</t>
  </si>
  <si>
    <t xml:space="preserve">The variable usage tariff effected as of January 1, 2021 is adapted by making two corrections: </t>
  </si>
  <si>
    <t>1. The fuel component is updated. This means that the production price as set in the tariff decision as of January 1, 2021 is updated to match the actual fuel prices more closely.</t>
  </si>
  <si>
    <t>2. The difference between the realized fuel component paid by the distributor and the estimated fuel component for November 2020 to April 2021, will be corrected in the tariff for July-December 2021.</t>
  </si>
  <si>
    <t>For both above mentioned corrections, other values and parameters will remain as were determined in the tariff decision for 2021.</t>
  </si>
  <si>
    <t>On this sheet, two corrections are applied to calculate the new variable usage tariff of STUCO for the period July to December 2021.</t>
  </si>
  <si>
    <t>First, ACM presents an updated estimation of the production price per 1 July 2021, next ACM calculates the effect (per kWh) of the correction for fuel price differences over November 2020 - April 2021 and includes this correction into the new variable usage tariff per 1 July 2021.</t>
  </si>
  <si>
    <t>New variable usage tariff per 1 July 2021</t>
  </si>
  <si>
    <t>Updated estimation of production price per 1 July 2021</t>
  </si>
  <si>
    <t>Production price excluding fuel 2021</t>
  </si>
  <si>
    <t>Estimated fuel efficiency for 2021</t>
  </si>
  <si>
    <t>Estimated share production by fuel for 2021</t>
  </si>
  <si>
    <t>Estimate for fuel component for July 2021</t>
  </si>
  <si>
    <t>Estimation of production price per 1 July 2021</t>
  </si>
  <si>
    <t>USD, pl 2021</t>
  </si>
  <si>
    <t>Estimated production volume 2021</t>
  </si>
  <si>
    <t>Part of electricity distribution first half of 2021</t>
  </si>
  <si>
    <t>Estimated production volume July to December 2021</t>
  </si>
  <si>
    <t>This correction reimburses fuel price differences over the period November 2020 - April 2021.</t>
  </si>
  <si>
    <t>Calculation new variable usage tariff per 1 July 2021</t>
  </si>
  <si>
    <t>New variable usage tariff (including corrections) per 1 July 2021</t>
  </si>
  <si>
    <t>Weighted average fuel price in September 2020, basis for fuel component in November 2020.</t>
  </si>
  <si>
    <t>Weighted average fuel price in October 2020, basis for fuel component in December 2020.</t>
  </si>
  <si>
    <t>Weighted average fuel price in November 2020, basis for fuel component in January 2021.</t>
  </si>
  <si>
    <t>Weighted average fuel price in December 2020, basis for fuel component in February 2021.</t>
  </si>
  <si>
    <t>Weighted average fuel price in January 2021, basis for fuel component in March 2021.</t>
  </si>
  <si>
    <t>Weighted average fuel price in February 2021, basis for fuel component in April 2021.</t>
  </si>
  <si>
    <t>November 2020</t>
  </si>
  <si>
    <t>December 2020</t>
  </si>
  <si>
    <t>January 2021</t>
  </si>
  <si>
    <t>February 2021</t>
  </si>
  <si>
    <t>March 2021</t>
  </si>
  <si>
    <t>April 2021</t>
  </si>
  <si>
    <t xml:space="preserve">In this sheet ACM imports the data from the tariff decisions for 2020 and 2021 (both production price decisions and user tariff decisions). </t>
  </si>
  <si>
    <t>Production price decision STUCO 2021</t>
  </si>
  <si>
    <t>Usage tariffs decision STUCO July - Dec 2020</t>
  </si>
  <si>
    <t>Usage tariffs decision STUCO 2021</t>
  </si>
  <si>
    <t>Estimated total production 2021</t>
  </si>
  <si>
    <t>Estimated network loss 2021</t>
  </si>
  <si>
    <t>Estimated inflation for 2021</t>
  </si>
  <si>
    <t>Correction amount for November - December 2020</t>
  </si>
  <si>
    <t>Correction amount for January - April 2021</t>
  </si>
  <si>
    <t>Beschikking productieprijs elektriciteit 2020 Sint Eustatius STUCO</t>
  </si>
  <si>
    <t>Beschikking productieprijs elektriciteit 2021 Sint Eustatius STUCO</t>
  </si>
  <si>
    <t>ACM/20/040016, ACM/UIT/546136</t>
  </si>
  <si>
    <t>https://www.acm.nl/nl/publicaties/beschikking-productieprijs-elektriciteit-2021-sint-eustatius-stuco-caribisch-nederland</t>
  </si>
  <si>
    <t>Estimated share of production with fuel = Production based on fuel  (expected level) / Total production volume (expected level)</t>
  </si>
  <si>
    <t>Beschikking variabel tarief elektriciteit 1 juli 2020 St. Eustatius</t>
  </si>
  <si>
    <t>ACM/20/038682, ACM/UIT/536683</t>
  </si>
  <si>
    <t>https://www.acm.nl/nl/publicaties/beschikking-variabel-tarief-elektriciteit-1-juli-2020-st-eustatius-caribisch-nederland</t>
  </si>
  <si>
    <t>Decision distribution rates electricity 2021 STUCO</t>
  </si>
  <si>
    <t>ACM/20/040016, ACM/UIT/546138</t>
  </si>
  <si>
    <t>https://www.acm.nl/nl/publicaties/beschikking-distributietarieven-elektriciteit-2021-sint-eustatius-stuco-caribisch-nederland</t>
  </si>
  <si>
    <t>2020
November</t>
  </si>
  <si>
    <t>2020
December</t>
  </si>
  <si>
    <t>2021
January</t>
  </si>
  <si>
    <t>2021
February</t>
  </si>
  <si>
    <t>2021
March</t>
  </si>
  <si>
    <t>2021
April</t>
  </si>
  <si>
    <t>Description result</t>
  </si>
  <si>
    <t>Description calculation</t>
  </si>
  <si>
    <t>Estimated total production first half 2021</t>
  </si>
  <si>
    <t>Corrections per kWh - Profit sharing: network losses 2019</t>
  </si>
  <si>
    <t>USD/kWh, pl 2021</t>
  </si>
  <si>
    <t>Corrections apply to January-December 2021.</t>
  </si>
  <si>
    <t>Profit sharing: network losses 2017</t>
  </si>
  <si>
    <t>Profit sharing: network losses 2018</t>
  </si>
  <si>
    <t>Profit sharing correction on network losses</t>
  </si>
  <si>
    <t>September</t>
  </si>
  <si>
    <t>October</t>
  </si>
  <si>
    <t>November</t>
  </si>
  <si>
    <t>December</t>
  </si>
  <si>
    <t>January</t>
  </si>
  <si>
    <t>February</t>
  </si>
  <si>
    <t>[5]</t>
  </si>
  <si>
    <t>Usage tariffs decision STUCO 2020</t>
  </si>
  <si>
    <t>The production price decisions for 2020 and 2021 and the tariff decisions for January 2020, July 2020 and January 2021 are used as the basis for the correction for the period November 2020 to April 2021. Sources are indicated in row 14.</t>
  </si>
  <si>
    <t>Decision distribution rates electricity 2020 STUCO</t>
  </si>
  <si>
    <t xml:space="preserve">https://www.acm.nl/nl/publicaties/beschikking-distributietarieven-elektriciteit-2020-sint-eustatius-stuco-caribisch-nederland </t>
  </si>
  <si>
    <t>ACM/19/035839, ACM/UIT/525973</t>
  </si>
  <si>
    <t>Estimated total production in 2020</t>
  </si>
  <si>
    <t>Estimated total production first half 2020</t>
  </si>
  <si>
    <t>Percentage of 2020 correction to be added to the tariff per 1 July 2021</t>
  </si>
  <si>
    <t>We use this factor, because part of the corrections in 2020 were incorporated in the variable usage tariff for January to June 2020.</t>
  </si>
  <si>
    <t>Parameters</t>
  </si>
  <si>
    <t>Total 2020 corrections per kWh to be added on variable usage tariff 2021</t>
  </si>
  <si>
    <t>Total corrections per kWh in variable usage tariff per 1 July 2021</t>
  </si>
  <si>
    <t>Total 2020 corrections to be added on variable usage tariff 2021</t>
  </si>
  <si>
    <t xml:space="preserve">Total amount of corrections of the variable usage tariff in 2020 which were mistakenly not taken into account when setting the tariff per 1 July 2020. </t>
  </si>
  <si>
    <t>Based on CPI CBS, see source for details on the determination of estimated inflation.</t>
  </si>
  <si>
    <t>Most recent fuel price, based on invoice of date May 31, 2021</t>
  </si>
  <si>
    <t>Yes</t>
  </si>
  <si>
    <t>Has been or will be published? (y/n)</t>
  </si>
  <si>
    <t>This percentage is based on information in rows 38-39 on sheet 'Tariffs electricity' (source [5]).</t>
  </si>
  <si>
    <t>[8] Monthly production</t>
  </si>
  <si>
    <t>In this sheet ACM imports the realized production of STUCO for the period November 2020 to April 2021.</t>
  </si>
  <si>
    <t>ACM/UIT/553807</t>
  </si>
  <si>
    <t>No</t>
  </si>
  <si>
    <t>Invoices September 2020 through March 2021</t>
  </si>
  <si>
    <t>Invoice May 2021</t>
  </si>
  <si>
    <t>E-mail from STUCO to ACM</t>
  </si>
  <si>
    <t>Invoices May 2021</t>
  </si>
  <si>
    <t>liter/kWh</t>
  </si>
  <si>
    <t>USD/liter, pl 2021</t>
  </si>
  <si>
    <t>USD/kWh</t>
  </si>
  <si>
    <t>USD/liter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</si>
</sst>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_ * #,##0.0000_ ;_ * \-#,##0.0000_ ;_ * &quot;-&quot;??_ ;_ @_ "/>
    <numFmt numFmtId="166" formatCode="_ * #,##0.0000_ ;_ * \-#,##0.0000_ ;_ * &quot;-&quot;_ ;_ @_ "/>
  </numFmts>
  <fonts count="33"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name val="Arial"/>
      <family val="2"/>
    </font>
    <font>
      <b/>
      <sz val="14"/>
      <color theme="0"/>
      <name val="Arial"/>
      <family val="2"/>
    </font>
    <font>
      <i/>
      <sz val="10"/>
      <name val="Arial"/>
      <family val="2"/>
    </font>
    <font>
      <b/>
      <sz val="10"/>
      <color rgb="FFFF0000"/>
      <name val="Arial"/>
      <family val="2"/>
    </font>
    <font>
      <sz val="8"/>
      <color indexed="81"/>
      <name val="Tahoma"/>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rgb="FF00B0F0"/>
      <name val="Arial"/>
      <family val="2"/>
    </font>
    <font>
      <sz val="10"/>
      <color rgb="FF00B0F0"/>
      <name val="Arial"/>
      <family val="2"/>
    </font>
    <font>
      <sz val="9.5"/>
      <color theme="1"/>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theme="0" tint="-0.14999847407452621"/>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68">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9" fillId="5" borderId="1">
      <alignment vertical="top"/>
    </xf>
    <xf numFmtId="49" fontId="6" fillId="18" borderId="1">
      <alignment vertical="top"/>
    </xf>
    <xf numFmtId="49" fontId="6" fillId="0" borderId="0">
      <alignment vertical="top"/>
    </xf>
    <xf numFmtId="41" fontId="5" fillId="11" borderId="0">
      <alignment vertical="top"/>
    </xf>
    <xf numFmtId="41" fontId="5" fillId="10" borderId="0">
      <alignment vertical="top"/>
    </xf>
    <xf numFmtId="41" fontId="5" fillId="9" borderId="0">
      <alignment vertical="top"/>
    </xf>
    <xf numFmtId="41" fontId="5" fillId="45" borderId="0">
      <alignment vertical="top"/>
    </xf>
    <xf numFmtId="41" fontId="5" fillId="8" borderId="0">
      <alignment vertical="top"/>
    </xf>
    <xf numFmtId="41" fontId="5" fillId="12" borderId="0">
      <alignment vertical="top"/>
    </xf>
    <xf numFmtId="49" fontId="11" fillId="0" borderId="0">
      <alignment vertical="top"/>
    </xf>
    <xf numFmtId="49" fontId="10" fillId="0" borderId="0">
      <alignment vertical="top"/>
    </xf>
    <xf numFmtId="0" fontId="16" fillId="14" borderId="3" applyNumberFormat="0" applyAlignment="0" applyProtection="0"/>
    <xf numFmtId="0" fontId="17" fillId="15" borderId="4" applyNumberFormat="0" applyAlignment="0" applyProtection="0"/>
    <xf numFmtId="0" fontId="18" fillId="15" borderId="3" applyNumberFormat="0" applyAlignment="0" applyProtection="0"/>
    <xf numFmtId="0" fontId="19" fillId="0" borderId="5" applyNumberFormat="0" applyFill="0" applyAlignment="0" applyProtection="0"/>
    <xf numFmtId="0" fontId="13" fillId="16" borderId="6" applyNumberFormat="0" applyAlignment="0" applyProtection="0"/>
    <xf numFmtId="0" fontId="15" fillId="17" borderId="7"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4" fillId="0" borderId="9" applyNumberFormat="0" applyFill="0" applyAlignment="0" applyProtection="0"/>
    <xf numFmtId="0" fontId="25" fillId="0" borderId="10" applyNumberFormat="0" applyFill="0" applyAlignment="0" applyProtection="0"/>
    <xf numFmtId="0" fontId="25" fillId="0" borderId="0" applyNumberFormat="0" applyFill="0" applyBorder="0" applyAlignment="0" applyProtection="0"/>
    <xf numFmtId="0" fontId="14" fillId="0" borderId="0" applyNumberFormat="0" applyFill="0" applyBorder="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28" fillId="42" borderId="0" applyNumberFormat="0" applyBorder="0" applyAlignment="0" applyProtection="0"/>
    <xf numFmtId="0" fontId="29" fillId="0" borderId="0" applyNumberFormat="0" applyFill="0" applyBorder="0" applyAlignment="0" applyProtection="0"/>
    <xf numFmtId="49" fontId="21" fillId="0" borderId="0" applyFill="0" applyBorder="0" applyAlignment="0" applyProtection="0"/>
    <xf numFmtId="43" fontId="5" fillId="43" borderId="0" applyNumberFormat="0">
      <alignment vertical="top"/>
    </xf>
    <xf numFmtId="43" fontId="5" fillId="10" borderId="0" applyFont="0" applyFill="0" applyBorder="0" applyAlignment="0" applyProtection="0">
      <alignment vertical="top"/>
    </xf>
    <xf numFmtId="10" fontId="5" fillId="0" borderId="0" applyFont="0" applyFill="0" applyBorder="0" applyAlignment="0" applyProtection="0">
      <alignment vertical="top"/>
    </xf>
    <xf numFmtId="41" fontId="5" fillId="44" borderId="0">
      <alignment vertical="top"/>
    </xf>
    <xf numFmtId="49" fontId="6" fillId="18" borderId="1">
      <alignment vertical="top"/>
    </xf>
    <xf numFmtId="43" fontId="5" fillId="44" borderId="0">
      <alignment vertical="top"/>
    </xf>
  </cellStyleXfs>
  <cellXfs count="74">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6" borderId="1" xfId="4" applyFont="1" applyFill="1" applyBorder="1">
      <alignment vertical="top"/>
    </xf>
    <xf numFmtId="0" fontId="10" fillId="0" borderId="0" xfId="4" applyFont="1">
      <alignment vertical="top"/>
    </xf>
    <xf numFmtId="0" fontId="11" fillId="0" borderId="0" xfId="4" applyFont="1">
      <alignment vertical="top"/>
    </xf>
    <xf numFmtId="0" fontId="5" fillId="0" borderId="2" xfId="4" applyBorder="1">
      <alignment vertical="top"/>
    </xf>
    <xf numFmtId="49" fontId="9" fillId="5" borderId="1" xfId="5">
      <alignment vertical="top"/>
    </xf>
    <xf numFmtId="49" fontId="6" fillId="18" borderId="1" xfId="6">
      <alignment vertical="top"/>
    </xf>
    <xf numFmtId="0" fontId="5" fillId="0" borderId="0" xfId="4" applyFill="1">
      <alignment vertical="top"/>
    </xf>
    <xf numFmtId="0" fontId="5" fillId="0" borderId="2" xfId="4" applyBorder="1" applyAlignment="1">
      <alignment horizontal="left" vertical="top" wrapText="1"/>
    </xf>
    <xf numFmtId="0" fontId="8" fillId="6" borderId="1" xfId="4" applyFont="1" applyFill="1" applyBorder="1">
      <alignment vertical="top"/>
    </xf>
    <xf numFmtId="0" fontId="11" fillId="0" borderId="0" xfId="4" applyFont="1" applyFill="1">
      <alignment vertical="top"/>
    </xf>
    <xf numFmtId="0" fontId="5" fillId="7" borderId="0" xfId="4" applyFill="1">
      <alignment vertical="top"/>
    </xf>
    <xf numFmtId="1" fontId="5" fillId="0" borderId="0" xfId="4" applyNumberFormat="1" applyFill="1">
      <alignment vertical="top"/>
    </xf>
    <xf numFmtId="0" fontId="13" fillId="6" borderId="1" xfId="4" applyFont="1" applyFill="1" applyBorder="1">
      <alignment vertical="top"/>
    </xf>
    <xf numFmtId="49" fontId="7" fillId="18" borderId="2" xfId="6" applyFont="1" applyBorder="1">
      <alignment vertical="top"/>
    </xf>
    <xf numFmtId="0" fontId="9" fillId="5" borderId="1" xfId="5" applyNumberFormat="1">
      <alignment vertical="top"/>
    </xf>
    <xf numFmtId="0" fontId="14" fillId="0" borderId="0" xfId="4" applyFont="1">
      <alignment vertical="top"/>
    </xf>
    <xf numFmtId="0" fontId="5" fillId="13" borderId="0" xfId="4" applyFill="1">
      <alignment vertical="top"/>
    </xf>
    <xf numFmtId="0" fontId="5" fillId="0" borderId="0" xfId="4" applyAlignment="1">
      <alignment vertical="top"/>
    </xf>
    <xf numFmtId="0" fontId="5" fillId="0" borderId="0" xfId="4" applyFont="1">
      <alignment vertical="top"/>
    </xf>
    <xf numFmtId="49" fontId="5" fillId="18" borderId="2" xfId="6" applyFont="1" applyBorder="1">
      <alignment vertical="top"/>
    </xf>
    <xf numFmtId="0" fontId="5" fillId="0" borderId="2" xfId="4" applyFont="1" applyBorder="1">
      <alignment vertical="top"/>
    </xf>
    <xf numFmtId="49" fontId="6" fillId="0" borderId="0" xfId="7">
      <alignment vertical="top"/>
    </xf>
    <xf numFmtId="49" fontId="10" fillId="0" borderId="0" xfId="15">
      <alignment vertical="top"/>
    </xf>
    <xf numFmtId="41" fontId="5" fillId="11" borderId="0" xfId="8">
      <alignment vertical="top"/>
    </xf>
    <xf numFmtId="9" fontId="5" fillId="0" borderId="0" xfId="4" applyNumberFormat="1">
      <alignment vertical="top"/>
    </xf>
    <xf numFmtId="41" fontId="5" fillId="9" borderId="0" xfId="10">
      <alignment vertical="top"/>
    </xf>
    <xf numFmtId="41" fontId="5" fillId="8" borderId="0" xfId="12">
      <alignment vertical="top"/>
    </xf>
    <xf numFmtId="41" fontId="5" fillId="45" borderId="0" xfId="11">
      <alignment vertical="top"/>
    </xf>
    <xf numFmtId="0" fontId="5" fillId="0" borderId="2" xfId="4" applyFont="1" applyBorder="1" applyAlignment="1">
      <alignment horizontal="left" vertical="top" wrapText="1"/>
    </xf>
    <xf numFmtId="41" fontId="5" fillId="12" borderId="0" xfId="13">
      <alignment vertical="top"/>
    </xf>
    <xf numFmtId="41" fontId="5" fillId="10" borderId="0" xfId="9">
      <alignment vertical="top"/>
    </xf>
    <xf numFmtId="49" fontId="30" fillId="0" borderId="0" xfId="14" applyFont="1">
      <alignment vertical="top"/>
    </xf>
    <xf numFmtId="0" fontId="31" fillId="0" borderId="0" xfId="4" applyFont="1">
      <alignment vertical="top"/>
    </xf>
    <xf numFmtId="49" fontId="5" fillId="18" borderId="0" xfId="6" applyFont="1" applyBorder="1">
      <alignment vertical="top"/>
    </xf>
    <xf numFmtId="165" fontId="5" fillId="10" borderId="0" xfId="9" applyNumberFormat="1">
      <alignment vertical="top"/>
    </xf>
    <xf numFmtId="164" fontId="5" fillId="10" borderId="0" xfId="9" applyNumberFormat="1">
      <alignment vertical="top"/>
    </xf>
    <xf numFmtId="10" fontId="5" fillId="12" borderId="0" xfId="64" applyFill="1">
      <alignment vertical="top"/>
    </xf>
    <xf numFmtId="49" fontId="6" fillId="18" borderId="1" xfId="6" applyAlignment="1">
      <alignment vertical="top" wrapText="1"/>
    </xf>
    <xf numFmtId="0" fontId="6" fillId="18" borderId="1" xfId="6" applyNumberFormat="1" applyAlignment="1">
      <alignment vertical="top" wrapText="1"/>
    </xf>
    <xf numFmtId="0" fontId="10" fillId="0" borderId="0" xfId="4" applyFont="1" applyAlignment="1">
      <alignment horizontal="left" vertical="top"/>
    </xf>
    <xf numFmtId="0" fontId="5" fillId="0" borderId="0" xfId="4" applyAlignment="1">
      <alignment vertical="top" wrapText="1"/>
    </xf>
    <xf numFmtId="49" fontId="21" fillId="0" borderId="2" xfId="61" applyBorder="1" applyAlignment="1">
      <alignment vertical="top"/>
    </xf>
    <xf numFmtId="10" fontId="5" fillId="45" borderId="0" xfId="64" applyFill="1">
      <alignment vertical="top"/>
    </xf>
    <xf numFmtId="165" fontId="5" fillId="45" borderId="0" xfId="63" applyNumberFormat="1" applyFill="1">
      <alignment vertical="top"/>
    </xf>
    <xf numFmtId="10" fontId="5" fillId="45" borderId="0" xfId="64" applyNumberFormat="1" applyFill="1">
      <alignment vertical="top"/>
    </xf>
    <xf numFmtId="49" fontId="6" fillId="18" borderId="1" xfId="6" applyNumberFormat="1">
      <alignment vertical="top"/>
    </xf>
    <xf numFmtId="49" fontId="5" fillId="0" borderId="0" xfId="4" applyNumberFormat="1">
      <alignment vertical="top"/>
    </xf>
    <xf numFmtId="14" fontId="5" fillId="45" borderId="0" xfId="11" applyNumberFormat="1">
      <alignment vertical="top"/>
    </xf>
    <xf numFmtId="164" fontId="5" fillId="45" borderId="0" xfId="11" applyNumberFormat="1">
      <alignment vertical="top"/>
    </xf>
    <xf numFmtId="165" fontId="5" fillId="45" borderId="0" xfId="11" applyNumberFormat="1">
      <alignment vertical="top"/>
    </xf>
    <xf numFmtId="49" fontId="6" fillId="18" borderId="1" xfId="66">
      <alignment vertical="top"/>
    </xf>
    <xf numFmtId="10" fontId="5" fillId="12" borderId="0" xfId="13" applyNumberFormat="1">
      <alignment vertical="top"/>
    </xf>
    <xf numFmtId="165" fontId="5" fillId="12" borderId="0" xfId="63" applyNumberFormat="1" applyFill="1">
      <alignment vertical="top"/>
    </xf>
    <xf numFmtId="166" fontId="5" fillId="10" borderId="0" xfId="9" applyNumberFormat="1">
      <alignment vertical="top"/>
    </xf>
    <xf numFmtId="0" fontId="5" fillId="0" borderId="2" xfId="4" applyFont="1" applyBorder="1" applyAlignment="1">
      <alignment horizontal="left" vertical="top" wrapText="1"/>
    </xf>
    <xf numFmtId="165" fontId="5" fillId="10" borderId="0" xfId="63" applyNumberFormat="1">
      <alignment vertical="top"/>
    </xf>
    <xf numFmtId="165" fontId="5" fillId="11" borderId="0" xfId="63" applyNumberFormat="1" applyFill="1">
      <alignment vertical="top"/>
    </xf>
    <xf numFmtId="164" fontId="5" fillId="12" borderId="0" xfId="63" applyNumberFormat="1" applyFill="1">
      <alignment vertical="top"/>
    </xf>
    <xf numFmtId="0" fontId="5" fillId="0" borderId="0" xfId="4" applyFont="1" applyAlignment="1">
      <alignment vertical="top"/>
    </xf>
    <xf numFmtId="164" fontId="5" fillId="10" borderId="0" xfId="63" applyNumberFormat="1">
      <alignment vertical="top"/>
    </xf>
    <xf numFmtId="164" fontId="5" fillId="11" borderId="0" xfId="63" applyNumberFormat="1" applyFill="1">
      <alignment vertical="top"/>
    </xf>
    <xf numFmtId="166" fontId="5" fillId="9" borderId="0" xfId="10" applyNumberFormat="1">
      <alignment vertical="top"/>
    </xf>
    <xf numFmtId="0" fontId="0" fillId="0" borderId="2" xfId="0" applyBorder="1">
      <alignment vertical="top"/>
    </xf>
    <xf numFmtId="0" fontId="14" fillId="0" borderId="2" xfId="4" applyFont="1" applyBorder="1">
      <alignment vertical="top"/>
    </xf>
    <xf numFmtId="10" fontId="5" fillId="10" borderId="0" xfId="64" applyNumberFormat="1" applyFill="1">
      <alignment vertical="top"/>
    </xf>
    <xf numFmtId="166" fontId="5" fillId="45" borderId="0" xfId="11" applyNumberFormat="1">
      <alignment vertical="top"/>
    </xf>
    <xf numFmtId="166" fontId="5" fillId="12" borderId="0" xfId="13" applyNumberFormat="1">
      <alignment vertical="top"/>
    </xf>
    <xf numFmtId="0" fontId="32" fillId="0" borderId="2" xfId="0" applyFont="1" applyBorder="1">
      <alignment vertical="top"/>
    </xf>
    <xf numFmtId="0" fontId="5" fillId="0" borderId="0" xfId="4" applyFont="1" applyFill="1" applyBorder="1" applyAlignment="1">
      <alignment horizontal="left" vertical="top" wrapText="1"/>
    </xf>
    <xf numFmtId="49" fontId="6" fillId="18" borderId="1" xfId="6" applyBorder="1">
      <alignment vertical="top"/>
    </xf>
  </cellXfs>
  <cellStyles count="68">
    <cellStyle name="_kop1 Bladtitel" xfId="5" xr:uid="{00000000-0005-0000-0000-000000000000}"/>
    <cellStyle name="_kop2 Bloktitel" xfId="6" xr:uid="{00000000-0005-0000-0000-000001000000}"/>
    <cellStyle name="_kop2 Bloktitel 2" xfId="66" xr:uid="{00000000-0005-0000-0000-000002000000}"/>
    <cellStyle name="_kop3 Subkop" xfId="7" xr:uid="{00000000-0005-0000-0000-000003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D000000}"/>
    <cellStyle name="Cel Berekening" xfId="9" xr:uid="{00000000-0005-0000-0000-00001E000000}"/>
    <cellStyle name="Cel Bijzonderheid" xfId="10" xr:uid="{00000000-0005-0000-0000-00001F000000}"/>
    <cellStyle name="Cel Dataverzoek" xfId="65" xr:uid="{00000000-0005-0000-0000-000020000000}"/>
    <cellStyle name="Cel Input" xfId="11" xr:uid="{00000000-0005-0000-0000-000021000000}"/>
    <cellStyle name="Cel Input Data" xfId="67" xr:uid="{00000000-0005-0000-0000-000022000000}"/>
    <cellStyle name="Cel n.v.t. (leeg)" xfId="62" xr:uid="{00000000-0005-0000-0000-000023000000}"/>
    <cellStyle name="Cel PM extern" xfId="12" xr:uid="{00000000-0005-0000-0000-000024000000}"/>
    <cellStyle name="Cel Verwijzing" xfId="13" xr:uid="{00000000-0005-0000-0000-000025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3" builtinId="3"/>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7000000}"/>
    <cellStyle name="Procent" xfId="27" builtinId="5" hidden="1"/>
    <cellStyle name="Procent" xfId="64" builtinId="5"/>
    <cellStyle name="Standaard" xfId="0" builtinId="0" customBuiltin="1"/>
    <cellStyle name="Standaard ACM-DE" xfId="4" xr:uid="{00000000-0005-0000-0000-00003B000000}"/>
    <cellStyle name="Titel" xfId="28" builtinId="15" hidden="1"/>
    <cellStyle name="Toelichting" xfId="15" xr:uid="{00000000-0005-0000-0000-00003D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E1FFE1"/>
      <color rgb="FF99FF99"/>
      <color rgb="FFFFFFCC"/>
      <color rgb="FFCCC8D9"/>
      <color rgb="FFCCFFCC"/>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beschikking-distributietarieven-elektriciteit-2020-sint-eustatius-stuco-caribisch-nederland" TargetMode="External"/><Relationship Id="rId2" Type="http://schemas.openxmlformats.org/officeDocument/2006/relationships/hyperlink" Target="https://www.acm.nl/nl/publicaties/beschikking-distributietarieven-elektriciteit-2021-sint-eustatius-stuco-caribisch-nederland" TargetMode="External"/><Relationship Id="rId1" Type="http://schemas.openxmlformats.org/officeDocument/2006/relationships/hyperlink" Target="https://www.acm.nl/nl/publicaties/beschikking-productieprijs-elektriciteit-2020-sint-eustatius-stuco-caribisch-nederland"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B2:D34"/>
  <sheetViews>
    <sheetView showGridLines="0" tabSelected="1" zoomScale="85" zoomScaleNormal="85" workbookViewId="0">
      <pane ySplit="3" topLeftCell="A4" activePane="bottomLeft" state="frozen"/>
      <selection activeCell="O39" sqref="O39"/>
      <selection pane="bottomLeft" activeCell="A4" sqref="A4"/>
    </sheetView>
  </sheetViews>
  <sheetFormatPr defaultRowHeight="12.75" x14ac:dyDescent="0.2"/>
  <cols>
    <col min="1" max="1" width="4.7109375" style="2" customWidth="1"/>
    <col min="2" max="2" width="39.85546875" style="2" customWidth="1"/>
    <col min="3" max="3" width="91.85546875" style="2" customWidth="1"/>
    <col min="4" max="16384" width="9.140625" style="2"/>
  </cols>
  <sheetData>
    <row r="2" spans="2:3" s="8" customFormat="1" ht="18" x14ac:dyDescent="0.2">
      <c r="B2" s="8" t="s">
        <v>102</v>
      </c>
    </row>
    <row r="6" spans="2:3" x14ac:dyDescent="0.2">
      <c r="B6" s="3"/>
    </row>
    <row r="13" spans="2:3" s="9" customFormat="1" x14ac:dyDescent="0.2">
      <c r="B13" s="9" t="s">
        <v>2</v>
      </c>
    </row>
    <row r="14" spans="2:3" s="10" customFormat="1" x14ac:dyDescent="0.2"/>
    <row r="15" spans="2:3" x14ac:dyDescent="0.2">
      <c r="B15" s="32" t="s">
        <v>3</v>
      </c>
      <c r="C15" s="11" t="s">
        <v>123</v>
      </c>
    </row>
    <row r="16" spans="2:3" x14ac:dyDescent="0.2">
      <c r="B16" s="32" t="s">
        <v>4</v>
      </c>
      <c r="C16" s="71" t="s">
        <v>124</v>
      </c>
    </row>
    <row r="17" spans="2:4" ht="25.5" x14ac:dyDescent="0.2">
      <c r="B17" s="58" t="s">
        <v>103</v>
      </c>
      <c r="C17" s="58" t="s">
        <v>125</v>
      </c>
    </row>
    <row r="18" spans="2:4" x14ac:dyDescent="0.2">
      <c r="B18" s="58" t="s">
        <v>104</v>
      </c>
      <c r="C18" s="58" t="s">
        <v>223</v>
      </c>
    </row>
    <row r="19" spans="2:4" x14ac:dyDescent="0.2">
      <c r="B19" s="58" t="s">
        <v>105</v>
      </c>
      <c r="C19" s="32" t="s">
        <v>126</v>
      </c>
    </row>
    <row r="20" spans="2:4" x14ac:dyDescent="0.2">
      <c r="B20" s="32" t="s">
        <v>5</v>
      </c>
      <c r="C20" s="11"/>
    </row>
    <row r="23" spans="2:4" s="9" customFormat="1" x14ac:dyDescent="0.2">
      <c r="B23" s="9" t="s">
        <v>6</v>
      </c>
    </row>
    <row r="25" spans="2:4" x14ac:dyDescent="0.2">
      <c r="B25" s="32" t="s">
        <v>7</v>
      </c>
      <c r="C25" s="11" t="s">
        <v>218</v>
      </c>
    </row>
    <row r="26" spans="2:4" x14ac:dyDescent="0.2">
      <c r="B26" s="58" t="s">
        <v>219</v>
      </c>
      <c r="C26" s="11" t="s">
        <v>218</v>
      </c>
    </row>
    <row r="27" spans="2:4" ht="25.5" x14ac:dyDescent="0.2">
      <c r="B27" s="32" t="s">
        <v>8</v>
      </c>
      <c r="C27" s="11" t="s">
        <v>218</v>
      </c>
    </row>
    <row r="28" spans="2:4" ht="25.5" x14ac:dyDescent="0.2">
      <c r="B28" s="58" t="s">
        <v>106</v>
      </c>
      <c r="C28" s="11" t="s">
        <v>224</v>
      </c>
    </row>
    <row r="29" spans="2:4" x14ac:dyDescent="0.2">
      <c r="B29" s="32" t="s">
        <v>5</v>
      </c>
      <c r="C29" s="11"/>
    </row>
    <row r="31" spans="2:4" ht="12.75" customHeight="1" x14ac:dyDescent="0.2">
      <c r="B31" s="72" t="s">
        <v>107</v>
      </c>
      <c r="C31" s="72"/>
      <c r="D31" s="6"/>
    </row>
    <row r="32" spans="2:4" x14ac:dyDescent="0.2">
      <c r="C32" s="35"/>
    </row>
    <row r="34" spans="2:2" x14ac:dyDescent="0.2">
      <c r="B34" s="2" t="s">
        <v>46</v>
      </c>
    </row>
  </sheetData>
  <mergeCells count="1">
    <mergeCell ref="B31:C31"/>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B2:U47"/>
  <sheetViews>
    <sheetView showGridLines="0" zoomScale="85" zoomScaleNormal="85" workbookViewId="0">
      <pane xSplit="6" ySplit="15" topLeftCell="G16" activePane="bottomRight" state="frozen"/>
      <selection activeCell="R6" sqref="R6"/>
      <selection pane="topRight" activeCell="R6" sqref="R6"/>
      <selection pane="bottomLeft" activeCell="R6" sqref="R6"/>
      <selection pane="bottomRight" activeCell="G16" sqref="G16"/>
    </sheetView>
  </sheetViews>
  <sheetFormatPr defaultRowHeight="12.75" x14ac:dyDescent="0.2"/>
  <cols>
    <col min="1" max="1" width="4.7109375" style="2" customWidth="1"/>
    <col min="2" max="2" width="49.28515625" style="2" customWidth="1"/>
    <col min="3" max="3" width="4.7109375" style="2" customWidth="1"/>
    <col min="4" max="5" width="4.5703125" style="2" customWidth="1"/>
    <col min="6" max="6" width="16.57031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7" width="13.42578125" style="2" customWidth="1"/>
    <col min="18" max="20" width="2.7109375" style="2" customWidth="1"/>
    <col min="21" max="35" width="13.7109375" style="2" customWidth="1"/>
    <col min="36" max="16384" width="9.140625" style="2"/>
  </cols>
  <sheetData>
    <row r="2" spans="2:21" s="18" customFormat="1" ht="18" x14ac:dyDescent="0.2">
      <c r="B2" s="18" t="s">
        <v>70</v>
      </c>
    </row>
    <row r="4" spans="2:21" x14ac:dyDescent="0.2">
      <c r="B4" s="25" t="s">
        <v>187</v>
      </c>
      <c r="C4" s="1"/>
      <c r="D4" s="1"/>
    </row>
    <row r="5" spans="2:21" x14ac:dyDescent="0.2">
      <c r="B5" s="21" t="s">
        <v>72</v>
      </c>
      <c r="C5" s="3"/>
      <c r="D5" s="3"/>
      <c r="H5" s="19"/>
    </row>
    <row r="6" spans="2:21" x14ac:dyDescent="0.2">
      <c r="B6" s="21" t="s">
        <v>122</v>
      </c>
      <c r="C6" s="3"/>
      <c r="D6" s="3"/>
      <c r="H6" s="19"/>
    </row>
    <row r="7" spans="2:21" x14ac:dyDescent="0.2">
      <c r="B7" s="62" t="s">
        <v>114</v>
      </c>
      <c r="C7" s="3"/>
      <c r="D7" s="3"/>
      <c r="H7" s="19"/>
    </row>
    <row r="8" spans="2:21" x14ac:dyDescent="0.2">
      <c r="B8" s="22"/>
      <c r="C8" s="3"/>
      <c r="D8" s="3"/>
      <c r="H8" s="19"/>
    </row>
    <row r="9" spans="2:21" x14ac:dyDescent="0.2">
      <c r="B9" s="26" t="s">
        <v>58</v>
      </c>
      <c r="C9" s="3"/>
      <c r="D9" s="3"/>
      <c r="H9" s="19"/>
    </row>
    <row r="10" spans="2:21" x14ac:dyDescent="0.2">
      <c r="B10" s="43" t="s">
        <v>71</v>
      </c>
      <c r="C10" s="3"/>
      <c r="D10" s="3"/>
    </row>
    <row r="11" spans="2:21" x14ac:dyDescent="0.2">
      <c r="B11" s="5" t="s">
        <v>80</v>
      </c>
      <c r="C11" s="3"/>
      <c r="D11" s="3"/>
    </row>
    <row r="12" spans="2:21" x14ac:dyDescent="0.2">
      <c r="B12" s="5"/>
      <c r="C12" s="3"/>
      <c r="D12" s="3"/>
    </row>
    <row r="14" spans="2:21" s="9" customFormat="1" ht="25.5" x14ac:dyDescent="0.2">
      <c r="B14" s="9" t="s">
        <v>12</v>
      </c>
      <c r="F14" s="9" t="s">
        <v>41</v>
      </c>
      <c r="H14" s="9" t="s">
        <v>42</v>
      </c>
      <c r="J14" s="41" t="s">
        <v>79</v>
      </c>
      <c r="L14" s="41" t="s">
        <v>180</v>
      </c>
      <c r="M14" s="41" t="s">
        <v>181</v>
      </c>
      <c r="N14" s="41" t="s">
        <v>182</v>
      </c>
      <c r="O14" s="41" t="s">
        <v>183</v>
      </c>
      <c r="P14" s="41" t="s">
        <v>184</v>
      </c>
      <c r="Q14" s="41" t="s">
        <v>185</v>
      </c>
      <c r="U14" s="9" t="s">
        <v>44</v>
      </c>
    </row>
    <row r="16" spans="2:21" s="73" customFormat="1" x14ac:dyDescent="0.2">
      <c r="B16" s="73" t="s">
        <v>211</v>
      </c>
    </row>
    <row r="18" spans="2:21" x14ac:dyDescent="0.2">
      <c r="B18" s="2" t="s">
        <v>166</v>
      </c>
      <c r="F18" s="2" t="s">
        <v>49</v>
      </c>
      <c r="H18" s="55">
        <f>'Parameters in tariff decisions'!P37</f>
        <v>-3.3000000000000002E-2</v>
      </c>
    </row>
    <row r="20" spans="2:21" s="9" customFormat="1" x14ac:dyDescent="0.2">
      <c r="B20" s="9" t="s">
        <v>78</v>
      </c>
    </row>
    <row r="22" spans="2:21" x14ac:dyDescent="0.2">
      <c r="B22" s="1" t="s">
        <v>73</v>
      </c>
    </row>
    <row r="23" spans="2:21" x14ac:dyDescent="0.2">
      <c r="B23" s="2" t="s">
        <v>67</v>
      </c>
      <c r="F23" s="2" t="s">
        <v>229</v>
      </c>
      <c r="L23" s="56">
        <f>'Parameters in tariff decisions'!$L$19</f>
        <v>0.2709169659902701</v>
      </c>
      <c r="M23" s="56">
        <f>'Parameters in tariff decisions'!$L$19</f>
        <v>0.2709169659902701</v>
      </c>
      <c r="N23" s="56">
        <f>'Parameters in tariff decisions'!$M$19</f>
        <v>0.26822619178414686</v>
      </c>
      <c r="O23" s="56">
        <f>'Parameters in tariff decisions'!$M$19</f>
        <v>0.26822619178414686</v>
      </c>
      <c r="P23" s="56">
        <f>'Parameters in tariff decisions'!$M$19</f>
        <v>0.26822619178414686</v>
      </c>
      <c r="Q23" s="56">
        <f>'Parameters in tariff decisions'!$M$19</f>
        <v>0.26822619178414686</v>
      </c>
    </row>
    <row r="24" spans="2:21" x14ac:dyDescent="0.2">
      <c r="B24" s="22" t="s">
        <v>74</v>
      </c>
      <c r="F24" s="2" t="s">
        <v>49</v>
      </c>
      <c r="L24" s="40">
        <f>'Parameters in tariff decisions'!$L$20</f>
        <v>0.54648669599832389</v>
      </c>
      <c r="M24" s="40">
        <f>'Parameters in tariff decisions'!$L$20</f>
        <v>0.54648669599832389</v>
      </c>
      <c r="N24" s="40">
        <f>'Parameters in tariff decisions'!$M$20</f>
        <v>0.61954966855167126</v>
      </c>
      <c r="O24" s="40">
        <f>'Parameters in tariff decisions'!$M$20</f>
        <v>0.61954966855167126</v>
      </c>
      <c r="P24" s="40">
        <f>'Parameters in tariff decisions'!$M$20</f>
        <v>0.61954966855167126</v>
      </c>
      <c r="Q24" s="40">
        <f>'Parameters in tariff decisions'!$M$20</f>
        <v>0.61954966855167126</v>
      </c>
    </row>
    <row r="26" spans="2:21" x14ac:dyDescent="0.2">
      <c r="B26" s="1" t="s">
        <v>83</v>
      </c>
    </row>
    <row r="27" spans="2:21" x14ac:dyDescent="0.2">
      <c r="B27" s="2" t="s">
        <v>84</v>
      </c>
      <c r="F27" s="2" t="s">
        <v>48</v>
      </c>
      <c r="L27" s="33">
        <f>'Input production data'!L14</f>
        <v>1242000</v>
      </c>
      <c r="M27" s="33">
        <f>'Input production data'!M14</f>
        <v>1195000</v>
      </c>
      <c r="N27" s="33">
        <f>'Input production data'!N14</f>
        <v>1151000</v>
      </c>
      <c r="O27" s="33">
        <f>'Input production data'!O14</f>
        <v>1073000</v>
      </c>
      <c r="P27" s="33">
        <f>'Input production data'!P14</f>
        <v>1215000</v>
      </c>
      <c r="Q27" s="33">
        <f>'Input production data'!Q14</f>
        <v>1317000</v>
      </c>
    </row>
    <row r="29" spans="2:21" x14ac:dyDescent="0.2">
      <c r="B29" s="1" t="s">
        <v>75</v>
      </c>
    </row>
    <row r="30" spans="2:21" x14ac:dyDescent="0.2">
      <c r="B30" s="2" t="s">
        <v>75</v>
      </c>
      <c r="F30" s="2" t="s">
        <v>232</v>
      </c>
      <c r="L30" s="65">
        <f>'Fuel prices'!N53</f>
        <v>0.51738595790400577</v>
      </c>
      <c r="M30" s="65">
        <f>'Fuel prices'!N86</f>
        <v>0.51543790657335975</v>
      </c>
      <c r="N30" s="65">
        <f>'Fuel prices'!N119</f>
        <v>0.53256566192343291</v>
      </c>
      <c r="O30" s="65">
        <f>'Fuel prices'!N152</f>
        <v>0.57159251998036698</v>
      </c>
      <c r="P30" s="65">
        <f>'Fuel prices'!N187</f>
        <v>0.62210540857507501</v>
      </c>
      <c r="Q30" s="65">
        <f>'Fuel prices'!N218</f>
        <v>0.63816014900157858</v>
      </c>
      <c r="U30" s="2" t="s">
        <v>115</v>
      </c>
    </row>
    <row r="33" spans="2:21" s="9" customFormat="1" x14ac:dyDescent="0.2">
      <c r="B33" s="9" t="s">
        <v>76</v>
      </c>
    </row>
    <row r="35" spans="2:21" x14ac:dyDescent="0.2">
      <c r="B35" s="1" t="s">
        <v>82</v>
      </c>
    </row>
    <row r="36" spans="2:21" x14ac:dyDescent="0.2">
      <c r="B36" s="22" t="s">
        <v>77</v>
      </c>
      <c r="F36" s="2" t="s">
        <v>231</v>
      </c>
      <c r="L36" s="57">
        <f t="shared" ref="L36:Q36" si="0">L23*L24*L30</f>
        <v>7.6600293656121782E-2</v>
      </c>
      <c r="M36" s="57">
        <f t="shared" si="0"/>
        <v>7.6311879752139544E-2</v>
      </c>
      <c r="N36" s="57">
        <f t="shared" si="0"/>
        <v>8.8501467837621736E-2</v>
      </c>
      <c r="O36" s="57">
        <f t="shared" si="0"/>
        <v>9.4986929575156281E-2</v>
      </c>
      <c r="P36" s="57">
        <f t="shared" si="0"/>
        <v>0.10338113352965879</v>
      </c>
      <c r="Q36" s="57">
        <f t="shared" si="0"/>
        <v>0.10604910143499822</v>
      </c>
    </row>
    <row r="37" spans="2:21" x14ac:dyDescent="0.2">
      <c r="B37" s="22" t="s">
        <v>69</v>
      </c>
      <c r="F37" s="2" t="s">
        <v>231</v>
      </c>
      <c r="L37" s="56">
        <f>'Parameters in tariff decisions'!$N$23</f>
        <v>6.0375816691109724E-2</v>
      </c>
      <c r="M37" s="56">
        <f>'Parameters in tariff decisions'!$N$23</f>
        <v>6.0375816691109724E-2</v>
      </c>
      <c r="N37" s="56">
        <f>'Parameters in tariff decisions'!$P$23</f>
        <v>8.8706589458098589E-2</v>
      </c>
      <c r="O37" s="56">
        <f>'Parameters in tariff decisions'!$P$23</f>
        <v>8.8706589458098589E-2</v>
      </c>
      <c r="P37" s="56">
        <f>'Parameters in tariff decisions'!$P$23</f>
        <v>8.8706589458098589E-2</v>
      </c>
      <c r="Q37" s="56">
        <f>'Parameters in tariff decisions'!$P$23</f>
        <v>8.8706589458098589E-2</v>
      </c>
    </row>
    <row r="38" spans="2:21" x14ac:dyDescent="0.2">
      <c r="B38" s="2" t="s">
        <v>81</v>
      </c>
      <c r="F38" s="2" t="s">
        <v>231</v>
      </c>
      <c r="L38" s="57">
        <f t="shared" ref="L38:Q38" si="1">L36-L37</f>
        <v>1.6224476965012058E-2</v>
      </c>
      <c r="M38" s="57">
        <f t="shared" si="1"/>
        <v>1.593606306102982E-2</v>
      </c>
      <c r="N38" s="57">
        <f t="shared" si="1"/>
        <v>-2.0512162047685301E-4</v>
      </c>
      <c r="O38" s="57">
        <f t="shared" si="1"/>
        <v>6.2803401170576922E-3</v>
      </c>
      <c r="P38" s="57">
        <f t="shared" si="1"/>
        <v>1.46745440715602E-2</v>
      </c>
      <c r="Q38" s="57">
        <f t="shared" si="1"/>
        <v>1.7342511976899636E-2</v>
      </c>
      <c r="U38" s="22" t="s">
        <v>119</v>
      </c>
    </row>
    <row r="40" spans="2:21" x14ac:dyDescent="0.2">
      <c r="B40" s="1" t="s">
        <v>85</v>
      </c>
    </row>
    <row r="41" spans="2:21" x14ac:dyDescent="0.2">
      <c r="B41" s="22" t="s">
        <v>86</v>
      </c>
      <c r="F41" s="2" t="s">
        <v>51</v>
      </c>
      <c r="L41" s="34">
        <f t="shared" ref="L41:Q41" si="2">L38*L27</f>
        <v>20150.800390544977</v>
      </c>
      <c r="M41" s="34">
        <f t="shared" si="2"/>
        <v>19043.595357930637</v>
      </c>
      <c r="N41" s="34">
        <f t="shared" si="2"/>
        <v>-236.09498516885782</v>
      </c>
      <c r="O41" s="34">
        <f t="shared" si="2"/>
        <v>6738.8049456029039</v>
      </c>
      <c r="P41" s="34">
        <f t="shared" si="2"/>
        <v>17829.571046945643</v>
      </c>
      <c r="Q41" s="34">
        <f t="shared" si="2"/>
        <v>22840.088273576821</v>
      </c>
    </row>
    <row r="42" spans="2:21" x14ac:dyDescent="0.2">
      <c r="B42" s="22" t="s">
        <v>167</v>
      </c>
      <c r="F42" s="2" t="s">
        <v>54</v>
      </c>
      <c r="H42" s="63">
        <f>L41+M41</f>
        <v>39194.39574847561</v>
      </c>
    </row>
    <row r="43" spans="2:21" x14ac:dyDescent="0.2">
      <c r="B43" s="22" t="s">
        <v>168</v>
      </c>
      <c r="F43" s="2" t="s">
        <v>141</v>
      </c>
      <c r="H43" s="63">
        <f>SUM(N41:Q41)</f>
        <v>47172.369280956511</v>
      </c>
    </row>
    <row r="44" spans="2:21" x14ac:dyDescent="0.2">
      <c r="B44" s="2" t="s">
        <v>87</v>
      </c>
      <c r="F44" s="2" t="s">
        <v>141</v>
      </c>
      <c r="H44" s="64">
        <f>H42*(1+H18)+H43</f>
        <v>85073.34996973243</v>
      </c>
    </row>
    <row r="47" spans="2:21" x14ac:dyDescent="0.2">
      <c r="B47" s="2" t="s">
        <v>46</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sheetPr>
  <dimension ref="B2:H45"/>
  <sheetViews>
    <sheetView showGridLines="0" zoomScale="85" zoomScaleNormal="85" workbookViewId="0">
      <pane ySplit="3" topLeftCell="A4" activePane="bottomLeft" state="frozen"/>
      <selection activeCell="O39" sqref="O39"/>
      <selection pane="bottomLeft" activeCell="A4" sqref="A4"/>
    </sheetView>
  </sheetViews>
  <sheetFormatPr defaultRowHeight="12.75" x14ac:dyDescent="0.2"/>
  <cols>
    <col min="1" max="1" width="4.7109375" style="2" customWidth="1"/>
    <col min="2" max="2" width="27.85546875" style="2" customWidth="1"/>
    <col min="3" max="3" width="7.140625" style="2" customWidth="1"/>
    <col min="4" max="4" width="56.85546875" style="2" customWidth="1"/>
    <col min="5" max="5" width="29.85546875" style="2" customWidth="1"/>
    <col min="6" max="6" width="24.7109375" style="2" customWidth="1"/>
    <col min="7" max="7" width="37.28515625" style="2" customWidth="1"/>
    <col min="8" max="16384" width="9.140625" style="2"/>
  </cols>
  <sheetData>
    <row r="2" spans="2:8" s="8" customFormat="1" ht="18" x14ac:dyDescent="0.2">
      <c r="B2" s="8" t="s">
        <v>108</v>
      </c>
    </row>
    <row r="3" spans="2:8" x14ac:dyDescent="0.2">
      <c r="B3" s="36"/>
    </row>
    <row r="4" spans="2:8" s="9" customFormat="1" x14ac:dyDescent="0.2">
      <c r="B4" s="9" t="s">
        <v>10</v>
      </c>
    </row>
    <row r="6" spans="2:8" x14ac:dyDescent="0.2">
      <c r="B6" s="22" t="s">
        <v>127</v>
      </c>
    </row>
    <row r="7" spans="2:8" x14ac:dyDescent="0.2">
      <c r="B7" s="22"/>
      <c r="H7" s="28"/>
    </row>
    <row r="8" spans="2:8" x14ac:dyDescent="0.2">
      <c r="B8" s="1" t="s">
        <v>47</v>
      </c>
    </row>
    <row r="9" spans="2:8" x14ac:dyDescent="0.2">
      <c r="B9" s="22" t="s">
        <v>128</v>
      </c>
    </row>
    <row r="10" spans="2:8" x14ac:dyDescent="0.2">
      <c r="B10" s="22" t="s">
        <v>129</v>
      </c>
    </row>
    <row r="11" spans="2:8" x14ac:dyDescent="0.2">
      <c r="B11" s="22" t="s">
        <v>130</v>
      </c>
    </row>
    <row r="12" spans="2:8" x14ac:dyDescent="0.2">
      <c r="B12" s="22" t="s">
        <v>131</v>
      </c>
    </row>
    <row r="15" spans="2:8" s="9" customFormat="1" x14ac:dyDescent="0.2">
      <c r="B15" s="9" t="s">
        <v>109</v>
      </c>
    </row>
    <row r="16" spans="2:8" x14ac:dyDescent="0.2">
      <c r="C16" s="10"/>
    </row>
    <row r="17" spans="2:6" x14ac:dyDescent="0.2">
      <c r="B17" s="25" t="s">
        <v>11</v>
      </c>
      <c r="C17" s="10"/>
      <c r="D17" s="25" t="s">
        <v>12</v>
      </c>
      <c r="F17" s="13"/>
    </row>
    <row r="18" spans="2:6" x14ac:dyDescent="0.2">
      <c r="C18" s="10"/>
    </row>
    <row r="19" spans="2:6" x14ac:dyDescent="0.2">
      <c r="B19" s="31">
        <v>123</v>
      </c>
      <c r="C19" s="10"/>
      <c r="D19" s="22" t="s">
        <v>13</v>
      </c>
    </row>
    <row r="20" spans="2:6" x14ac:dyDescent="0.2">
      <c r="B20" s="33">
        <f>B19</f>
        <v>123</v>
      </c>
      <c r="C20" s="10"/>
      <c r="D20" s="2" t="s">
        <v>110</v>
      </c>
    </row>
    <row r="21" spans="2:6" x14ac:dyDescent="0.2">
      <c r="B21" s="34">
        <f>B20+B19</f>
        <v>246</v>
      </c>
      <c r="C21" s="10"/>
      <c r="D21" s="2" t="s">
        <v>14</v>
      </c>
    </row>
    <row r="22" spans="2:6" x14ac:dyDescent="0.2">
      <c r="B22" s="27">
        <f>B20+B21</f>
        <v>369</v>
      </c>
      <c r="C22" s="10"/>
      <c r="D22" s="22" t="s">
        <v>15</v>
      </c>
      <c r="E22" s="13"/>
      <c r="F22" s="6"/>
    </row>
    <row r="23" spans="2:6" x14ac:dyDescent="0.2">
      <c r="B23" s="14"/>
      <c r="C23" s="10"/>
      <c r="D23" s="22" t="s">
        <v>16</v>
      </c>
      <c r="E23" s="13"/>
    </row>
    <row r="24" spans="2:6" x14ac:dyDescent="0.2">
      <c r="B24" s="10"/>
      <c r="C24" s="10"/>
    </row>
    <row r="25" spans="2:6" x14ac:dyDescent="0.2">
      <c r="B25" s="26" t="s">
        <v>29</v>
      </c>
      <c r="C25" s="10"/>
    </row>
    <row r="26" spans="2:6" x14ac:dyDescent="0.2">
      <c r="B26" s="29">
        <f>B22+16</f>
        <v>385</v>
      </c>
      <c r="C26" s="10"/>
      <c r="D26" s="2" t="s">
        <v>17</v>
      </c>
    </row>
    <row r="27" spans="2:6" x14ac:dyDescent="0.2">
      <c r="B27" s="30">
        <f>B20*PI()</f>
        <v>386.41589639154455</v>
      </c>
      <c r="C27" s="15"/>
      <c r="D27" s="2" t="s">
        <v>111</v>
      </c>
    </row>
    <row r="28" spans="2:6" x14ac:dyDescent="0.2">
      <c r="B28" s="15"/>
      <c r="C28" s="15"/>
    </row>
    <row r="30" spans="2:6" x14ac:dyDescent="0.2">
      <c r="B30" s="25" t="s">
        <v>18</v>
      </c>
    </row>
    <row r="31" spans="2:6" x14ac:dyDescent="0.2">
      <c r="B31" s="1"/>
    </row>
    <row r="32" spans="2:6" x14ac:dyDescent="0.2">
      <c r="B32" s="26" t="s">
        <v>22</v>
      </c>
    </row>
    <row r="33" spans="2:4" x14ac:dyDescent="0.2">
      <c r="B33" s="27" t="s">
        <v>23</v>
      </c>
      <c r="C33" s="10"/>
      <c r="D33" s="22" t="s">
        <v>19</v>
      </c>
    </row>
    <row r="34" spans="2:4" x14ac:dyDescent="0.2">
      <c r="B34" s="31" t="s">
        <v>0</v>
      </c>
      <c r="C34" s="10"/>
      <c r="D34" s="22" t="s">
        <v>20</v>
      </c>
    </row>
    <row r="35" spans="2:4" x14ac:dyDescent="0.2">
      <c r="B35" s="34" t="s">
        <v>24</v>
      </c>
      <c r="C35" s="10"/>
      <c r="D35" s="22" t="s">
        <v>21</v>
      </c>
    </row>
    <row r="36" spans="2:4" x14ac:dyDescent="0.2">
      <c r="B36" s="30" t="s">
        <v>24</v>
      </c>
      <c r="C36" s="10"/>
      <c r="D36" s="22" t="s">
        <v>112</v>
      </c>
    </row>
    <row r="37" spans="2:4" x14ac:dyDescent="0.2">
      <c r="C37" s="10"/>
      <c r="D37" s="3"/>
    </row>
    <row r="38" spans="2:4" x14ac:dyDescent="0.2">
      <c r="B38" s="26" t="s">
        <v>25</v>
      </c>
      <c r="C38" s="10"/>
      <c r="D38" s="3"/>
    </row>
    <row r="39" spans="2:4" x14ac:dyDescent="0.2">
      <c r="B39" s="20" t="s">
        <v>1</v>
      </c>
      <c r="C39" s="10"/>
      <c r="D39" s="22" t="s">
        <v>27</v>
      </c>
    </row>
    <row r="40" spans="2:4" x14ac:dyDescent="0.2">
      <c r="B40" s="37" t="s">
        <v>26</v>
      </c>
      <c r="D40" s="22" t="s">
        <v>28</v>
      </c>
    </row>
    <row r="45" spans="2:4" x14ac:dyDescent="0.2">
      <c r="B45" s="2" t="s">
        <v>46</v>
      </c>
    </row>
  </sheetData>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F21"/>
  <sheetViews>
    <sheetView showGridLines="0" zoomScale="85" zoomScaleNormal="85" workbookViewId="0">
      <pane ySplit="3" topLeftCell="A4" activePane="bottomLeft" state="frozen"/>
      <selection activeCell="O39" sqref="O39"/>
      <selection pane="bottomLeft" activeCell="A4" sqref="A4"/>
    </sheetView>
  </sheetViews>
  <sheetFormatPr defaultRowHeight="12.75" x14ac:dyDescent="0.2"/>
  <cols>
    <col min="1" max="1" width="4.7109375" style="2" customWidth="1"/>
    <col min="2" max="2" width="7.5703125" style="2" customWidth="1"/>
    <col min="3" max="3" width="41.140625" style="2" customWidth="1"/>
    <col min="4" max="4" width="55.7109375" style="2" bestFit="1" customWidth="1"/>
    <col min="5" max="5" width="36.28515625" style="2" customWidth="1"/>
    <col min="6" max="6" width="104.42578125" style="2" bestFit="1" customWidth="1"/>
    <col min="7" max="7" width="4.5703125" style="2" customWidth="1"/>
    <col min="8" max="16384" width="9.140625" style="2"/>
  </cols>
  <sheetData>
    <row r="2" spans="2:6" s="12" customFormat="1" ht="18" x14ac:dyDescent="0.2">
      <c r="B2" s="4" t="s">
        <v>30</v>
      </c>
    </row>
    <row r="4" spans="2:6" s="9" customFormat="1" x14ac:dyDescent="0.2">
      <c r="B4" s="9" t="s">
        <v>31</v>
      </c>
    </row>
    <row r="6" spans="2:6" x14ac:dyDescent="0.2">
      <c r="B6" s="5" t="s">
        <v>113</v>
      </c>
    </row>
    <row r="7" spans="2:6" x14ac:dyDescent="0.2">
      <c r="B7" s="5" t="s">
        <v>32</v>
      </c>
    </row>
    <row r="9" spans="2:6" x14ac:dyDescent="0.2">
      <c r="B9" s="16" t="s">
        <v>33</v>
      </c>
      <c r="C9" s="16" t="s">
        <v>34</v>
      </c>
      <c r="D9" s="16" t="s">
        <v>35</v>
      </c>
      <c r="E9" s="16" t="s">
        <v>40</v>
      </c>
      <c r="F9" s="16" t="s">
        <v>36</v>
      </c>
    </row>
    <row r="10" spans="2:6" x14ac:dyDescent="0.2">
      <c r="B10" s="17"/>
      <c r="C10" s="23" t="s">
        <v>37</v>
      </c>
      <c r="D10" s="23" t="s">
        <v>38</v>
      </c>
      <c r="E10" s="23" t="s">
        <v>9</v>
      </c>
      <c r="F10" s="23" t="s">
        <v>39</v>
      </c>
    </row>
    <row r="11" spans="2:6" x14ac:dyDescent="0.2">
      <c r="B11" s="24">
        <v>1</v>
      </c>
      <c r="C11" s="7" t="s">
        <v>116</v>
      </c>
      <c r="D11" s="7" t="s">
        <v>169</v>
      </c>
      <c r="E11" s="66" t="s">
        <v>121</v>
      </c>
      <c r="F11" s="45" t="s">
        <v>120</v>
      </c>
    </row>
    <row r="12" spans="2:6" x14ac:dyDescent="0.2">
      <c r="B12" s="7">
        <v>2</v>
      </c>
      <c r="C12" s="7" t="s">
        <v>161</v>
      </c>
      <c r="D12" s="7" t="s">
        <v>170</v>
      </c>
      <c r="E12" s="66" t="s">
        <v>171</v>
      </c>
      <c r="F12" s="45" t="s">
        <v>172</v>
      </c>
    </row>
    <row r="13" spans="2:6" x14ac:dyDescent="0.2">
      <c r="B13" s="7">
        <v>3</v>
      </c>
      <c r="C13" s="7" t="s">
        <v>162</v>
      </c>
      <c r="D13" s="7" t="s">
        <v>174</v>
      </c>
      <c r="E13" s="66" t="s">
        <v>175</v>
      </c>
      <c r="F13" s="45" t="s">
        <v>176</v>
      </c>
    </row>
    <row r="14" spans="2:6" x14ac:dyDescent="0.2">
      <c r="B14" s="7">
        <v>4</v>
      </c>
      <c r="C14" s="7" t="s">
        <v>202</v>
      </c>
      <c r="D14" s="7" t="s">
        <v>204</v>
      </c>
      <c r="E14" s="66" t="s">
        <v>206</v>
      </c>
      <c r="F14" s="45" t="s">
        <v>205</v>
      </c>
    </row>
    <row r="15" spans="2:6" x14ac:dyDescent="0.2">
      <c r="B15" s="7">
        <v>5</v>
      </c>
      <c r="C15" s="7" t="s">
        <v>163</v>
      </c>
      <c r="D15" s="7" t="s">
        <v>177</v>
      </c>
      <c r="E15" t="s">
        <v>178</v>
      </c>
      <c r="F15" s="45" t="s">
        <v>179</v>
      </c>
    </row>
    <row r="16" spans="2:6" x14ac:dyDescent="0.2">
      <c r="B16" s="24">
        <v>6</v>
      </c>
      <c r="C16" s="7" t="s">
        <v>225</v>
      </c>
      <c r="D16" s="7"/>
      <c r="E16" s="24"/>
      <c r="F16" s="24" t="s">
        <v>227</v>
      </c>
    </row>
    <row r="17" spans="2:6" x14ac:dyDescent="0.2">
      <c r="B17" s="7">
        <v>7</v>
      </c>
      <c r="C17" s="7" t="s">
        <v>226</v>
      </c>
      <c r="D17" s="7"/>
      <c r="E17"/>
      <c r="F17" s="24" t="s">
        <v>227</v>
      </c>
    </row>
    <row r="18" spans="2:6" x14ac:dyDescent="0.2">
      <c r="B18" s="7">
        <v>8</v>
      </c>
      <c r="C18" s="24" t="s">
        <v>89</v>
      </c>
      <c r="D18" s="24"/>
      <c r="E18" s="67"/>
      <c r="F18" s="24" t="s">
        <v>227</v>
      </c>
    </row>
    <row r="20" spans="2:6" x14ac:dyDescent="0.2">
      <c r="E20" s="44"/>
    </row>
    <row r="21" spans="2:6" x14ac:dyDescent="0.2">
      <c r="B21" s="2" t="s">
        <v>46</v>
      </c>
    </row>
  </sheetData>
  <hyperlinks>
    <hyperlink ref="F11" r:id="rId1" xr:uid="{00000000-0004-0000-0200-000000000000}"/>
    <hyperlink ref="F15" r:id="rId2" xr:uid="{00000000-0004-0000-0200-000001000000}"/>
    <hyperlink ref="F14" r:id="rId3" xr:uid="{00000000-0004-0000-0200-000002000000}"/>
  </hyperlinks>
  <pageMargins left="0.75" right="0.75" top="1" bottom="1" header="0.5" footer="0.5"/>
  <pageSetup paperSize="9" orientation="portrait"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sheetPr>
  <dimension ref="B2:J49"/>
  <sheetViews>
    <sheetView showGridLines="0" zoomScale="85" zoomScaleNormal="85" workbookViewId="0">
      <pane xSplit="6" ySplit="10" topLeftCell="G11" activePane="bottomRight" state="frozen"/>
      <selection activeCell="O39" sqref="O39"/>
      <selection pane="topRight" activeCell="O39" sqref="O39"/>
      <selection pane="bottomLeft" activeCell="O39" sqref="O39"/>
      <selection pane="bottomRight" activeCell="G11" sqref="G11"/>
    </sheetView>
  </sheetViews>
  <sheetFormatPr defaultRowHeight="12.75" x14ac:dyDescent="0.2"/>
  <cols>
    <col min="1" max="1" width="4.7109375" style="2" customWidth="1"/>
    <col min="2" max="2" width="56.42578125" style="2" customWidth="1"/>
    <col min="3" max="5" width="4.7109375" style="2" customWidth="1"/>
    <col min="6" max="6" width="18" style="2" customWidth="1"/>
    <col min="7" max="7" width="2.7109375" style="2" customWidth="1"/>
    <col min="8" max="8" width="13.7109375" style="2" customWidth="1"/>
    <col min="9" max="9" width="2.7109375" style="2" customWidth="1"/>
    <col min="10" max="22" width="13.7109375" style="2" customWidth="1"/>
    <col min="23" max="16384" width="9.140625" style="2"/>
  </cols>
  <sheetData>
    <row r="2" spans="2:10" s="18" customFormat="1" ht="18" x14ac:dyDescent="0.2">
      <c r="B2" s="18" t="s">
        <v>23</v>
      </c>
    </row>
    <row r="4" spans="2:10" x14ac:dyDescent="0.2">
      <c r="B4" s="25" t="s">
        <v>186</v>
      </c>
      <c r="C4" s="1"/>
      <c r="D4" s="1"/>
    </row>
    <row r="5" spans="2:10" x14ac:dyDescent="0.2">
      <c r="B5" s="22" t="s">
        <v>132</v>
      </c>
      <c r="C5" s="3"/>
      <c r="D5" s="3"/>
      <c r="H5" s="19"/>
    </row>
    <row r="6" spans="2:10" x14ac:dyDescent="0.2">
      <c r="B6" s="22" t="s">
        <v>133</v>
      </c>
      <c r="C6" s="3"/>
      <c r="D6" s="3"/>
      <c r="H6" s="19"/>
    </row>
    <row r="7" spans="2:10" x14ac:dyDescent="0.2">
      <c r="B7" s="22"/>
      <c r="C7" s="3"/>
      <c r="D7" s="3"/>
      <c r="H7" s="19"/>
    </row>
    <row r="9" spans="2:10" s="9" customFormat="1" x14ac:dyDescent="0.2">
      <c r="B9" s="9" t="s">
        <v>12</v>
      </c>
      <c r="F9" s="9" t="s">
        <v>41</v>
      </c>
      <c r="H9" s="9" t="s">
        <v>42</v>
      </c>
      <c r="J9" s="9" t="s">
        <v>55</v>
      </c>
    </row>
    <row r="12" spans="2:10" s="9" customFormat="1" x14ac:dyDescent="0.2">
      <c r="B12" s="9" t="s">
        <v>134</v>
      </c>
    </row>
    <row r="14" spans="2:10" x14ac:dyDescent="0.2">
      <c r="B14" s="1" t="s">
        <v>211</v>
      </c>
    </row>
    <row r="15" spans="2:10" x14ac:dyDescent="0.2">
      <c r="B15" s="2" t="s">
        <v>166</v>
      </c>
      <c r="F15" s="2" t="s">
        <v>49</v>
      </c>
      <c r="H15" s="55">
        <f>'Parameters in tariff decisions'!P37</f>
        <v>-3.3000000000000002E-2</v>
      </c>
    </row>
    <row r="17" spans="2:10" x14ac:dyDescent="0.2">
      <c r="B17" s="1" t="s">
        <v>135</v>
      </c>
    </row>
    <row r="18" spans="2:10" x14ac:dyDescent="0.2">
      <c r="B18" s="22" t="s">
        <v>136</v>
      </c>
      <c r="F18" s="2" t="s">
        <v>190</v>
      </c>
      <c r="H18" s="56">
        <f>'Parameters in tariff decisions'!P24</f>
        <v>0.14900547538696374</v>
      </c>
    </row>
    <row r="19" spans="2:10" x14ac:dyDescent="0.2">
      <c r="B19" s="2" t="s">
        <v>137</v>
      </c>
      <c r="F19" s="2" t="s">
        <v>229</v>
      </c>
      <c r="H19" s="56">
        <f>'Parameters in tariff decisions'!M19</f>
        <v>0.26822619178414686</v>
      </c>
    </row>
    <row r="20" spans="2:10" x14ac:dyDescent="0.2">
      <c r="B20" s="22" t="s">
        <v>138</v>
      </c>
      <c r="F20" s="2" t="s">
        <v>49</v>
      </c>
      <c r="H20" s="40">
        <f>'Parameters in tariff decisions'!M20</f>
        <v>0.61954966855167126</v>
      </c>
    </row>
    <row r="21" spans="2:10" x14ac:dyDescent="0.2">
      <c r="B21" s="22" t="s">
        <v>217</v>
      </c>
      <c r="F21" s="2" t="s">
        <v>230</v>
      </c>
      <c r="H21" s="56">
        <f>'Fuel prices'!H15</f>
        <v>0.71619999999999995</v>
      </c>
    </row>
    <row r="22" spans="2:10" x14ac:dyDescent="0.2">
      <c r="B22" s="22" t="s">
        <v>139</v>
      </c>
      <c r="F22" s="2" t="s">
        <v>190</v>
      </c>
      <c r="H22" s="57">
        <f>H19*H20*H21</f>
        <v>0.11901772081283289</v>
      </c>
    </row>
    <row r="23" spans="2:10" x14ac:dyDescent="0.2">
      <c r="B23" s="2" t="s">
        <v>140</v>
      </c>
      <c r="F23" s="2" t="s">
        <v>190</v>
      </c>
      <c r="H23" s="59">
        <f>H18+H22</f>
        <v>0.26802319619979664</v>
      </c>
    </row>
    <row r="25" spans="2:10" x14ac:dyDescent="0.2">
      <c r="B25" s="25" t="s">
        <v>53</v>
      </c>
    </row>
    <row r="26" spans="2:10" x14ac:dyDescent="0.2">
      <c r="B26" s="2" t="s">
        <v>50</v>
      </c>
      <c r="F26" s="2" t="s">
        <v>141</v>
      </c>
      <c r="H26" s="61">
        <f>'Fuel component correction'!H44</f>
        <v>85073.34996973243</v>
      </c>
      <c r="J26" s="2" t="s">
        <v>145</v>
      </c>
    </row>
    <row r="27" spans="2:10" x14ac:dyDescent="0.2">
      <c r="B27" s="2" t="s">
        <v>142</v>
      </c>
      <c r="F27" s="2" t="s">
        <v>48</v>
      </c>
      <c r="H27" s="33">
        <f>'Parameters in tariff decisions'!P25</f>
        <v>16427900</v>
      </c>
    </row>
    <row r="28" spans="2:10" x14ac:dyDescent="0.2">
      <c r="B28" s="2" t="s">
        <v>143</v>
      </c>
      <c r="F28" s="2" t="s">
        <v>49</v>
      </c>
      <c r="H28" s="55">
        <f>'Parameters in tariff decisions'!P27</f>
        <v>0.46211019059039804</v>
      </c>
      <c r="J28" s="22"/>
    </row>
    <row r="29" spans="2:10" x14ac:dyDescent="0.2">
      <c r="B29" s="2" t="s">
        <v>144</v>
      </c>
      <c r="F29" s="2" t="s">
        <v>48</v>
      </c>
      <c r="H29" s="34">
        <f>H27*(1-H28)</f>
        <v>8836400</v>
      </c>
    </row>
    <row r="30" spans="2:10" x14ac:dyDescent="0.2">
      <c r="B30" s="2" t="s">
        <v>52</v>
      </c>
      <c r="F30" s="2" t="s">
        <v>190</v>
      </c>
      <c r="H30" s="59">
        <f>H26/H29</f>
        <v>9.6276028665217093E-3</v>
      </c>
    </row>
    <row r="32" spans="2:10" x14ac:dyDescent="0.2">
      <c r="B32" s="1" t="s">
        <v>194</v>
      </c>
    </row>
    <row r="33" spans="2:10" x14ac:dyDescent="0.2">
      <c r="B33" s="2" t="s">
        <v>209</v>
      </c>
      <c r="F33" s="2" t="s">
        <v>49</v>
      </c>
      <c r="H33" s="40">
        <f>'Parameters in tariff decisions'!O31</f>
        <v>0.52636357287520075</v>
      </c>
    </row>
    <row r="34" spans="2:10" x14ac:dyDescent="0.2">
      <c r="B34" s="2" t="s">
        <v>192</v>
      </c>
      <c r="F34" s="2" t="s">
        <v>54</v>
      </c>
      <c r="H34" s="61">
        <f>'Parameters in tariff decisions'!O32</f>
        <v>-5425.3252927498379</v>
      </c>
    </row>
    <row r="35" spans="2:10" x14ac:dyDescent="0.2">
      <c r="B35" s="2" t="s">
        <v>193</v>
      </c>
      <c r="F35" s="2" t="s">
        <v>54</v>
      </c>
      <c r="H35" s="61">
        <f>'Parameters in tariff decisions'!O33</f>
        <v>29314.427136044967</v>
      </c>
    </row>
    <row r="36" spans="2:10" x14ac:dyDescent="0.2">
      <c r="B36" s="2" t="s">
        <v>214</v>
      </c>
      <c r="F36" s="2" t="s">
        <v>141</v>
      </c>
      <c r="H36" s="63">
        <f>(H34+H35)*(1+H15)*H33</f>
        <v>12159.399350048829</v>
      </c>
      <c r="J36" t="s">
        <v>215</v>
      </c>
    </row>
    <row r="37" spans="2:10" x14ac:dyDescent="0.2">
      <c r="B37" s="2" t="s">
        <v>212</v>
      </c>
      <c r="F37" s="2" t="s">
        <v>190</v>
      </c>
      <c r="H37" s="59">
        <f>H36/H29</f>
        <v>1.3760580496637578E-3</v>
      </c>
    </row>
    <row r="38" spans="2:10" x14ac:dyDescent="0.2">
      <c r="B38" s="2" t="s">
        <v>189</v>
      </c>
      <c r="F38" s="2" t="s">
        <v>190</v>
      </c>
      <c r="H38" s="70">
        <f>'Parameters in tariff decisions'!P34</f>
        <v>9.555743356223081E-4</v>
      </c>
    </row>
    <row r="41" spans="2:10" s="54" customFormat="1" x14ac:dyDescent="0.2">
      <c r="B41" s="54" t="s">
        <v>146</v>
      </c>
    </row>
    <row r="42" spans="2:10" x14ac:dyDescent="0.2">
      <c r="B42" s="1"/>
    </row>
    <row r="43" spans="2:10" x14ac:dyDescent="0.2">
      <c r="B43" s="2" t="s">
        <v>135</v>
      </c>
      <c r="F43" s="2" t="s">
        <v>190</v>
      </c>
      <c r="H43" s="56">
        <f>H23</f>
        <v>0.26802319619979664</v>
      </c>
    </row>
    <row r="44" spans="2:10" x14ac:dyDescent="0.2">
      <c r="B44" s="2" t="s">
        <v>213</v>
      </c>
      <c r="F44" s="2" t="s">
        <v>190</v>
      </c>
      <c r="H44" s="59">
        <f>H30+H37+H38</f>
        <v>1.1959235251807775E-2</v>
      </c>
    </row>
    <row r="45" spans="2:10" x14ac:dyDescent="0.2">
      <c r="B45" s="2" t="s">
        <v>165</v>
      </c>
      <c r="F45" s="2" t="s">
        <v>49</v>
      </c>
      <c r="H45" s="55">
        <f>'Parameters in tariff decisions'!P36</f>
        <v>0.13154961612924801</v>
      </c>
    </row>
    <row r="46" spans="2:10" x14ac:dyDescent="0.2">
      <c r="B46" s="2" t="s">
        <v>147</v>
      </c>
      <c r="F46" s="2" t="s">
        <v>190</v>
      </c>
      <c r="H46" s="60">
        <f>(H43+H44)/(1-H45)</f>
        <v>0.32239312302874523</v>
      </c>
    </row>
    <row r="47" spans="2:10" x14ac:dyDescent="0.2">
      <c r="B47" s="6"/>
    </row>
    <row r="49" spans="2:2" x14ac:dyDescent="0.2">
      <c r="B49" s="2" t="s">
        <v>46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RowHeight="12.75" x14ac:dyDescent="0.2"/>
  <cols>
    <col min="1" max="16384" width="9.140625" style="20"/>
  </cols>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1FFE1"/>
  </sheetPr>
  <dimension ref="A2:FY225"/>
  <sheetViews>
    <sheetView showGridLines="0" zoomScale="85" zoomScaleNormal="85" workbookViewId="0">
      <pane xSplit="4" ySplit="10" topLeftCell="E11" activePane="bottomRight" state="frozen"/>
      <selection pane="topRight" activeCell="E1" sqref="E1"/>
      <selection pane="bottomLeft" activeCell="A13" sqref="A13"/>
      <selection pane="bottomRight" activeCell="E11" sqref="E11"/>
    </sheetView>
  </sheetViews>
  <sheetFormatPr defaultRowHeight="12.75" x14ac:dyDescent="0.2"/>
  <cols>
    <col min="1" max="1" width="4.7109375" style="2" customWidth="1"/>
    <col min="2" max="2" width="48.28515625" style="2" customWidth="1"/>
    <col min="3" max="3" width="14.85546875" style="2" customWidth="1"/>
    <col min="4" max="5" width="4.5703125" style="2" customWidth="1"/>
    <col min="6" max="6" width="19.14062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2" width="14.5703125" style="2" customWidth="1"/>
    <col min="13" max="13" width="3" style="2" customWidth="1"/>
    <col min="14" max="14" width="24.85546875" style="2" customWidth="1"/>
    <col min="15" max="16" width="2.85546875" style="2" customWidth="1"/>
    <col min="17" max="18" width="14.5703125" style="2" customWidth="1"/>
    <col min="19" max="30" width="13.7109375" style="2" customWidth="1"/>
    <col min="31" max="16384" width="9.140625" style="2"/>
  </cols>
  <sheetData>
    <row r="2" spans="1:181" s="18" customFormat="1" ht="18" x14ac:dyDescent="0.2">
      <c r="B2" s="18" t="s">
        <v>94</v>
      </c>
    </row>
    <row r="4" spans="1:181" x14ac:dyDescent="0.2">
      <c r="B4" s="25" t="s">
        <v>57</v>
      </c>
      <c r="C4" s="1"/>
      <c r="D4" s="1"/>
    </row>
    <row r="5" spans="1:181" x14ac:dyDescent="0.2">
      <c r="B5" s="22" t="s">
        <v>101</v>
      </c>
      <c r="C5" s="3"/>
      <c r="D5" s="3"/>
      <c r="H5" s="19"/>
    </row>
    <row r="6" spans="1:181" x14ac:dyDescent="0.2">
      <c r="B6" s="22" t="s">
        <v>117</v>
      </c>
      <c r="C6" s="3"/>
      <c r="D6" s="3"/>
      <c r="H6" s="19"/>
    </row>
    <row r="7" spans="1:181" x14ac:dyDescent="0.2">
      <c r="B7" s="22"/>
      <c r="C7" s="3"/>
      <c r="D7" s="3"/>
      <c r="H7" s="19"/>
    </row>
    <row r="9" spans="1:181" s="9" customFormat="1" ht="38.25" x14ac:dyDescent="0.2">
      <c r="B9" s="9" t="s">
        <v>12</v>
      </c>
      <c r="F9" s="41" t="s">
        <v>95</v>
      </c>
      <c r="H9" s="41" t="s">
        <v>96</v>
      </c>
      <c r="J9" s="41" t="s">
        <v>97</v>
      </c>
      <c r="L9" s="9" t="s">
        <v>93</v>
      </c>
      <c r="N9" s="41" t="s">
        <v>98</v>
      </c>
      <c r="Q9" s="49" t="s">
        <v>44</v>
      </c>
    </row>
    <row r="11" spans="1:181" x14ac:dyDescent="0.2">
      <c r="Q11" s="50"/>
    </row>
    <row r="12" spans="1:181" s="9" customFormat="1" ht="25.5" x14ac:dyDescent="0.2">
      <c r="B12" s="9" t="s">
        <v>75</v>
      </c>
      <c r="H12" s="41" t="s">
        <v>96</v>
      </c>
    </row>
    <row r="13" spans="1:181" x14ac:dyDescent="0.2">
      <c r="Q13" s="50"/>
    </row>
    <row r="14" spans="1:181" customFormat="1" x14ac:dyDescent="0.2">
      <c r="A14" s="2"/>
      <c r="B14" s="1" t="s">
        <v>91</v>
      </c>
      <c r="C14" s="1" t="s">
        <v>92</v>
      </c>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row>
    <row r="15" spans="1:181" x14ac:dyDescent="0.2">
      <c r="B15" s="31" t="s">
        <v>228</v>
      </c>
      <c r="C15" s="51">
        <v>44347</v>
      </c>
      <c r="H15" s="53">
        <v>0.71619999999999995</v>
      </c>
    </row>
    <row r="16" spans="1:181" customFormat="1" x14ac:dyDescent="0.2">
      <c r="A16" s="2"/>
      <c r="B16" s="2"/>
      <c r="C16" s="2"/>
      <c r="D16" s="2"/>
      <c r="E16" s="2"/>
      <c r="F16" s="2"/>
      <c r="G16" s="2"/>
      <c r="H16" s="2"/>
      <c r="I16" s="2"/>
      <c r="J16" s="2"/>
      <c r="K16" s="2"/>
      <c r="L16" s="2"/>
      <c r="M16" s="2"/>
      <c r="N16" s="2"/>
      <c r="O16" s="2"/>
      <c r="P16" s="2"/>
      <c r="Q16" s="50"/>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row>
    <row r="18" spans="1:181" customFormat="1" x14ac:dyDescent="0.2">
      <c r="A18" s="9"/>
      <c r="B18" s="9" t="s">
        <v>90</v>
      </c>
      <c r="C18" s="9"/>
      <c r="D18" s="9"/>
      <c r="E18" s="9"/>
      <c r="F18" s="9"/>
      <c r="G18" s="9"/>
      <c r="H18" s="9"/>
      <c r="I18" s="9"/>
      <c r="J18" s="9"/>
      <c r="K18" s="9"/>
      <c r="L18" s="9"/>
      <c r="M18" s="9"/>
      <c r="N18" s="9"/>
      <c r="O18" s="9"/>
      <c r="P18" s="9"/>
      <c r="Q18" s="4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row>
    <row r="19" spans="1:181" customFormat="1" x14ac:dyDescent="0.2">
      <c r="A19" s="2"/>
      <c r="B19" s="2"/>
      <c r="C19" s="2"/>
      <c r="D19" s="2"/>
      <c r="E19" s="2"/>
      <c r="F19" s="2"/>
      <c r="G19" s="2"/>
      <c r="H19" s="2"/>
      <c r="I19" s="2"/>
      <c r="J19" s="2"/>
      <c r="K19" s="2"/>
      <c r="L19" s="2"/>
      <c r="M19" s="2"/>
      <c r="N19" s="2"/>
      <c r="O19" s="2"/>
      <c r="P19" s="2"/>
      <c r="Q19" s="50"/>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row>
    <row r="20" spans="1:181" customFormat="1" x14ac:dyDescent="0.2">
      <c r="A20" s="2"/>
      <c r="B20" s="1" t="s">
        <v>91</v>
      </c>
      <c r="C20" s="1" t="s">
        <v>92</v>
      </c>
      <c r="D20" s="2"/>
      <c r="E20" s="2"/>
      <c r="F20" s="2"/>
      <c r="G20" s="2"/>
      <c r="H20" s="2"/>
      <c r="I20" s="2"/>
      <c r="J20" s="2"/>
      <c r="K20" s="2"/>
      <c r="L20" s="2"/>
      <c r="M20" s="2"/>
      <c r="N20" s="2"/>
      <c r="O20" s="2"/>
      <c r="P20" s="2"/>
      <c r="Q20" s="50"/>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row>
    <row r="21" spans="1:181" customFormat="1" x14ac:dyDescent="0.2">
      <c r="A21" s="2"/>
      <c r="B21" s="31" t="s">
        <v>225</v>
      </c>
      <c r="C21" s="51">
        <v>44075</v>
      </c>
      <c r="D21" s="2"/>
      <c r="E21" s="2"/>
      <c r="F21" s="52">
        <v>9018</v>
      </c>
      <c r="G21" s="2"/>
      <c r="H21" s="53">
        <v>0.52310000000000001</v>
      </c>
      <c r="I21" s="2"/>
      <c r="J21" s="39">
        <f>F21*H21</f>
        <v>4717.3158000000003</v>
      </c>
      <c r="K21" s="2"/>
      <c r="L21" s="31" t="s">
        <v>195</v>
      </c>
      <c r="M21" s="2"/>
      <c r="N21" s="2"/>
      <c r="O21" s="2"/>
      <c r="P21" s="2"/>
      <c r="Q21" s="50"/>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row>
    <row r="22" spans="1:181" customFormat="1" x14ac:dyDescent="0.2">
      <c r="A22" s="2"/>
      <c r="B22" s="31" t="s">
        <v>225</v>
      </c>
      <c r="C22" s="51">
        <v>44076</v>
      </c>
      <c r="D22" s="2"/>
      <c r="E22" s="2"/>
      <c r="F22" s="52">
        <v>7914</v>
      </c>
      <c r="G22" s="2"/>
      <c r="H22" s="53">
        <v>0.52310000000000001</v>
      </c>
      <c r="I22" s="2"/>
      <c r="J22" s="39">
        <f t="shared" ref="J22:J85" si="0">F22*H22</f>
        <v>4139.8134</v>
      </c>
      <c r="K22" s="2"/>
      <c r="L22" s="31" t="s">
        <v>195</v>
      </c>
      <c r="M22" s="2"/>
      <c r="N22" s="2"/>
      <c r="O22" s="2"/>
      <c r="P22" s="2"/>
      <c r="Q22" s="50"/>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row>
    <row r="23" spans="1:181" customFormat="1" x14ac:dyDescent="0.2">
      <c r="A23" s="2"/>
      <c r="B23" s="31" t="s">
        <v>225</v>
      </c>
      <c r="C23" s="51">
        <v>44077</v>
      </c>
      <c r="D23" s="2"/>
      <c r="E23" s="2"/>
      <c r="F23" s="52">
        <v>8442</v>
      </c>
      <c r="G23" s="2"/>
      <c r="H23" s="53">
        <v>0.52310000000000001</v>
      </c>
      <c r="I23" s="2"/>
      <c r="J23" s="39">
        <f t="shared" si="0"/>
        <v>4416.0101999999997</v>
      </c>
      <c r="K23" s="2"/>
      <c r="L23" s="31" t="s">
        <v>195</v>
      </c>
      <c r="M23" s="2"/>
      <c r="N23" s="2"/>
      <c r="O23" s="2"/>
      <c r="P23" s="2"/>
      <c r="Q23" s="50"/>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row>
    <row r="24" spans="1:181" customFormat="1" x14ac:dyDescent="0.2">
      <c r="A24" s="2"/>
      <c r="B24" s="31" t="s">
        <v>225</v>
      </c>
      <c r="C24" s="51">
        <v>44078</v>
      </c>
      <c r="D24" s="2"/>
      <c r="E24" s="2"/>
      <c r="F24" s="52">
        <v>8138</v>
      </c>
      <c r="G24" s="2"/>
      <c r="H24" s="53">
        <v>0.52310000000000001</v>
      </c>
      <c r="I24" s="2"/>
      <c r="J24" s="39">
        <f t="shared" si="0"/>
        <v>4256.9877999999999</v>
      </c>
      <c r="K24" s="2"/>
      <c r="L24" s="31" t="s">
        <v>195</v>
      </c>
      <c r="M24" s="2"/>
      <c r="N24" s="2"/>
      <c r="O24" s="2"/>
      <c r="P24" s="2"/>
      <c r="Q24" s="50"/>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row>
    <row r="25" spans="1:181" customFormat="1" x14ac:dyDescent="0.2">
      <c r="A25" s="2"/>
      <c r="B25" s="31" t="s">
        <v>225</v>
      </c>
      <c r="C25" s="51">
        <v>44079</v>
      </c>
      <c r="D25" s="2"/>
      <c r="E25" s="2"/>
      <c r="F25" s="52">
        <v>7224</v>
      </c>
      <c r="G25" s="2"/>
      <c r="H25" s="53">
        <v>0.52310000000000001</v>
      </c>
      <c r="I25" s="2"/>
      <c r="J25" s="39">
        <f t="shared" si="0"/>
        <v>3778.8744000000002</v>
      </c>
      <c r="K25" s="2"/>
      <c r="L25" s="31" t="s">
        <v>195</v>
      </c>
      <c r="M25" s="2"/>
      <c r="N25" s="2"/>
      <c r="O25" s="2"/>
      <c r="P25" s="2"/>
      <c r="Q25" s="50"/>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row>
    <row r="26" spans="1:181" customFormat="1" x14ac:dyDescent="0.2">
      <c r="A26" s="2"/>
      <c r="B26" s="31" t="s">
        <v>225</v>
      </c>
      <c r="C26" s="51">
        <v>44080</v>
      </c>
      <c r="D26" s="2"/>
      <c r="E26" s="2"/>
      <c r="F26" s="52">
        <v>7864</v>
      </c>
      <c r="G26" s="2"/>
      <c r="H26" s="53">
        <v>0.52310000000000001</v>
      </c>
      <c r="I26" s="2"/>
      <c r="J26" s="39">
        <f t="shared" si="0"/>
        <v>4113.6584000000003</v>
      </c>
      <c r="K26" s="2"/>
      <c r="L26" s="31" t="s">
        <v>195</v>
      </c>
      <c r="M26" s="2"/>
      <c r="N26" s="2"/>
      <c r="O26" s="2"/>
      <c r="P26" s="2"/>
      <c r="Q26" s="50"/>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row>
    <row r="27" spans="1:181" customFormat="1" x14ac:dyDescent="0.2">
      <c r="A27" s="2"/>
      <c r="B27" s="31" t="s">
        <v>225</v>
      </c>
      <c r="C27" s="51">
        <v>44081</v>
      </c>
      <c r="D27" s="2"/>
      <c r="E27" s="2"/>
      <c r="F27" s="52">
        <v>10133</v>
      </c>
      <c r="G27" s="2"/>
      <c r="H27" s="53">
        <v>0.52310000000000001</v>
      </c>
      <c r="I27" s="2"/>
      <c r="J27" s="39">
        <f t="shared" si="0"/>
        <v>5300.5722999999998</v>
      </c>
      <c r="K27" s="2"/>
      <c r="L27" s="31" t="s">
        <v>195</v>
      </c>
      <c r="M27" s="2"/>
      <c r="N27" s="2"/>
      <c r="O27" s="2"/>
      <c r="P27" s="2"/>
      <c r="Q27" s="50"/>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row>
    <row r="28" spans="1:181" customFormat="1" x14ac:dyDescent="0.2">
      <c r="A28" s="2"/>
      <c r="B28" s="31" t="s">
        <v>225</v>
      </c>
      <c r="C28" s="51">
        <v>44082</v>
      </c>
      <c r="D28" s="2"/>
      <c r="E28" s="2"/>
      <c r="F28" s="52">
        <v>9120</v>
      </c>
      <c r="G28" s="2"/>
      <c r="H28" s="53">
        <v>0.52310000000000001</v>
      </c>
      <c r="I28" s="2"/>
      <c r="J28" s="39">
        <f t="shared" si="0"/>
        <v>4770.6720000000005</v>
      </c>
      <c r="K28" s="2"/>
      <c r="L28" s="31" t="s">
        <v>195</v>
      </c>
      <c r="M28" s="2"/>
      <c r="N28" s="2"/>
      <c r="O28" s="2"/>
      <c r="P28" s="2"/>
      <c r="Q28" s="50"/>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row>
    <row r="29" spans="1:181" customFormat="1" x14ac:dyDescent="0.2">
      <c r="A29" s="2"/>
      <c r="B29" s="31" t="s">
        <v>225</v>
      </c>
      <c r="C29" s="51">
        <v>44083</v>
      </c>
      <c r="D29" s="2"/>
      <c r="E29" s="2"/>
      <c r="F29" s="52">
        <v>7789</v>
      </c>
      <c r="G29" s="2"/>
      <c r="H29" s="53">
        <v>0.52310000000000001</v>
      </c>
      <c r="I29" s="2"/>
      <c r="J29" s="39">
        <f t="shared" si="0"/>
        <v>4074.4259000000002</v>
      </c>
      <c r="K29" s="2"/>
      <c r="L29" s="31" t="s">
        <v>195</v>
      </c>
      <c r="M29" s="2"/>
      <c r="N29" s="2"/>
      <c r="O29" s="2"/>
      <c r="P29" s="2"/>
      <c r="Q29" s="50"/>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row>
    <row r="30" spans="1:181" customFormat="1" x14ac:dyDescent="0.2">
      <c r="A30" s="2"/>
      <c r="B30" s="31" t="s">
        <v>225</v>
      </c>
      <c r="C30" s="51">
        <v>44084</v>
      </c>
      <c r="D30" s="2"/>
      <c r="E30" s="2"/>
      <c r="F30" s="52">
        <v>7101</v>
      </c>
      <c r="G30" s="2"/>
      <c r="H30" s="53">
        <v>0.52310000000000001</v>
      </c>
      <c r="I30" s="2"/>
      <c r="J30" s="39">
        <f t="shared" si="0"/>
        <v>3714.5331000000001</v>
      </c>
      <c r="K30" s="2"/>
      <c r="L30" s="31" t="s">
        <v>195</v>
      </c>
      <c r="M30" s="2"/>
      <c r="N30" s="2"/>
      <c r="O30" s="2"/>
      <c r="P30" s="2"/>
      <c r="Q30" s="50"/>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row>
    <row r="31" spans="1:181" customFormat="1" x14ac:dyDescent="0.2">
      <c r="A31" s="2"/>
      <c r="B31" s="31" t="s">
        <v>225</v>
      </c>
      <c r="C31" s="51">
        <v>44085</v>
      </c>
      <c r="D31" s="2"/>
      <c r="E31" s="2"/>
      <c r="F31" s="52">
        <v>967</v>
      </c>
      <c r="G31" s="2"/>
      <c r="H31" s="53">
        <v>0.52310000000000001</v>
      </c>
      <c r="I31" s="2"/>
      <c r="J31" s="39">
        <f t="shared" si="0"/>
        <v>505.83769999999998</v>
      </c>
      <c r="K31" s="2"/>
      <c r="L31" s="31" t="s">
        <v>195</v>
      </c>
      <c r="M31" s="2"/>
      <c r="N31" s="2"/>
      <c r="O31" s="2"/>
      <c r="P31" s="2"/>
      <c r="Q31" s="50"/>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row>
    <row r="32" spans="1:181" customFormat="1" x14ac:dyDescent="0.2">
      <c r="A32" s="2"/>
      <c r="B32" s="31" t="s">
        <v>225</v>
      </c>
      <c r="C32" s="51">
        <v>44085</v>
      </c>
      <c r="D32" s="2"/>
      <c r="E32" s="2"/>
      <c r="F32" s="52">
        <v>6502</v>
      </c>
      <c r="G32" s="2"/>
      <c r="H32" s="53">
        <v>0.5151</v>
      </c>
      <c r="I32" s="2"/>
      <c r="J32" s="39">
        <f t="shared" si="0"/>
        <v>3349.1802000000002</v>
      </c>
      <c r="K32" s="2"/>
      <c r="L32" s="31" t="s">
        <v>195</v>
      </c>
      <c r="M32" s="2"/>
      <c r="N32" s="2"/>
      <c r="O32" s="2"/>
      <c r="P32" s="2"/>
      <c r="Q32" s="50"/>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row>
    <row r="33" spans="1:181" customFormat="1" x14ac:dyDescent="0.2">
      <c r="A33" s="2"/>
      <c r="B33" s="31" t="s">
        <v>225</v>
      </c>
      <c r="C33" s="51">
        <v>44086</v>
      </c>
      <c r="D33" s="2"/>
      <c r="E33" s="2"/>
      <c r="F33" s="52">
        <v>7389</v>
      </c>
      <c r="G33" s="2"/>
      <c r="H33" s="53">
        <v>0.5151</v>
      </c>
      <c r="I33" s="2"/>
      <c r="J33" s="39">
        <f t="shared" si="0"/>
        <v>3806.0738999999999</v>
      </c>
      <c r="K33" s="2"/>
      <c r="L33" s="31" t="s">
        <v>195</v>
      </c>
      <c r="M33" s="2"/>
      <c r="N33" s="2"/>
      <c r="O33" s="2"/>
      <c r="P33" s="2"/>
      <c r="Q33" s="50"/>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row>
    <row r="34" spans="1:181" customFormat="1" x14ac:dyDescent="0.2">
      <c r="A34" s="2"/>
      <c r="B34" s="31" t="s">
        <v>225</v>
      </c>
      <c r="C34" s="51">
        <v>44087</v>
      </c>
      <c r="D34" s="2"/>
      <c r="E34" s="2"/>
      <c r="F34" s="52">
        <v>7170</v>
      </c>
      <c r="G34" s="2"/>
      <c r="H34" s="53">
        <v>0.5151</v>
      </c>
      <c r="I34" s="2"/>
      <c r="J34" s="39">
        <f t="shared" si="0"/>
        <v>3693.2669999999998</v>
      </c>
      <c r="K34" s="2"/>
      <c r="L34" s="31" t="s">
        <v>195</v>
      </c>
      <c r="M34" s="2"/>
      <c r="N34" s="2"/>
      <c r="O34" s="2"/>
      <c r="P34" s="2"/>
      <c r="Q34" s="50"/>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row>
    <row r="35" spans="1:181" customFormat="1" x14ac:dyDescent="0.2">
      <c r="A35" s="2"/>
      <c r="B35" s="31" t="s">
        <v>225</v>
      </c>
      <c r="C35" s="51">
        <v>44088</v>
      </c>
      <c r="D35" s="2"/>
      <c r="E35" s="2"/>
      <c r="F35" s="52">
        <v>7333</v>
      </c>
      <c r="G35" s="2"/>
      <c r="H35" s="53">
        <v>0.5151</v>
      </c>
      <c r="I35" s="2"/>
      <c r="J35" s="39">
        <f t="shared" si="0"/>
        <v>3777.2283000000002</v>
      </c>
      <c r="K35" s="2"/>
      <c r="L35" s="31" t="s">
        <v>195</v>
      </c>
      <c r="M35" s="2"/>
      <c r="N35" s="2"/>
      <c r="O35" s="2"/>
      <c r="P35" s="2"/>
      <c r="Q35" s="50"/>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row>
    <row r="36" spans="1:181" customFormat="1" x14ac:dyDescent="0.2">
      <c r="A36" s="2"/>
      <c r="B36" s="31" t="s">
        <v>225</v>
      </c>
      <c r="C36" s="51">
        <v>44089</v>
      </c>
      <c r="D36" s="2"/>
      <c r="E36" s="2"/>
      <c r="F36" s="52">
        <v>7537</v>
      </c>
      <c r="G36" s="2"/>
      <c r="H36" s="53">
        <v>0.5151</v>
      </c>
      <c r="I36" s="2"/>
      <c r="J36" s="39">
        <f t="shared" si="0"/>
        <v>3882.3087</v>
      </c>
      <c r="K36" s="2"/>
      <c r="L36" s="31" t="s">
        <v>195</v>
      </c>
      <c r="M36" s="2"/>
      <c r="N36" s="2"/>
      <c r="O36" s="2"/>
      <c r="P36" s="2"/>
      <c r="Q36" s="50"/>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row>
    <row r="37" spans="1:181" customFormat="1" x14ac:dyDescent="0.2">
      <c r="A37" s="2"/>
      <c r="B37" s="31" t="s">
        <v>225</v>
      </c>
      <c r="C37" s="51">
        <v>44090</v>
      </c>
      <c r="D37" s="2"/>
      <c r="E37" s="2"/>
      <c r="F37" s="52">
        <v>8229</v>
      </c>
      <c r="G37" s="2"/>
      <c r="H37" s="53">
        <v>0.5151</v>
      </c>
      <c r="I37" s="2"/>
      <c r="J37" s="39">
        <f t="shared" si="0"/>
        <v>4238.7578999999996</v>
      </c>
      <c r="K37" s="2"/>
      <c r="L37" s="31" t="s">
        <v>195</v>
      </c>
      <c r="M37" s="2"/>
      <c r="N37" s="2"/>
      <c r="O37" s="2"/>
      <c r="P37" s="2"/>
      <c r="Q37" s="50"/>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row>
    <row r="38" spans="1:181" customFormat="1" x14ac:dyDescent="0.2">
      <c r="A38" s="2"/>
      <c r="B38" s="31" t="s">
        <v>225</v>
      </c>
      <c r="C38" s="51">
        <v>44091</v>
      </c>
      <c r="D38" s="2"/>
      <c r="E38" s="2"/>
      <c r="F38" s="52">
        <v>10031</v>
      </c>
      <c r="G38" s="2"/>
      <c r="H38" s="53">
        <v>0.5151</v>
      </c>
      <c r="I38" s="2"/>
      <c r="J38" s="39">
        <f t="shared" si="0"/>
        <v>5166.9681</v>
      </c>
      <c r="K38" s="2"/>
      <c r="L38" s="31" t="s">
        <v>195</v>
      </c>
      <c r="M38" s="2"/>
      <c r="N38" s="2"/>
      <c r="O38" s="2"/>
      <c r="P38" s="2"/>
      <c r="Q38" s="50"/>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row>
    <row r="39" spans="1:181" customFormat="1" x14ac:dyDescent="0.2">
      <c r="A39" s="2"/>
      <c r="B39" s="31" t="s">
        <v>225</v>
      </c>
      <c r="C39" s="51">
        <v>44092</v>
      </c>
      <c r="D39" s="2"/>
      <c r="E39" s="2"/>
      <c r="F39" s="52">
        <v>7416</v>
      </c>
      <c r="G39" s="2"/>
      <c r="H39" s="53">
        <v>0.5151</v>
      </c>
      <c r="I39" s="2"/>
      <c r="J39" s="39">
        <f t="shared" si="0"/>
        <v>3819.9816000000001</v>
      </c>
      <c r="K39" s="2"/>
      <c r="L39" s="31" t="s">
        <v>195</v>
      </c>
      <c r="M39" s="2"/>
      <c r="N39" s="2"/>
      <c r="O39" s="2"/>
      <c r="P39" s="2"/>
      <c r="Q39" s="50"/>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row>
    <row r="40" spans="1:181" customFormat="1" x14ac:dyDescent="0.2">
      <c r="A40" s="2"/>
      <c r="B40" s="31" t="s">
        <v>225</v>
      </c>
      <c r="C40" s="51">
        <v>44093</v>
      </c>
      <c r="D40" s="2"/>
      <c r="E40" s="2"/>
      <c r="F40" s="52">
        <v>7452</v>
      </c>
      <c r="G40" s="2"/>
      <c r="H40" s="53">
        <v>0.5151</v>
      </c>
      <c r="I40" s="2"/>
      <c r="J40" s="39">
        <f t="shared" si="0"/>
        <v>3838.5252</v>
      </c>
      <c r="K40" s="2"/>
      <c r="L40" s="31" t="s">
        <v>195</v>
      </c>
      <c r="M40" s="2"/>
      <c r="N40" s="2"/>
      <c r="O40" s="2"/>
      <c r="P40" s="2"/>
      <c r="Q40" s="50"/>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row>
    <row r="41" spans="1:181" customFormat="1" x14ac:dyDescent="0.2">
      <c r="A41" s="2"/>
      <c r="B41" s="31" t="s">
        <v>225</v>
      </c>
      <c r="C41" s="51">
        <v>44094</v>
      </c>
      <c r="D41" s="2"/>
      <c r="E41" s="2"/>
      <c r="F41" s="52">
        <v>6957</v>
      </c>
      <c r="G41" s="2"/>
      <c r="H41" s="53">
        <v>0.5151</v>
      </c>
      <c r="I41" s="2"/>
      <c r="J41" s="39">
        <f t="shared" si="0"/>
        <v>3583.5507000000002</v>
      </c>
      <c r="K41" s="2"/>
      <c r="L41" s="31" t="s">
        <v>195</v>
      </c>
      <c r="M41" s="2"/>
      <c r="N41" s="2"/>
      <c r="O41" s="2"/>
      <c r="P41" s="2"/>
      <c r="Q41" s="50"/>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row>
    <row r="42" spans="1:181" customFormat="1" x14ac:dyDescent="0.2">
      <c r="A42" s="2"/>
      <c r="B42" s="31" t="s">
        <v>225</v>
      </c>
      <c r="C42" s="51">
        <v>44095</v>
      </c>
      <c r="D42" s="2"/>
      <c r="E42" s="2"/>
      <c r="F42" s="52">
        <v>6987</v>
      </c>
      <c r="G42" s="2"/>
      <c r="H42" s="53">
        <v>0.5151</v>
      </c>
      <c r="I42" s="2"/>
      <c r="J42" s="39">
        <f t="shared" si="0"/>
        <v>3599.0037000000002</v>
      </c>
      <c r="K42" s="2"/>
      <c r="L42" s="31" t="s">
        <v>195</v>
      </c>
      <c r="M42" s="2"/>
      <c r="N42" s="2"/>
      <c r="O42" s="2"/>
      <c r="P42" s="2"/>
      <c r="Q42" s="50"/>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row>
    <row r="43" spans="1:181" customFormat="1" x14ac:dyDescent="0.2">
      <c r="A43" s="2"/>
      <c r="B43" s="31" t="s">
        <v>225</v>
      </c>
      <c r="C43" s="51">
        <v>44096</v>
      </c>
      <c r="D43" s="2"/>
      <c r="E43" s="2"/>
      <c r="F43" s="52">
        <v>8923</v>
      </c>
      <c r="G43" s="2"/>
      <c r="H43" s="53">
        <v>0.5151</v>
      </c>
      <c r="I43" s="2"/>
      <c r="J43" s="39">
        <f t="shared" si="0"/>
        <v>4596.2372999999998</v>
      </c>
      <c r="K43" s="2"/>
      <c r="L43" s="31" t="s">
        <v>195</v>
      </c>
      <c r="M43" s="2"/>
      <c r="N43" s="2"/>
      <c r="O43" s="2"/>
      <c r="P43" s="2"/>
      <c r="Q43" s="50"/>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row>
    <row r="44" spans="1:181" customFormat="1" x14ac:dyDescent="0.2">
      <c r="A44" s="2"/>
      <c r="B44" s="31" t="s">
        <v>225</v>
      </c>
      <c r="C44" s="51">
        <v>44097</v>
      </c>
      <c r="D44" s="2"/>
      <c r="E44" s="2"/>
      <c r="F44" s="52">
        <v>9467</v>
      </c>
      <c r="G44" s="2"/>
      <c r="H44" s="53">
        <v>0.5151</v>
      </c>
      <c r="I44" s="2"/>
      <c r="J44" s="39">
        <f t="shared" si="0"/>
        <v>4876.4516999999996</v>
      </c>
      <c r="K44" s="2"/>
      <c r="L44" s="31" t="s">
        <v>195</v>
      </c>
      <c r="M44" s="2"/>
      <c r="N44" s="2"/>
      <c r="O44" s="2"/>
      <c r="P44" s="2"/>
      <c r="Q44" s="50"/>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row>
    <row r="45" spans="1:181" customFormat="1" x14ac:dyDescent="0.2">
      <c r="A45" s="2"/>
      <c r="B45" s="31" t="s">
        <v>225</v>
      </c>
      <c r="C45" s="51">
        <v>44098</v>
      </c>
      <c r="D45" s="2"/>
      <c r="E45" s="2"/>
      <c r="F45" s="52">
        <v>8797</v>
      </c>
      <c r="G45" s="2"/>
      <c r="H45" s="53">
        <v>0.5151</v>
      </c>
      <c r="I45" s="2"/>
      <c r="J45" s="39">
        <f t="shared" si="0"/>
        <v>4531.3347000000003</v>
      </c>
      <c r="K45" s="2"/>
      <c r="L45" s="31" t="s">
        <v>195</v>
      </c>
      <c r="M45" s="2"/>
      <c r="N45" s="2"/>
      <c r="O45" s="2"/>
      <c r="P45" s="2"/>
      <c r="Q45" s="50"/>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row>
    <row r="46" spans="1:181" customFormat="1" x14ac:dyDescent="0.2">
      <c r="A46" s="2"/>
      <c r="B46" s="31" t="s">
        <v>225</v>
      </c>
      <c r="C46" s="51">
        <v>44099</v>
      </c>
      <c r="D46" s="2"/>
      <c r="E46" s="2"/>
      <c r="F46" s="52">
        <v>8936</v>
      </c>
      <c r="G46" s="2"/>
      <c r="H46" s="53">
        <v>0.5151</v>
      </c>
      <c r="I46" s="2"/>
      <c r="J46" s="39">
        <f t="shared" si="0"/>
        <v>4602.9336000000003</v>
      </c>
      <c r="K46" s="2"/>
      <c r="L46" s="31" t="s">
        <v>195</v>
      </c>
      <c r="M46" s="2"/>
      <c r="N46" s="2"/>
      <c r="O46" s="2"/>
      <c r="P46" s="2"/>
      <c r="Q46" s="50"/>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row>
    <row r="47" spans="1:181" customFormat="1" x14ac:dyDescent="0.2">
      <c r="A47" s="2"/>
      <c r="B47" s="31" t="s">
        <v>225</v>
      </c>
      <c r="C47" s="51">
        <v>44100</v>
      </c>
      <c r="D47" s="2"/>
      <c r="E47" s="2"/>
      <c r="F47" s="52">
        <v>9382</v>
      </c>
      <c r="G47" s="2"/>
      <c r="H47" s="53">
        <v>0.5151</v>
      </c>
      <c r="I47" s="2"/>
      <c r="J47" s="39">
        <f t="shared" si="0"/>
        <v>4832.6682000000001</v>
      </c>
      <c r="K47" s="2"/>
      <c r="L47" s="31" t="s">
        <v>195</v>
      </c>
      <c r="M47" s="2"/>
      <c r="N47" s="2"/>
      <c r="O47" s="2"/>
      <c r="P47" s="2"/>
      <c r="Q47" s="50"/>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row>
    <row r="48" spans="1:181" customFormat="1" x14ac:dyDescent="0.2">
      <c r="A48" s="2"/>
      <c r="B48" s="31" t="s">
        <v>225</v>
      </c>
      <c r="C48" s="51">
        <v>44101</v>
      </c>
      <c r="D48" s="2"/>
      <c r="E48" s="2"/>
      <c r="F48" s="52">
        <v>9894</v>
      </c>
      <c r="G48" s="2"/>
      <c r="H48" s="53">
        <v>0.5151</v>
      </c>
      <c r="I48" s="2"/>
      <c r="J48" s="39">
        <f t="shared" si="0"/>
        <v>5096.3994000000002</v>
      </c>
      <c r="K48" s="2"/>
      <c r="L48" s="31" t="s">
        <v>195</v>
      </c>
      <c r="M48" s="2"/>
      <c r="N48" s="2"/>
      <c r="O48" s="2"/>
      <c r="P48" s="2"/>
      <c r="Q48" s="50"/>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row>
    <row r="49" spans="1:181" customFormat="1" x14ac:dyDescent="0.2">
      <c r="A49" s="2"/>
      <c r="B49" s="31" t="s">
        <v>225</v>
      </c>
      <c r="C49" s="51">
        <v>44102</v>
      </c>
      <c r="D49" s="2"/>
      <c r="E49" s="2"/>
      <c r="F49" s="52">
        <v>6329</v>
      </c>
      <c r="G49" s="2"/>
      <c r="H49" s="53">
        <v>0.5151</v>
      </c>
      <c r="I49" s="2"/>
      <c r="J49" s="39">
        <f t="shared" si="0"/>
        <v>3260.0679</v>
      </c>
      <c r="K49" s="2"/>
      <c r="L49" s="31" t="s">
        <v>195</v>
      </c>
      <c r="M49" s="2"/>
      <c r="N49" s="2"/>
      <c r="O49" s="2"/>
      <c r="P49" s="2"/>
      <c r="Q49" s="50"/>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row>
    <row r="50" spans="1:181" customFormat="1" x14ac:dyDescent="0.2">
      <c r="A50" s="2"/>
      <c r="B50" s="31" t="s">
        <v>225</v>
      </c>
      <c r="C50" s="51">
        <v>44103</v>
      </c>
      <c r="D50" s="2"/>
      <c r="E50" s="2"/>
      <c r="F50" s="52">
        <v>9083</v>
      </c>
      <c r="G50" s="2"/>
      <c r="H50" s="53">
        <v>0.5151</v>
      </c>
      <c r="I50" s="2"/>
      <c r="J50" s="39">
        <f t="shared" si="0"/>
        <v>4678.6532999999999</v>
      </c>
      <c r="K50" s="2"/>
      <c r="L50" s="31" t="s">
        <v>195</v>
      </c>
      <c r="M50" s="2"/>
      <c r="N50" s="2"/>
      <c r="O50" s="2"/>
      <c r="P50" s="2"/>
      <c r="Q50" s="50"/>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row>
    <row r="51" spans="1:181" customFormat="1" x14ac:dyDescent="0.2">
      <c r="A51" s="2"/>
      <c r="B51" s="31" t="s">
        <v>225</v>
      </c>
      <c r="C51" s="51">
        <v>44104</v>
      </c>
      <c r="D51" s="2"/>
      <c r="E51" s="2"/>
      <c r="F51" s="52">
        <v>2312</v>
      </c>
      <c r="G51" s="2"/>
      <c r="H51" s="53">
        <v>0.5151</v>
      </c>
      <c r="I51" s="2"/>
      <c r="J51" s="39">
        <f t="shared" si="0"/>
        <v>1190.9112</v>
      </c>
      <c r="K51" s="2"/>
      <c r="L51" s="31" t="s">
        <v>195</v>
      </c>
      <c r="M51" s="2"/>
      <c r="N51" s="2"/>
      <c r="O51" s="2"/>
      <c r="P51" s="2"/>
      <c r="Q51" s="50"/>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row>
    <row r="52" spans="1:181" customFormat="1" x14ac:dyDescent="0.2">
      <c r="A52" s="2"/>
      <c r="B52" s="31" t="s">
        <v>225</v>
      </c>
      <c r="C52" s="51">
        <v>44104</v>
      </c>
      <c r="D52" s="2"/>
      <c r="E52" s="2"/>
      <c r="F52" s="52">
        <v>7741</v>
      </c>
      <c r="G52" s="2"/>
      <c r="H52" s="53">
        <v>0.50170000000000003</v>
      </c>
      <c r="I52" s="2"/>
      <c r="J52" s="39">
        <f t="shared" si="0"/>
        <v>3883.6597000000002</v>
      </c>
      <c r="K52" s="2"/>
      <c r="L52" s="31" t="s">
        <v>195</v>
      </c>
      <c r="M52" s="2"/>
      <c r="N52" s="2"/>
      <c r="O52" s="2"/>
      <c r="P52" s="2"/>
      <c r="Q52" s="50"/>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row>
    <row r="53" spans="1:181" x14ac:dyDescent="0.2">
      <c r="N53" s="38">
        <f>SUMPRODUCT(F21:F52,H21:H52)/SUMPRODUCT(F21:F52)</f>
        <v>0.51738595790400577</v>
      </c>
      <c r="Q53" s="50" t="s">
        <v>148</v>
      </c>
    </row>
    <row r="54" spans="1:181" customFormat="1" x14ac:dyDescent="0.2">
      <c r="A54" s="2"/>
      <c r="B54" s="31" t="s">
        <v>225</v>
      </c>
      <c r="C54" s="51">
        <v>44105</v>
      </c>
      <c r="D54" s="2"/>
      <c r="E54" s="2"/>
      <c r="F54" s="52">
        <v>9301</v>
      </c>
      <c r="G54" s="2"/>
      <c r="H54" s="53">
        <v>0.50170000000000003</v>
      </c>
      <c r="I54" s="2"/>
      <c r="J54" s="39">
        <f t="shared" si="0"/>
        <v>4666.3117000000002</v>
      </c>
      <c r="K54" s="2"/>
      <c r="L54" s="31" t="s">
        <v>196</v>
      </c>
      <c r="M54" s="2"/>
      <c r="N54" s="2"/>
      <c r="O54" s="2"/>
      <c r="P54" s="2"/>
      <c r="Q54" s="50"/>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row>
    <row r="55" spans="1:181" customFormat="1" x14ac:dyDescent="0.2">
      <c r="A55" s="2"/>
      <c r="B55" s="31" t="s">
        <v>225</v>
      </c>
      <c r="C55" s="51">
        <v>44106</v>
      </c>
      <c r="D55" s="2"/>
      <c r="E55" s="2"/>
      <c r="F55" s="52">
        <v>10275</v>
      </c>
      <c r="G55" s="2"/>
      <c r="H55" s="53">
        <v>0.50170000000000003</v>
      </c>
      <c r="I55" s="2"/>
      <c r="J55" s="39">
        <f t="shared" si="0"/>
        <v>5154.9675000000007</v>
      </c>
      <c r="K55" s="2"/>
      <c r="L55" s="31" t="s">
        <v>196</v>
      </c>
      <c r="M55" s="2"/>
      <c r="N55" s="2"/>
      <c r="O55" s="2"/>
      <c r="P55" s="2"/>
      <c r="Q55" s="50"/>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row>
    <row r="56" spans="1:181" customFormat="1" x14ac:dyDescent="0.2">
      <c r="A56" s="2"/>
      <c r="B56" s="31" t="s">
        <v>225</v>
      </c>
      <c r="C56" s="51">
        <v>44107</v>
      </c>
      <c r="D56" s="2"/>
      <c r="E56" s="2"/>
      <c r="F56" s="52">
        <v>6629</v>
      </c>
      <c r="G56" s="2"/>
      <c r="H56" s="53">
        <v>0.50170000000000003</v>
      </c>
      <c r="I56" s="2"/>
      <c r="J56" s="39">
        <f t="shared" si="0"/>
        <v>3325.7693000000004</v>
      </c>
      <c r="K56" s="2"/>
      <c r="L56" s="31" t="s">
        <v>196</v>
      </c>
      <c r="M56" s="2"/>
      <c r="N56" s="2"/>
      <c r="O56" s="2"/>
      <c r="P56" s="2"/>
      <c r="Q56" s="50"/>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row>
    <row r="57" spans="1:181" customFormat="1" x14ac:dyDescent="0.2">
      <c r="A57" s="2"/>
      <c r="B57" s="31" t="s">
        <v>225</v>
      </c>
      <c r="C57" s="51">
        <v>44108</v>
      </c>
      <c r="D57" s="2"/>
      <c r="E57" s="2"/>
      <c r="F57" s="52">
        <v>6752</v>
      </c>
      <c r="G57" s="2"/>
      <c r="H57" s="53">
        <v>0.50170000000000003</v>
      </c>
      <c r="I57" s="2"/>
      <c r="J57" s="39">
        <f t="shared" si="0"/>
        <v>3387.4784000000004</v>
      </c>
      <c r="K57" s="2"/>
      <c r="L57" s="31" t="s">
        <v>196</v>
      </c>
      <c r="M57" s="2"/>
      <c r="N57" s="2"/>
      <c r="O57" s="2"/>
      <c r="P57" s="2"/>
      <c r="Q57" s="50"/>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row>
    <row r="58" spans="1:181" customFormat="1" x14ac:dyDescent="0.2">
      <c r="A58" s="2"/>
      <c r="B58" s="31" t="s">
        <v>225</v>
      </c>
      <c r="C58" s="51">
        <v>44109</v>
      </c>
      <c r="D58" s="2"/>
      <c r="E58" s="2"/>
      <c r="F58" s="52">
        <v>8705</v>
      </c>
      <c r="G58" s="2"/>
      <c r="H58" s="53">
        <v>0.50170000000000003</v>
      </c>
      <c r="I58" s="2"/>
      <c r="J58" s="39">
        <f t="shared" si="0"/>
        <v>4367.2984999999999</v>
      </c>
      <c r="K58" s="2"/>
      <c r="L58" s="31" t="s">
        <v>196</v>
      </c>
      <c r="M58" s="2"/>
      <c r="N58" s="2"/>
      <c r="O58" s="2"/>
      <c r="P58" s="2"/>
      <c r="Q58" s="50"/>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row>
    <row r="59" spans="1:181" customFormat="1" x14ac:dyDescent="0.2">
      <c r="A59" s="2"/>
      <c r="B59" s="31" t="s">
        <v>225</v>
      </c>
      <c r="C59" s="51">
        <v>44110</v>
      </c>
      <c r="D59" s="2"/>
      <c r="E59" s="2"/>
      <c r="F59" s="52">
        <v>8295</v>
      </c>
      <c r="G59" s="2"/>
      <c r="H59" s="53">
        <v>0.50170000000000003</v>
      </c>
      <c r="I59" s="2"/>
      <c r="J59" s="39">
        <f>F59*H59</f>
        <v>4161.6015000000007</v>
      </c>
      <c r="K59" s="2"/>
      <c r="L59" s="31" t="s">
        <v>196</v>
      </c>
      <c r="M59" s="2"/>
      <c r="N59" s="2"/>
      <c r="O59" s="2"/>
      <c r="P59" s="2"/>
      <c r="Q59" s="50"/>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row>
    <row r="60" spans="1:181" customFormat="1" x14ac:dyDescent="0.2">
      <c r="A60" s="2"/>
      <c r="B60" s="31" t="s">
        <v>225</v>
      </c>
      <c r="C60" s="51">
        <v>44111</v>
      </c>
      <c r="D60" s="2"/>
      <c r="E60" s="2"/>
      <c r="F60" s="52">
        <v>7079</v>
      </c>
      <c r="G60" s="2"/>
      <c r="H60" s="53">
        <v>0.50170000000000003</v>
      </c>
      <c r="I60" s="2"/>
      <c r="J60" s="39">
        <f t="shared" si="0"/>
        <v>3551.5343000000003</v>
      </c>
      <c r="K60" s="2"/>
      <c r="L60" s="31" t="s">
        <v>196</v>
      </c>
      <c r="M60" s="2"/>
      <c r="N60" s="2"/>
      <c r="O60" s="2"/>
      <c r="P60" s="2"/>
      <c r="Q60" s="50"/>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row>
    <row r="61" spans="1:181" customFormat="1" x14ac:dyDescent="0.2">
      <c r="A61" s="2"/>
      <c r="B61" s="31" t="s">
        <v>225</v>
      </c>
      <c r="C61" s="51">
        <v>44112</v>
      </c>
      <c r="D61" s="2"/>
      <c r="E61" s="2"/>
      <c r="F61" s="52">
        <v>7369</v>
      </c>
      <c r="G61" s="2"/>
      <c r="H61" s="53">
        <v>0.50170000000000003</v>
      </c>
      <c r="I61" s="2"/>
      <c r="J61" s="39">
        <f t="shared" si="0"/>
        <v>3697.0273000000002</v>
      </c>
      <c r="K61" s="2"/>
      <c r="L61" s="31" t="s">
        <v>196</v>
      </c>
      <c r="M61" s="2"/>
      <c r="N61" s="2"/>
      <c r="O61" s="2"/>
      <c r="P61" s="2"/>
      <c r="Q61" s="50"/>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row>
    <row r="62" spans="1:181" customFormat="1" x14ac:dyDescent="0.2">
      <c r="A62" s="2"/>
      <c r="B62" s="31" t="s">
        <v>225</v>
      </c>
      <c r="C62" s="51">
        <v>44113</v>
      </c>
      <c r="D62" s="2"/>
      <c r="E62" s="2"/>
      <c r="F62" s="52">
        <v>7373</v>
      </c>
      <c r="G62" s="2"/>
      <c r="H62" s="53">
        <v>0.50170000000000003</v>
      </c>
      <c r="I62" s="2"/>
      <c r="J62" s="39">
        <f t="shared" si="0"/>
        <v>3699.0341000000003</v>
      </c>
      <c r="K62" s="2"/>
      <c r="L62" s="31" t="s">
        <v>196</v>
      </c>
      <c r="M62" s="2"/>
      <c r="N62" s="2"/>
      <c r="O62" s="2"/>
      <c r="P62" s="2"/>
      <c r="Q62" s="50"/>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row>
    <row r="63" spans="1:181" customFormat="1" x14ac:dyDescent="0.2">
      <c r="A63" s="2"/>
      <c r="B63" s="31" t="s">
        <v>225</v>
      </c>
      <c r="C63" s="51">
        <v>44114</v>
      </c>
      <c r="D63" s="2"/>
      <c r="E63" s="2"/>
      <c r="F63" s="52">
        <v>8153</v>
      </c>
      <c r="G63" s="2"/>
      <c r="H63" s="53">
        <v>0.50170000000000003</v>
      </c>
      <c r="I63" s="2"/>
      <c r="J63" s="39">
        <f t="shared" si="0"/>
        <v>4090.3601000000003</v>
      </c>
      <c r="K63" s="2"/>
      <c r="L63" s="31" t="s">
        <v>196</v>
      </c>
      <c r="M63" s="2"/>
      <c r="N63" s="2"/>
      <c r="O63" s="2"/>
      <c r="P63" s="2"/>
      <c r="Q63" s="50"/>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row>
    <row r="64" spans="1:181" customFormat="1" x14ac:dyDescent="0.2">
      <c r="A64" s="2"/>
      <c r="B64" s="31" t="s">
        <v>225</v>
      </c>
      <c r="C64" s="51">
        <v>44115</v>
      </c>
      <c r="D64" s="2"/>
      <c r="E64" s="2"/>
      <c r="F64" s="52">
        <v>8036</v>
      </c>
      <c r="G64" s="2"/>
      <c r="H64" s="53">
        <v>0.50170000000000003</v>
      </c>
      <c r="I64" s="2"/>
      <c r="J64" s="39">
        <f t="shared" si="0"/>
        <v>4031.6612000000005</v>
      </c>
      <c r="K64" s="2"/>
      <c r="L64" s="31" t="s">
        <v>196</v>
      </c>
      <c r="M64" s="2"/>
      <c r="N64" s="2"/>
      <c r="O64" s="2"/>
      <c r="P64" s="2"/>
      <c r="Q64" s="50"/>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row>
    <row r="65" spans="1:181" customFormat="1" x14ac:dyDescent="0.2">
      <c r="A65" s="2"/>
      <c r="B65" s="31" t="s">
        <v>225</v>
      </c>
      <c r="C65" s="51">
        <v>44116</v>
      </c>
      <c r="D65" s="2"/>
      <c r="E65" s="2"/>
      <c r="F65" s="52">
        <v>8016</v>
      </c>
      <c r="G65" s="2"/>
      <c r="H65" s="53">
        <v>0.50170000000000003</v>
      </c>
      <c r="I65" s="2"/>
      <c r="J65" s="39">
        <f t="shared" si="0"/>
        <v>4021.6272000000004</v>
      </c>
      <c r="K65" s="2"/>
      <c r="L65" s="31" t="s">
        <v>196</v>
      </c>
      <c r="M65" s="2"/>
      <c r="N65" s="2"/>
      <c r="O65" s="2"/>
      <c r="P65" s="2"/>
      <c r="Q65" s="50"/>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row>
    <row r="66" spans="1:181" customFormat="1" x14ac:dyDescent="0.2">
      <c r="A66" s="2"/>
      <c r="B66" s="31" t="s">
        <v>225</v>
      </c>
      <c r="C66" s="51">
        <v>44117</v>
      </c>
      <c r="D66" s="2"/>
      <c r="E66" s="2"/>
      <c r="F66" s="52">
        <v>9207</v>
      </c>
      <c r="G66" s="2"/>
      <c r="H66" s="53">
        <v>0.50170000000000003</v>
      </c>
      <c r="I66" s="2"/>
      <c r="J66" s="39">
        <f t="shared" si="0"/>
        <v>4619.1519000000008</v>
      </c>
      <c r="K66" s="2"/>
      <c r="L66" s="31" t="s">
        <v>196</v>
      </c>
      <c r="M66" s="2"/>
      <c r="N66" s="2"/>
      <c r="O66" s="2"/>
      <c r="P66" s="2"/>
      <c r="Q66" s="50"/>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row>
    <row r="67" spans="1:181" customFormat="1" x14ac:dyDescent="0.2">
      <c r="A67" s="2"/>
      <c r="B67" s="31" t="s">
        <v>225</v>
      </c>
      <c r="C67" s="51">
        <v>44118</v>
      </c>
      <c r="D67" s="2"/>
      <c r="E67" s="2"/>
      <c r="F67" s="52">
        <v>7848</v>
      </c>
      <c r="G67" s="2"/>
      <c r="H67" s="53">
        <v>0.50170000000000003</v>
      </c>
      <c r="I67" s="2"/>
      <c r="J67" s="39">
        <f t="shared" si="0"/>
        <v>3937.3416000000002</v>
      </c>
      <c r="K67" s="2"/>
      <c r="L67" s="31" t="s">
        <v>196</v>
      </c>
      <c r="M67" s="2"/>
      <c r="N67" s="2"/>
      <c r="O67" s="2"/>
      <c r="P67" s="2"/>
      <c r="Q67" s="50"/>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row>
    <row r="68" spans="1:181" customFormat="1" x14ac:dyDescent="0.2">
      <c r="A68" s="2"/>
      <c r="B68" s="31" t="s">
        <v>225</v>
      </c>
      <c r="C68" s="51">
        <v>44119</v>
      </c>
      <c r="D68" s="2"/>
      <c r="E68" s="2"/>
      <c r="F68" s="52">
        <v>8068</v>
      </c>
      <c r="G68" s="2"/>
      <c r="H68" s="53">
        <v>0.50170000000000003</v>
      </c>
      <c r="I68" s="2"/>
      <c r="J68" s="39">
        <f t="shared" si="0"/>
        <v>4047.7156000000004</v>
      </c>
      <c r="K68" s="2"/>
      <c r="L68" s="31" t="s">
        <v>196</v>
      </c>
      <c r="M68" s="2"/>
      <c r="N68" s="2"/>
      <c r="O68" s="2"/>
      <c r="P68" s="2"/>
      <c r="Q68" s="50"/>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row>
    <row r="69" spans="1:181" customFormat="1" x14ac:dyDescent="0.2">
      <c r="A69" s="2"/>
      <c r="B69" s="31" t="s">
        <v>225</v>
      </c>
      <c r="C69" s="51">
        <v>44120</v>
      </c>
      <c r="D69" s="2"/>
      <c r="E69" s="2"/>
      <c r="F69" s="52">
        <v>8827</v>
      </c>
      <c r="G69" s="2"/>
      <c r="H69" s="53">
        <v>0.50170000000000003</v>
      </c>
      <c r="I69" s="2"/>
      <c r="J69" s="39">
        <f t="shared" si="0"/>
        <v>4428.5059000000001</v>
      </c>
      <c r="K69" s="2"/>
      <c r="L69" s="31" t="s">
        <v>196</v>
      </c>
      <c r="M69" s="2"/>
      <c r="N69" s="2"/>
      <c r="O69" s="2"/>
      <c r="P69" s="2"/>
      <c r="Q69" s="50"/>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row>
    <row r="70" spans="1:181" customFormat="1" x14ac:dyDescent="0.2">
      <c r="A70" s="2"/>
      <c r="B70" s="31" t="s">
        <v>225</v>
      </c>
      <c r="C70" s="51">
        <v>44121</v>
      </c>
      <c r="D70" s="2"/>
      <c r="E70" s="2"/>
      <c r="F70" s="52">
        <v>7427</v>
      </c>
      <c r="G70" s="2"/>
      <c r="H70" s="53">
        <v>0.50170000000000003</v>
      </c>
      <c r="I70" s="2"/>
      <c r="J70" s="39">
        <f t="shared" si="0"/>
        <v>3726.1259000000005</v>
      </c>
      <c r="K70" s="2"/>
      <c r="L70" s="31" t="s">
        <v>196</v>
      </c>
      <c r="M70" s="2"/>
      <c r="N70" s="2"/>
      <c r="O70" s="2"/>
      <c r="P70" s="2"/>
      <c r="Q70" s="50"/>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row>
    <row r="71" spans="1:181" customFormat="1" x14ac:dyDescent="0.2">
      <c r="A71" s="2"/>
      <c r="B71" s="31" t="s">
        <v>225</v>
      </c>
      <c r="C71" s="51">
        <v>44122</v>
      </c>
      <c r="D71" s="2"/>
      <c r="E71" s="2"/>
      <c r="F71" s="52">
        <v>6096</v>
      </c>
      <c r="G71" s="2"/>
      <c r="H71" s="53">
        <v>0.50170000000000003</v>
      </c>
      <c r="I71" s="2"/>
      <c r="J71" s="39">
        <f t="shared" si="0"/>
        <v>3058.3632000000002</v>
      </c>
      <c r="K71" s="2"/>
      <c r="L71" s="31" t="s">
        <v>196</v>
      </c>
      <c r="M71" s="2"/>
      <c r="N71" s="2"/>
      <c r="O71" s="2"/>
      <c r="P71" s="2"/>
      <c r="Q71" s="50"/>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row>
    <row r="72" spans="1:181" customFormat="1" x14ac:dyDescent="0.2">
      <c r="A72" s="2"/>
      <c r="B72" s="31" t="s">
        <v>225</v>
      </c>
      <c r="C72" s="51">
        <v>44122</v>
      </c>
      <c r="D72" s="2"/>
      <c r="E72" s="2"/>
      <c r="F72" s="52">
        <v>969</v>
      </c>
      <c r="G72" s="2"/>
      <c r="H72" s="53">
        <v>0.53380000000000005</v>
      </c>
      <c r="I72" s="2"/>
      <c r="J72" s="39">
        <f t="shared" si="0"/>
        <v>517.25220000000002</v>
      </c>
      <c r="K72" s="2"/>
      <c r="L72" s="31" t="s">
        <v>196</v>
      </c>
      <c r="M72" s="2"/>
      <c r="N72" s="2"/>
      <c r="O72" s="2"/>
      <c r="P72" s="2"/>
      <c r="Q72" s="50"/>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row>
    <row r="73" spans="1:181" customFormat="1" x14ac:dyDescent="0.2">
      <c r="A73" s="2"/>
      <c r="B73" s="31" t="s">
        <v>225</v>
      </c>
      <c r="C73" s="51">
        <v>44123</v>
      </c>
      <c r="D73" s="2"/>
      <c r="E73" s="2"/>
      <c r="F73" s="52">
        <v>7414</v>
      </c>
      <c r="G73" s="2"/>
      <c r="H73" s="53">
        <v>0.53380000000000005</v>
      </c>
      <c r="I73" s="2"/>
      <c r="J73" s="39">
        <f t="shared" si="0"/>
        <v>3957.5932000000003</v>
      </c>
      <c r="K73" s="2"/>
      <c r="L73" s="31" t="s">
        <v>196</v>
      </c>
      <c r="M73" s="2"/>
      <c r="N73" s="2"/>
      <c r="O73" s="2"/>
      <c r="P73" s="2"/>
      <c r="Q73" s="50"/>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row>
    <row r="74" spans="1:181" customFormat="1" x14ac:dyDescent="0.2">
      <c r="A74" s="2"/>
      <c r="B74" s="31" t="s">
        <v>225</v>
      </c>
      <c r="C74" s="51">
        <v>44124</v>
      </c>
      <c r="D74" s="2"/>
      <c r="E74" s="2"/>
      <c r="F74" s="52">
        <v>7163</v>
      </c>
      <c r="G74" s="2"/>
      <c r="H74" s="53">
        <v>0.53380000000000005</v>
      </c>
      <c r="I74" s="2"/>
      <c r="J74" s="39">
        <f t="shared" si="0"/>
        <v>3823.6094000000003</v>
      </c>
      <c r="K74" s="2"/>
      <c r="L74" s="31" t="s">
        <v>196</v>
      </c>
      <c r="M74" s="2"/>
      <c r="N74" s="2"/>
      <c r="O74" s="2"/>
      <c r="P74" s="2"/>
      <c r="Q74" s="50"/>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row>
    <row r="75" spans="1:181" customFormat="1" x14ac:dyDescent="0.2">
      <c r="A75" s="2"/>
      <c r="B75" s="31" t="s">
        <v>225</v>
      </c>
      <c r="C75" s="51">
        <v>44125</v>
      </c>
      <c r="D75" s="2"/>
      <c r="E75" s="2"/>
      <c r="F75" s="52">
        <v>7051</v>
      </c>
      <c r="G75" s="2"/>
      <c r="H75" s="53">
        <v>0.53380000000000005</v>
      </c>
      <c r="I75" s="2"/>
      <c r="J75" s="39">
        <f t="shared" si="0"/>
        <v>3763.8238000000006</v>
      </c>
      <c r="K75" s="2"/>
      <c r="L75" s="31" t="s">
        <v>196</v>
      </c>
      <c r="M75" s="2"/>
      <c r="N75" s="2"/>
      <c r="O75" s="2"/>
      <c r="P75" s="2"/>
      <c r="Q75" s="50"/>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row>
    <row r="76" spans="1:181" customFormat="1" x14ac:dyDescent="0.2">
      <c r="A76" s="2"/>
      <c r="B76" s="31" t="s">
        <v>225</v>
      </c>
      <c r="C76" s="51">
        <v>44126</v>
      </c>
      <c r="D76" s="2"/>
      <c r="E76" s="2"/>
      <c r="F76" s="52">
        <v>8705</v>
      </c>
      <c r="G76" s="2"/>
      <c r="H76" s="53">
        <v>0.53380000000000005</v>
      </c>
      <c r="I76" s="2"/>
      <c r="J76" s="39">
        <f t="shared" si="0"/>
        <v>4646.7290000000003</v>
      </c>
      <c r="K76" s="2"/>
      <c r="L76" s="31" t="s">
        <v>196</v>
      </c>
      <c r="M76" s="2"/>
      <c r="N76" s="2"/>
      <c r="O76" s="2"/>
      <c r="P76" s="2"/>
      <c r="Q76" s="50"/>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row>
    <row r="77" spans="1:181" customFormat="1" x14ac:dyDescent="0.2">
      <c r="A77" s="2"/>
      <c r="B77" s="31" t="s">
        <v>225</v>
      </c>
      <c r="C77" s="51">
        <v>44127</v>
      </c>
      <c r="D77" s="2"/>
      <c r="E77" s="2"/>
      <c r="F77" s="52">
        <v>8684</v>
      </c>
      <c r="G77" s="2"/>
      <c r="H77" s="53">
        <v>0.53380000000000005</v>
      </c>
      <c r="I77" s="2"/>
      <c r="J77" s="39">
        <f t="shared" si="0"/>
        <v>4635.5192000000006</v>
      </c>
      <c r="K77" s="2"/>
      <c r="L77" s="31" t="s">
        <v>196</v>
      </c>
      <c r="M77" s="2"/>
      <c r="N77" s="2"/>
      <c r="O77" s="2"/>
      <c r="P77" s="2"/>
      <c r="Q77" s="50"/>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row>
    <row r="78" spans="1:181" customFormat="1" x14ac:dyDescent="0.2">
      <c r="A78" s="2"/>
      <c r="B78" s="31" t="s">
        <v>225</v>
      </c>
      <c r="C78" s="51">
        <v>44128</v>
      </c>
      <c r="D78" s="2"/>
      <c r="E78" s="2"/>
      <c r="F78" s="52">
        <v>8416</v>
      </c>
      <c r="G78" s="2"/>
      <c r="H78" s="53">
        <v>0.53380000000000005</v>
      </c>
      <c r="I78" s="2"/>
      <c r="J78" s="39">
        <f t="shared" si="0"/>
        <v>4492.4608000000007</v>
      </c>
      <c r="K78" s="2"/>
      <c r="L78" s="31" t="s">
        <v>196</v>
      </c>
      <c r="M78" s="2"/>
      <c r="N78" s="2"/>
      <c r="O78" s="2"/>
      <c r="P78" s="2"/>
      <c r="Q78" s="50"/>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row>
    <row r="79" spans="1:181" customFormat="1" x14ac:dyDescent="0.2">
      <c r="A79" s="2"/>
      <c r="B79" s="31" t="s">
        <v>225</v>
      </c>
      <c r="C79" s="51">
        <v>44129</v>
      </c>
      <c r="D79" s="2"/>
      <c r="E79" s="2"/>
      <c r="F79" s="52">
        <v>7086</v>
      </c>
      <c r="G79" s="2"/>
      <c r="H79" s="53">
        <v>0.53380000000000005</v>
      </c>
      <c r="I79" s="2"/>
      <c r="J79" s="39">
        <f t="shared" si="0"/>
        <v>3782.5068000000006</v>
      </c>
      <c r="K79" s="2"/>
      <c r="L79" s="31" t="s">
        <v>196</v>
      </c>
      <c r="M79" s="2"/>
      <c r="N79" s="2"/>
      <c r="O79" s="2"/>
      <c r="P79" s="2"/>
      <c r="Q79" s="50"/>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row>
    <row r="80" spans="1:181" customFormat="1" x14ac:dyDescent="0.2">
      <c r="A80" s="2"/>
      <c r="B80" s="31" t="s">
        <v>225</v>
      </c>
      <c r="C80" s="51">
        <v>44130</v>
      </c>
      <c r="D80" s="2"/>
      <c r="E80" s="2"/>
      <c r="F80" s="52">
        <v>9576</v>
      </c>
      <c r="G80" s="2"/>
      <c r="H80" s="53">
        <v>0.53380000000000005</v>
      </c>
      <c r="I80" s="2"/>
      <c r="J80" s="39">
        <f t="shared" si="0"/>
        <v>5111.6688000000004</v>
      </c>
      <c r="K80" s="2"/>
      <c r="L80" s="31" t="s">
        <v>196</v>
      </c>
      <c r="M80" s="2"/>
      <c r="N80" s="2"/>
      <c r="O80" s="2"/>
      <c r="P80" s="2"/>
      <c r="Q80" s="50"/>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row>
    <row r="81" spans="1:181" customFormat="1" x14ac:dyDescent="0.2">
      <c r="A81" s="2"/>
      <c r="B81" s="31" t="s">
        <v>225</v>
      </c>
      <c r="C81" s="51">
        <v>44131</v>
      </c>
      <c r="D81" s="2"/>
      <c r="E81" s="2"/>
      <c r="F81" s="52">
        <v>8991</v>
      </c>
      <c r="G81" s="2"/>
      <c r="H81" s="53">
        <v>0.53380000000000005</v>
      </c>
      <c r="I81" s="2"/>
      <c r="J81" s="39">
        <f t="shared" si="0"/>
        <v>4799.3958000000002</v>
      </c>
      <c r="K81" s="2"/>
      <c r="L81" s="31" t="s">
        <v>196</v>
      </c>
      <c r="M81" s="2"/>
      <c r="N81" s="2"/>
      <c r="O81" s="2"/>
      <c r="P81" s="2"/>
      <c r="Q81" s="50"/>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row>
    <row r="82" spans="1:181" customFormat="1" x14ac:dyDescent="0.2">
      <c r="A82" s="2"/>
      <c r="B82" s="31" t="s">
        <v>225</v>
      </c>
      <c r="C82" s="51">
        <v>44132</v>
      </c>
      <c r="D82" s="2"/>
      <c r="E82" s="2"/>
      <c r="F82" s="52">
        <v>9244</v>
      </c>
      <c r="G82" s="2"/>
      <c r="H82" s="53">
        <v>0.53380000000000005</v>
      </c>
      <c r="I82" s="2"/>
      <c r="J82" s="39">
        <f t="shared" si="0"/>
        <v>4934.4472000000005</v>
      </c>
      <c r="K82" s="2"/>
      <c r="L82" s="31" t="s">
        <v>196</v>
      </c>
      <c r="M82" s="2"/>
      <c r="N82" s="2"/>
      <c r="O82" s="2"/>
      <c r="P82" s="2"/>
      <c r="Q82" s="50"/>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row>
    <row r="83" spans="1:181" customFormat="1" x14ac:dyDescent="0.2">
      <c r="A83" s="2"/>
      <c r="B83" s="31" t="s">
        <v>225</v>
      </c>
      <c r="C83" s="51">
        <v>44133</v>
      </c>
      <c r="D83" s="2"/>
      <c r="E83" s="2"/>
      <c r="F83" s="52">
        <v>8180</v>
      </c>
      <c r="G83" s="2"/>
      <c r="H83" s="53">
        <v>0.53380000000000005</v>
      </c>
      <c r="I83" s="2"/>
      <c r="J83" s="39">
        <f t="shared" si="0"/>
        <v>4366.4840000000004</v>
      </c>
      <c r="K83" s="2"/>
      <c r="L83" s="31" t="s">
        <v>196</v>
      </c>
      <c r="M83" s="2"/>
      <c r="N83" s="2"/>
      <c r="O83" s="2"/>
      <c r="P83" s="2"/>
      <c r="Q83" s="50"/>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row>
    <row r="84" spans="1:181" customFormat="1" x14ac:dyDescent="0.2">
      <c r="A84" s="2"/>
      <c r="B84" s="31" t="s">
        <v>225</v>
      </c>
      <c r="C84" s="51">
        <v>44134</v>
      </c>
      <c r="D84" s="2"/>
      <c r="E84" s="2"/>
      <c r="F84" s="52">
        <v>8200</v>
      </c>
      <c r="G84" s="2"/>
      <c r="H84" s="53">
        <v>0.53380000000000005</v>
      </c>
      <c r="I84" s="2"/>
      <c r="J84" s="39">
        <f t="shared" si="0"/>
        <v>4377.1600000000008</v>
      </c>
      <c r="K84" s="2"/>
      <c r="L84" s="31" t="s">
        <v>196</v>
      </c>
      <c r="M84" s="2"/>
      <c r="N84" s="2"/>
      <c r="O84" s="2"/>
      <c r="P84" s="2"/>
      <c r="Q84" s="50"/>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row>
    <row r="85" spans="1:181" customFormat="1" x14ac:dyDescent="0.2">
      <c r="A85" s="2"/>
      <c r="B85" s="31" t="s">
        <v>225</v>
      </c>
      <c r="C85" s="51">
        <v>44135</v>
      </c>
      <c r="D85" s="2"/>
      <c r="E85" s="2"/>
      <c r="F85" s="52">
        <v>7650</v>
      </c>
      <c r="G85" s="2"/>
      <c r="H85" s="53">
        <v>0.53380000000000005</v>
      </c>
      <c r="I85" s="2"/>
      <c r="J85" s="39">
        <f t="shared" si="0"/>
        <v>4083.5700000000006</v>
      </c>
      <c r="K85" s="2"/>
      <c r="L85" s="31" t="s">
        <v>196</v>
      </c>
      <c r="M85" s="2"/>
      <c r="N85" s="2"/>
      <c r="O85" s="2"/>
      <c r="P85" s="2"/>
      <c r="Q85" s="50"/>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row>
    <row r="86" spans="1:181" x14ac:dyDescent="0.2">
      <c r="N86" s="38">
        <f>SUMPRODUCT(F54:F85,H54:H85)/SUMPRODUCT(F54:F85)</f>
        <v>0.51543790657335975</v>
      </c>
      <c r="Q86" s="50" t="s">
        <v>149</v>
      </c>
    </row>
    <row r="87" spans="1:181" customFormat="1" x14ac:dyDescent="0.2">
      <c r="A87" s="2"/>
      <c r="B87" s="31" t="s">
        <v>225</v>
      </c>
      <c r="C87" s="51">
        <v>44136</v>
      </c>
      <c r="D87" s="2"/>
      <c r="E87" s="2"/>
      <c r="F87" s="52">
        <v>7401</v>
      </c>
      <c r="G87" s="2"/>
      <c r="H87" s="53">
        <v>0.53380000000000005</v>
      </c>
      <c r="I87" s="2"/>
      <c r="J87" s="39">
        <f>F87*H87</f>
        <v>3950.6538000000005</v>
      </c>
      <c r="K87" s="2"/>
      <c r="L87" s="31" t="s">
        <v>197</v>
      </c>
      <c r="M87" s="2"/>
      <c r="N87" s="2"/>
      <c r="O87" s="2"/>
      <c r="P87" s="2"/>
      <c r="Q87" s="50"/>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row>
    <row r="88" spans="1:181" customFormat="1" x14ac:dyDescent="0.2">
      <c r="A88" s="2"/>
      <c r="B88" s="31" t="s">
        <v>225</v>
      </c>
      <c r="C88" s="51">
        <v>44137</v>
      </c>
      <c r="D88" s="2"/>
      <c r="E88" s="2"/>
      <c r="F88" s="52">
        <v>9150</v>
      </c>
      <c r="G88" s="2"/>
      <c r="H88" s="53">
        <v>0.53380000000000005</v>
      </c>
      <c r="I88" s="2"/>
      <c r="J88" s="39">
        <f t="shared" ref="J88:J102" si="1">F88*H88</f>
        <v>4884.2700000000004</v>
      </c>
      <c r="K88" s="2"/>
      <c r="L88" s="31" t="s">
        <v>197</v>
      </c>
      <c r="M88" s="2"/>
      <c r="N88" s="2"/>
      <c r="O88" s="2"/>
      <c r="P88" s="2"/>
      <c r="Q88" s="50"/>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row>
    <row r="89" spans="1:181" customFormat="1" x14ac:dyDescent="0.2">
      <c r="A89" s="2"/>
      <c r="B89" s="31" t="s">
        <v>225</v>
      </c>
      <c r="C89" s="51">
        <v>44138</v>
      </c>
      <c r="D89" s="2"/>
      <c r="E89" s="2"/>
      <c r="F89" s="52">
        <v>7152</v>
      </c>
      <c r="G89" s="2"/>
      <c r="H89" s="53">
        <v>0.53380000000000005</v>
      </c>
      <c r="I89" s="2"/>
      <c r="J89" s="39">
        <f t="shared" si="1"/>
        <v>3817.7376000000004</v>
      </c>
      <c r="K89" s="2"/>
      <c r="L89" s="31" t="s">
        <v>197</v>
      </c>
      <c r="M89" s="2"/>
      <c r="N89" s="2"/>
      <c r="O89" s="2"/>
      <c r="P89" s="2"/>
      <c r="Q89" s="50"/>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row>
    <row r="90" spans="1:181" customFormat="1" x14ac:dyDescent="0.2">
      <c r="A90" s="2"/>
      <c r="B90" s="31" t="s">
        <v>225</v>
      </c>
      <c r="C90" s="51">
        <v>44139</v>
      </c>
      <c r="D90" s="2"/>
      <c r="E90" s="2"/>
      <c r="F90" s="52">
        <v>7739</v>
      </c>
      <c r="G90" s="2"/>
      <c r="H90" s="53">
        <v>0.53380000000000005</v>
      </c>
      <c r="I90" s="2"/>
      <c r="J90" s="39">
        <f t="shared" si="1"/>
        <v>4131.0782000000008</v>
      </c>
      <c r="K90" s="2"/>
      <c r="L90" s="31" t="s">
        <v>197</v>
      </c>
      <c r="M90" s="2"/>
      <c r="N90" s="2"/>
      <c r="O90" s="2"/>
      <c r="P90" s="2"/>
      <c r="Q90" s="50"/>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row>
    <row r="91" spans="1:181" customFormat="1" x14ac:dyDescent="0.2">
      <c r="A91" s="2"/>
      <c r="B91" s="31" t="s">
        <v>225</v>
      </c>
      <c r="C91" s="51">
        <v>44140</v>
      </c>
      <c r="D91" s="2"/>
      <c r="E91" s="2"/>
      <c r="F91" s="52">
        <v>8242</v>
      </c>
      <c r="G91" s="2"/>
      <c r="H91" s="53">
        <v>0.53380000000000005</v>
      </c>
      <c r="I91" s="2"/>
      <c r="J91" s="39">
        <f t="shared" si="1"/>
        <v>4399.5796</v>
      </c>
      <c r="K91" s="2"/>
      <c r="L91" s="31" t="s">
        <v>197</v>
      </c>
      <c r="M91" s="2"/>
      <c r="N91" s="2"/>
      <c r="O91" s="2"/>
      <c r="P91" s="2"/>
      <c r="Q91" s="50"/>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row>
    <row r="92" spans="1:181" customFormat="1" x14ac:dyDescent="0.2">
      <c r="A92" s="2"/>
      <c r="B92" s="31" t="s">
        <v>225</v>
      </c>
      <c r="C92" s="51">
        <v>44141</v>
      </c>
      <c r="D92" s="2"/>
      <c r="E92" s="2"/>
      <c r="F92" s="52">
        <v>3548</v>
      </c>
      <c r="G92" s="2"/>
      <c r="H92" s="53">
        <v>0.53380000000000005</v>
      </c>
      <c r="I92" s="2"/>
      <c r="J92" s="39">
        <f t="shared" si="1"/>
        <v>1893.9224000000002</v>
      </c>
      <c r="K92" s="2"/>
      <c r="L92" s="31" t="s">
        <v>197</v>
      </c>
      <c r="M92" s="2"/>
      <c r="N92" s="2"/>
      <c r="O92" s="2"/>
      <c r="P92" s="2"/>
      <c r="Q92" s="50"/>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row>
    <row r="93" spans="1:181" customFormat="1" x14ac:dyDescent="0.2">
      <c r="A93" s="2"/>
      <c r="B93" s="31" t="s">
        <v>225</v>
      </c>
      <c r="C93" s="51">
        <v>44141</v>
      </c>
      <c r="D93" s="2"/>
      <c r="E93" s="2"/>
      <c r="F93" s="52">
        <v>3765</v>
      </c>
      <c r="G93" s="2"/>
      <c r="H93" s="53">
        <v>0.52310000000000001</v>
      </c>
      <c r="I93" s="2"/>
      <c r="J93" s="39">
        <f t="shared" si="1"/>
        <v>1969.4715000000001</v>
      </c>
      <c r="K93" s="2"/>
      <c r="L93" s="31" t="s">
        <v>197</v>
      </c>
      <c r="M93" s="2"/>
      <c r="N93" s="2"/>
      <c r="O93" s="2"/>
      <c r="P93" s="2"/>
      <c r="Q93" s="50"/>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row>
    <row r="94" spans="1:181" customFormat="1" x14ac:dyDescent="0.2">
      <c r="A94" s="2"/>
      <c r="B94" s="31" t="s">
        <v>225</v>
      </c>
      <c r="C94" s="51">
        <v>44142</v>
      </c>
      <c r="D94" s="2"/>
      <c r="E94" s="2"/>
      <c r="F94" s="52">
        <v>12637</v>
      </c>
      <c r="G94" s="2"/>
      <c r="H94" s="53">
        <v>0.52310000000000001</v>
      </c>
      <c r="I94" s="2"/>
      <c r="J94" s="39">
        <f t="shared" si="1"/>
        <v>6610.4147000000003</v>
      </c>
      <c r="K94" s="2"/>
      <c r="L94" s="31" t="s">
        <v>197</v>
      </c>
      <c r="M94" s="2"/>
      <c r="N94" s="2"/>
      <c r="O94" s="2"/>
      <c r="P94" s="2"/>
      <c r="Q94" s="50"/>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row>
    <row r="95" spans="1:181" customFormat="1" x14ac:dyDescent="0.2">
      <c r="A95" s="2"/>
      <c r="B95" s="31" t="s">
        <v>225</v>
      </c>
      <c r="C95" s="51">
        <v>44143</v>
      </c>
      <c r="D95" s="2"/>
      <c r="E95" s="2"/>
      <c r="F95" s="52">
        <v>8023</v>
      </c>
      <c r="G95" s="2"/>
      <c r="H95" s="53">
        <v>0.52310000000000001</v>
      </c>
      <c r="I95" s="2"/>
      <c r="J95" s="39">
        <f t="shared" si="1"/>
        <v>4196.8312999999998</v>
      </c>
      <c r="K95" s="2"/>
      <c r="L95" s="31" t="s">
        <v>197</v>
      </c>
      <c r="M95" s="2"/>
      <c r="N95" s="2"/>
      <c r="O95" s="2"/>
      <c r="P95" s="2"/>
      <c r="Q95" s="50"/>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row>
    <row r="96" spans="1:181" customFormat="1" x14ac:dyDescent="0.2">
      <c r="A96" s="2"/>
      <c r="B96" s="31" t="s">
        <v>225</v>
      </c>
      <c r="C96" s="51">
        <v>44144</v>
      </c>
      <c r="D96" s="2"/>
      <c r="E96" s="2"/>
      <c r="F96" s="52">
        <v>7591</v>
      </c>
      <c r="G96" s="2"/>
      <c r="H96" s="53">
        <v>0.52310000000000001</v>
      </c>
      <c r="I96" s="2"/>
      <c r="J96" s="39">
        <f t="shared" si="1"/>
        <v>3970.8521000000001</v>
      </c>
      <c r="K96" s="2"/>
      <c r="L96" s="31" t="s">
        <v>197</v>
      </c>
      <c r="M96" s="2"/>
      <c r="N96" s="2"/>
      <c r="O96" s="2"/>
      <c r="P96" s="2"/>
      <c r="Q96" s="50"/>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row>
    <row r="97" spans="1:181" customFormat="1" x14ac:dyDescent="0.2">
      <c r="A97" s="2"/>
      <c r="B97" s="31" t="s">
        <v>225</v>
      </c>
      <c r="C97" s="51">
        <v>44145</v>
      </c>
      <c r="D97" s="2"/>
      <c r="E97" s="2"/>
      <c r="F97" s="52">
        <v>8897</v>
      </c>
      <c r="G97" s="2"/>
      <c r="H97" s="53">
        <v>0.52310000000000001</v>
      </c>
      <c r="I97" s="2"/>
      <c r="J97" s="39">
        <f t="shared" si="1"/>
        <v>4654.0207</v>
      </c>
      <c r="K97" s="2"/>
      <c r="L97" s="31" t="s">
        <v>197</v>
      </c>
      <c r="M97" s="2"/>
      <c r="N97" s="2"/>
      <c r="O97" s="2"/>
      <c r="P97" s="2"/>
      <c r="Q97" s="50"/>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row>
    <row r="98" spans="1:181" customFormat="1" x14ac:dyDescent="0.2">
      <c r="A98" s="2"/>
      <c r="B98" s="31" t="s">
        <v>225</v>
      </c>
      <c r="C98" s="51">
        <v>44146</v>
      </c>
      <c r="D98" s="2"/>
      <c r="E98" s="2"/>
      <c r="F98" s="52">
        <v>8054</v>
      </c>
      <c r="G98" s="2"/>
      <c r="H98" s="53">
        <v>0.52310000000000001</v>
      </c>
      <c r="I98" s="2"/>
      <c r="J98" s="39">
        <f t="shared" si="1"/>
        <v>4213.0474000000004</v>
      </c>
      <c r="K98" s="2"/>
      <c r="L98" s="31" t="s">
        <v>197</v>
      </c>
      <c r="M98" s="2"/>
      <c r="N98" s="2"/>
      <c r="O98" s="2"/>
      <c r="P98" s="2"/>
      <c r="Q98" s="50"/>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row>
    <row r="99" spans="1:181" customFormat="1" x14ac:dyDescent="0.2">
      <c r="A99" s="2"/>
      <c r="B99" s="31" t="s">
        <v>225</v>
      </c>
      <c r="C99" s="51">
        <v>44147</v>
      </c>
      <c r="D99" s="2"/>
      <c r="E99" s="2"/>
      <c r="F99" s="52">
        <v>7665</v>
      </c>
      <c r="G99" s="2"/>
      <c r="H99" s="53">
        <v>0.52310000000000001</v>
      </c>
      <c r="I99" s="2"/>
      <c r="J99" s="39">
        <f t="shared" si="1"/>
        <v>4009.5615000000003</v>
      </c>
      <c r="K99" s="2"/>
      <c r="L99" s="31" t="s">
        <v>197</v>
      </c>
      <c r="M99" s="2"/>
      <c r="N99" s="2"/>
      <c r="O99" s="2"/>
      <c r="P99" s="2"/>
      <c r="Q99" s="50"/>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row>
    <row r="100" spans="1:181" customFormat="1" x14ac:dyDescent="0.2">
      <c r="A100" s="2"/>
      <c r="B100" s="31" t="s">
        <v>225</v>
      </c>
      <c r="C100" s="51">
        <v>44148</v>
      </c>
      <c r="D100" s="2"/>
      <c r="E100" s="2"/>
      <c r="F100" s="52">
        <v>6697</v>
      </c>
      <c r="G100" s="2"/>
      <c r="H100" s="53">
        <v>0.52310000000000001</v>
      </c>
      <c r="I100" s="2"/>
      <c r="J100" s="39">
        <f t="shared" si="1"/>
        <v>3503.2006999999999</v>
      </c>
      <c r="K100" s="2"/>
      <c r="L100" s="31" t="s">
        <v>197</v>
      </c>
      <c r="M100" s="2"/>
      <c r="N100" s="2"/>
      <c r="O100" s="2"/>
      <c r="P100" s="2"/>
      <c r="Q100" s="50"/>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row>
    <row r="101" spans="1:181" customFormat="1" x14ac:dyDescent="0.2">
      <c r="A101" s="2"/>
      <c r="B101" s="31" t="s">
        <v>225</v>
      </c>
      <c r="C101" s="51">
        <v>44149</v>
      </c>
      <c r="D101" s="2"/>
      <c r="E101" s="2"/>
      <c r="F101" s="52">
        <v>6476</v>
      </c>
      <c r="G101" s="2"/>
      <c r="H101" s="53">
        <v>0.52310000000000001</v>
      </c>
      <c r="I101" s="2"/>
      <c r="J101" s="39">
        <f t="shared" si="1"/>
        <v>3387.5956000000001</v>
      </c>
      <c r="K101" s="2"/>
      <c r="L101" s="31" t="s">
        <v>197</v>
      </c>
      <c r="M101" s="2"/>
      <c r="N101" s="2"/>
      <c r="O101" s="2"/>
      <c r="P101" s="2"/>
      <c r="Q101" s="50"/>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row>
    <row r="102" spans="1:181" customFormat="1" x14ac:dyDescent="0.2">
      <c r="A102" s="2"/>
      <c r="B102" s="31" t="s">
        <v>225</v>
      </c>
      <c r="C102" s="51">
        <v>44150</v>
      </c>
      <c r="D102" s="2"/>
      <c r="E102" s="2"/>
      <c r="F102" s="52">
        <v>6395</v>
      </c>
      <c r="G102" s="2"/>
      <c r="H102" s="53">
        <v>0.52310000000000001</v>
      </c>
      <c r="I102" s="2"/>
      <c r="J102" s="39">
        <f t="shared" si="1"/>
        <v>3345.2245000000003</v>
      </c>
      <c r="K102" s="2"/>
      <c r="L102" s="31" t="s">
        <v>197</v>
      </c>
      <c r="M102" s="2"/>
      <c r="N102" s="2"/>
      <c r="O102" s="2"/>
      <c r="P102" s="2"/>
      <c r="Q102" s="50"/>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row>
    <row r="103" spans="1:181" customFormat="1" x14ac:dyDescent="0.2">
      <c r="A103" s="2"/>
      <c r="B103" s="31" t="s">
        <v>225</v>
      </c>
      <c r="C103" s="51">
        <v>44151</v>
      </c>
      <c r="D103" s="2"/>
      <c r="E103" s="2"/>
      <c r="F103" s="52">
        <v>6370</v>
      </c>
      <c r="G103" s="2"/>
      <c r="H103" s="53">
        <v>0.52310000000000001</v>
      </c>
      <c r="I103" s="2"/>
      <c r="J103" s="39">
        <f t="shared" ref="J103:J112" si="2">F103*H103</f>
        <v>3332.1469999999999</v>
      </c>
      <c r="K103" s="2"/>
      <c r="L103" s="31" t="s">
        <v>197</v>
      </c>
      <c r="M103" s="2"/>
      <c r="N103" s="2"/>
      <c r="O103" s="2"/>
      <c r="P103" s="2"/>
      <c r="Q103" s="50"/>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row>
    <row r="104" spans="1:181" customFormat="1" x14ac:dyDescent="0.2">
      <c r="A104" s="2"/>
      <c r="B104" s="31" t="s">
        <v>225</v>
      </c>
      <c r="C104" s="51">
        <v>44152</v>
      </c>
      <c r="D104" s="2"/>
      <c r="E104" s="2"/>
      <c r="F104" s="52">
        <v>6616</v>
      </c>
      <c r="G104" s="2"/>
      <c r="H104" s="53">
        <v>0.52310000000000001</v>
      </c>
      <c r="I104" s="2"/>
      <c r="J104" s="39">
        <f t="shared" si="2"/>
        <v>3460.8296</v>
      </c>
      <c r="K104" s="2"/>
      <c r="L104" s="31" t="s">
        <v>197</v>
      </c>
      <c r="M104" s="2"/>
      <c r="N104" s="2"/>
      <c r="O104" s="2"/>
      <c r="P104" s="2"/>
      <c r="Q104" s="50"/>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row>
    <row r="105" spans="1:181" customFormat="1" x14ac:dyDescent="0.2">
      <c r="A105" s="2"/>
      <c r="B105" s="31" t="s">
        <v>225</v>
      </c>
      <c r="C105" s="51">
        <v>44153</v>
      </c>
      <c r="D105" s="2"/>
      <c r="E105" s="2"/>
      <c r="F105" s="52">
        <v>7426</v>
      </c>
      <c r="G105" s="2"/>
      <c r="H105" s="53">
        <v>0.52310000000000001</v>
      </c>
      <c r="I105" s="2"/>
      <c r="J105" s="39">
        <f t="shared" si="2"/>
        <v>3884.5406000000003</v>
      </c>
      <c r="K105" s="2"/>
      <c r="L105" s="31" t="s">
        <v>197</v>
      </c>
      <c r="M105" s="2"/>
      <c r="N105" s="2"/>
      <c r="O105" s="2"/>
      <c r="P105" s="2"/>
      <c r="Q105" s="50"/>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row>
    <row r="106" spans="1:181" customFormat="1" x14ac:dyDescent="0.2">
      <c r="A106" s="2"/>
      <c r="B106" s="31" t="s">
        <v>225</v>
      </c>
      <c r="C106" s="51">
        <v>44154</v>
      </c>
      <c r="D106" s="2"/>
      <c r="E106" s="2"/>
      <c r="F106" s="52">
        <v>7742</v>
      </c>
      <c r="G106" s="2"/>
      <c r="H106" s="53">
        <v>0.52310000000000001</v>
      </c>
      <c r="I106" s="2"/>
      <c r="J106" s="39">
        <f t="shared" si="2"/>
        <v>4049.8402000000001</v>
      </c>
      <c r="K106" s="2"/>
      <c r="L106" s="31" t="s">
        <v>197</v>
      </c>
      <c r="M106" s="2"/>
      <c r="N106" s="2"/>
      <c r="O106" s="2"/>
      <c r="P106" s="2"/>
      <c r="Q106" s="50"/>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row>
    <row r="107" spans="1:181" customFormat="1" x14ac:dyDescent="0.2">
      <c r="A107" s="2"/>
      <c r="B107" s="31" t="s">
        <v>225</v>
      </c>
      <c r="C107" s="51">
        <v>44155</v>
      </c>
      <c r="D107" s="2"/>
      <c r="E107" s="2"/>
      <c r="F107" s="52">
        <v>7558</v>
      </c>
      <c r="G107" s="2"/>
      <c r="H107" s="53">
        <v>0.52310000000000001</v>
      </c>
      <c r="I107" s="2"/>
      <c r="J107" s="39">
        <f t="shared" si="2"/>
        <v>3953.5898000000002</v>
      </c>
      <c r="K107" s="2"/>
      <c r="L107" s="31" t="s">
        <v>197</v>
      </c>
      <c r="M107" s="2"/>
      <c r="N107" s="2"/>
      <c r="O107" s="2"/>
      <c r="P107" s="2"/>
      <c r="Q107" s="50"/>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row>
    <row r="108" spans="1:181" customFormat="1" x14ac:dyDescent="0.2">
      <c r="A108" s="2"/>
      <c r="B108" s="31" t="s">
        <v>225</v>
      </c>
      <c r="C108" s="51">
        <v>44156</v>
      </c>
      <c r="D108" s="2"/>
      <c r="E108" s="2"/>
      <c r="F108" s="52">
        <v>7108</v>
      </c>
      <c r="G108" s="2"/>
      <c r="H108" s="53">
        <v>0.52310000000000001</v>
      </c>
      <c r="I108" s="2"/>
      <c r="J108" s="39">
        <f t="shared" si="2"/>
        <v>3718.1948000000002</v>
      </c>
      <c r="K108" s="2"/>
      <c r="L108" s="31" t="s">
        <v>197</v>
      </c>
      <c r="M108" s="2"/>
      <c r="N108" s="2"/>
      <c r="O108" s="2"/>
      <c r="P108" s="2"/>
      <c r="Q108" s="50"/>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row>
    <row r="109" spans="1:181" customFormat="1" x14ac:dyDescent="0.2">
      <c r="A109" s="2"/>
      <c r="B109" s="31" t="s">
        <v>225</v>
      </c>
      <c r="C109" s="51">
        <v>44157</v>
      </c>
      <c r="D109" s="2"/>
      <c r="E109" s="2"/>
      <c r="F109" s="52">
        <v>6807</v>
      </c>
      <c r="G109" s="2"/>
      <c r="H109" s="53">
        <v>0.52310000000000001</v>
      </c>
      <c r="I109" s="2"/>
      <c r="J109" s="39">
        <f t="shared" si="2"/>
        <v>3560.7417</v>
      </c>
      <c r="K109" s="2"/>
      <c r="L109" s="31" t="s">
        <v>197</v>
      </c>
      <c r="M109" s="2"/>
      <c r="N109" s="2"/>
      <c r="O109" s="2"/>
      <c r="P109" s="2"/>
      <c r="Q109" s="50"/>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row>
    <row r="110" spans="1:181" customFormat="1" x14ac:dyDescent="0.2">
      <c r="A110" s="2"/>
      <c r="B110" s="31" t="s">
        <v>225</v>
      </c>
      <c r="C110" s="51">
        <v>44158</v>
      </c>
      <c r="D110" s="2"/>
      <c r="E110" s="2"/>
      <c r="F110" s="52">
        <v>8164</v>
      </c>
      <c r="G110" s="2"/>
      <c r="H110" s="53">
        <v>0.52310000000000001</v>
      </c>
      <c r="I110" s="2"/>
      <c r="J110" s="39">
        <f t="shared" si="2"/>
        <v>4270.5883999999996</v>
      </c>
      <c r="K110" s="2"/>
      <c r="L110" s="31" t="s">
        <v>197</v>
      </c>
      <c r="M110" s="2"/>
      <c r="N110" s="2"/>
      <c r="O110" s="2"/>
      <c r="P110" s="2"/>
      <c r="Q110" s="50"/>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row>
    <row r="111" spans="1:181" customFormat="1" x14ac:dyDescent="0.2">
      <c r="A111" s="2"/>
      <c r="B111" s="31" t="s">
        <v>225</v>
      </c>
      <c r="C111" s="51">
        <v>44159</v>
      </c>
      <c r="D111" s="2"/>
      <c r="E111" s="2"/>
      <c r="F111" s="52">
        <v>6718</v>
      </c>
      <c r="G111" s="2"/>
      <c r="H111" s="53">
        <v>0.52310000000000001</v>
      </c>
      <c r="I111" s="2"/>
      <c r="J111" s="39">
        <f t="shared" si="2"/>
        <v>3514.1858000000002</v>
      </c>
      <c r="K111" s="2"/>
      <c r="L111" s="31" t="s">
        <v>197</v>
      </c>
      <c r="M111" s="2"/>
      <c r="N111" s="2"/>
      <c r="O111" s="2"/>
      <c r="P111" s="2"/>
      <c r="Q111" s="50"/>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row>
    <row r="112" spans="1:181" customFormat="1" x14ac:dyDescent="0.2">
      <c r="A112" s="2"/>
      <c r="B112" s="31" t="s">
        <v>225</v>
      </c>
      <c r="C112" s="51">
        <v>44160</v>
      </c>
      <c r="D112" s="2"/>
      <c r="E112" s="2"/>
      <c r="F112" s="52">
        <v>1108</v>
      </c>
      <c r="G112" s="2"/>
      <c r="H112" s="53">
        <v>0.52310000000000001</v>
      </c>
      <c r="I112" s="2"/>
      <c r="J112" s="39">
        <f t="shared" si="2"/>
        <v>579.59479999999996</v>
      </c>
      <c r="K112" s="2"/>
      <c r="L112" s="31" t="s">
        <v>197</v>
      </c>
      <c r="M112" s="2"/>
      <c r="N112" s="2"/>
      <c r="O112" s="2"/>
      <c r="P112" s="2"/>
      <c r="Q112" s="50"/>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row>
    <row r="113" spans="1:181" customFormat="1" x14ac:dyDescent="0.2">
      <c r="A113" s="2"/>
      <c r="B113" s="31" t="s">
        <v>225</v>
      </c>
      <c r="C113" s="51">
        <v>44160</v>
      </c>
      <c r="D113" s="2"/>
      <c r="E113" s="2"/>
      <c r="F113" s="52">
        <v>6549</v>
      </c>
      <c r="G113" s="2"/>
      <c r="H113" s="53">
        <v>0.56330000000000002</v>
      </c>
      <c r="I113" s="2"/>
      <c r="J113" s="39">
        <f t="shared" ref="J113:J217" si="3">F113*H113</f>
        <v>3689.0517</v>
      </c>
      <c r="K113" s="2"/>
      <c r="L113" s="31" t="s">
        <v>197</v>
      </c>
      <c r="M113" s="2"/>
      <c r="N113" s="2"/>
      <c r="O113" s="2"/>
      <c r="P113" s="2"/>
      <c r="Q113" s="50"/>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row>
    <row r="114" spans="1:181" customFormat="1" x14ac:dyDescent="0.2">
      <c r="A114" s="2"/>
      <c r="B114" s="31" t="s">
        <v>225</v>
      </c>
      <c r="C114" s="51">
        <v>44161</v>
      </c>
      <c r="D114" s="2"/>
      <c r="E114" s="2"/>
      <c r="F114" s="52">
        <v>7266</v>
      </c>
      <c r="G114" s="2"/>
      <c r="H114" s="53">
        <v>0.56330000000000002</v>
      </c>
      <c r="I114" s="2"/>
      <c r="J114" s="39">
        <f t="shared" si="3"/>
        <v>4092.9378000000002</v>
      </c>
      <c r="K114" s="2"/>
      <c r="L114" s="31" t="s">
        <v>197</v>
      </c>
      <c r="M114" s="2"/>
      <c r="N114" s="2"/>
      <c r="O114" s="2"/>
      <c r="P114" s="2"/>
      <c r="Q114" s="50"/>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row>
    <row r="115" spans="1:181" customFormat="1" x14ac:dyDescent="0.2">
      <c r="A115" s="2"/>
      <c r="B115" s="31" t="s">
        <v>225</v>
      </c>
      <c r="C115" s="51">
        <v>44162</v>
      </c>
      <c r="D115" s="2"/>
      <c r="E115" s="2"/>
      <c r="F115" s="52">
        <v>7263</v>
      </c>
      <c r="G115" s="2"/>
      <c r="H115" s="53">
        <v>0.56330000000000002</v>
      </c>
      <c r="I115" s="2"/>
      <c r="J115" s="39">
        <f t="shared" si="3"/>
        <v>4091.2479000000003</v>
      </c>
      <c r="K115" s="2"/>
      <c r="L115" s="31" t="s">
        <v>197</v>
      </c>
      <c r="M115" s="2"/>
      <c r="N115" s="2"/>
      <c r="O115" s="2"/>
      <c r="P115" s="2"/>
      <c r="Q115" s="50"/>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row>
    <row r="116" spans="1:181" customFormat="1" x14ac:dyDescent="0.2">
      <c r="A116" s="2"/>
      <c r="B116" s="31" t="s">
        <v>225</v>
      </c>
      <c r="C116" s="51">
        <v>44163</v>
      </c>
      <c r="D116" s="2"/>
      <c r="E116" s="2"/>
      <c r="F116" s="52">
        <v>6434</v>
      </c>
      <c r="G116" s="2"/>
      <c r="H116" s="53">
        <v>0.56330000000000002</v>
      </c>
      <c r="I116" s="2"/>
      <c r="J116" s="39">
        <f>F116*H116</f>
        <v>3624.2722000000003</v>
      </c>
      <c r="K116" s="2"/>
      <c r="L116" s="31" t="s">
        <v>197</v>
      </c>
      <c r="M116" s="2"/>
      <c r="N116" s="2"/>
      <c r="O116" s="2"/>
      <c r="P116" s="2"/>
      <c r="Q116" s="50"/>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row>
    <row r="117" spans="1:181" customFormat="1" x14ac:dyDescent="0.2">
      <c r="A117" s="2"/>
      <c r="B117" s="31" t="s">
        <v>225</v>
      </c>
      <c r="C117" s="51">
        <v>44164</v>
      </c>
      <c r="D117" s="2"/>
      <c r="E117" s="2"/>
      <c r="F117" s="52">
        <v>6945</v>
      </c>
      <c r="G117" s="2"/>
      <c r="H117" s="53">
        <v>0.56330000000000002</v>
      </c>
      <c r="I117" s="2"/>
      <c r="J117" s="39">
        <f>F117*H117</f>
        <v>3912.1185</v>
      </c>
      <c r="K117" s="2"/>
      <c r="L117" s="31" t="s">
        <v>197</v>
      </c>
      <c r="M117" s="2"/>
      <c r="N117" s="2"/>
      <c r="O117" s="2"/>
      <c r="P117" s="2"/>
      <c r="Q117" s="50"/>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row>
    <row r="118" spans="1:181" customFormat="1" x14ac:dyDescent="0.2">
      <c r="A118" s="2"/>
      <c r="B118" s="31" t="s">
        <v>225</v>
      </c>
      <c r="C118" s="51">
        <v>44165</v>
      </c>
      <c r="D118" s="2"/>
      <c r="E118" s="2"/>
      <c r="F118" s="52">
        <v>7484</v>
      </c>
      <c r="G118" s="2"/>
      <c r="H118" s="53">
        <v>0.56330000000000002</v>
      </c>
      <c r="I118" s="2"/>
      <c r="J118" s="39">
        <f t="shared" ref="J118" si="4">F118*H118</f>
        <v>4215.7372000000005</v>
      </c>
      <c r="K118" s="2"/>
      <c r="L118" s="31" t="s">
        <v>197</v>
      </c>
      <c r="M118" s="2"/>
      <c r="N118" s="2"/>
      <c r="O118" s="2"/>
      <c r="P118" s="2"/>
      <c r="Q118" s="50"/>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row>
    <row r="119" spans="1:181" x14ac:dyDescent="0.2">
      <c r="N119" s="38">
        <f>SUMPRODUCT(F87:F118,H87:H118)/SUMPRODUCT(F87:F118)</f>
        <v>0.53256566192343291</v>
      </c>
      <c r="Q119" s="50" t="s">
        <v>150</v>
      </c>
    </row>
    <row r="120" spans="1:181" customFormat="1" x14ac:dyDescent="0.2">
      <c r="A120" s="2"/>
      <c r="B120" s="31" t="s">
        <v>225</v>
      </c>
      <c r="C120" s="51">
        <v>44166</v>
      </c>
      <c r="D120" s="2"/>
      <c r="E120" s="2"/>
      <c r="F120" s="52">
        <v>7526</v>
      </c>
      <c r="G120" s="2"/>
      <c r="H120" s="53">
        <v>0.56330000000000002</v>
      </c>
      <c r="I120" s="2"/>
      <c r="J120" s="39">
        <f t="shared" si="3"/>
        <v>4239.3958000000002</v>
      </c>
      <c r="K120" s="2"/>
      <c r="L120" s="31" t="s">
        <v>198</v>
      </c>
      <c r="M120" s="2"/>
      <c r="N120" s="2"/>
      <c r="O120" s="2"/>
      <c r="P120" s="2"/>
      <c r="Q120" s="50"/>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row>
    <row r="121" spans="1:181" customFormat="1" x14ac:dyDescent="0.2">
      <c r="A121" s="2"/>
      <c r="B121" s="31" t="s">
        <v>225</v>
      </c>
      <c r="C121" s="51">
        <v>44167</v>
      </c>
      <c r="D121" s="2"/>
      <c r="E121" s="2"/>
      <c r="F121" s="52">
        <v>6393</v>
      </c>
      <c r="G121" s="2"/>
      <c r="H121" s="53">
        <v>0.56330000000000002</v>
      </c>
      <c r="I121" s="2"/>
      <c r="J121" s="39">
        <f t="shared" si="3"/>
        <v>3601.1768999999999</v>
      </c>
      <c r="K121" s="2"/>
      <c r="L121" s="31" t="s">
        <v>198</v>
      </c>
      <c r="M121" s="2"/>
      <c r="N121" s="2"/>
      <c r="O121" s="2"/>
      <c r="P121" s="2"/>
      <c r="Q121" s="50"/>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row>
    <row r="122" spans="1:181" customFormat="1" x14ac:dyDescent="0.2">
      <c r="A122" s="2"/>
      <c r="B122" s="31" t="s">
        <v>225</v>
      </c>
      <c r="C122" s="51">
        <v>44168</v>
      </c>
      <c r="D122" s="2"/>
      <c r="E122" s="2"/>
      <c r="F122" s="52">
        <v>7590</v>
      </c>
      <c r="G122" s="2"/>
      <c r="H122" s="53">
        <v>0.56330000000000002</v>
      </c>
      <c r="I122" s="2"/>
      <c r="J122" s="39">
        <f t="shared" si="3"/>
        <v>4275.4470000000001</v>
      </c>
      <c r="K122" s="2"/>
      <c r="L122" s="31" t="s">
        <v>198</v>
      </c>
      <c r="M122" s="2"/>
      <c r="N122" s="2"/>
      <c r="O122" s="2"/>
      <c r="P122" s="2"/>
      <c r="Q122" s="50"/>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row>
    <row r="123" spans="1:181" customFormat="1" x14ac:dyDescent="0.2">
      <c r="A123" s="2"/>
      <c r="B123" s="31" t="s">
        <v>225</v>
      </c>
      <c r="C123" s="51">
        <v>44169</v>
      </c>
      <c r="D123" s="2"/>
      <c r="E123" s="2"/>
      <c r="F123" s="52">
        <v>7159</v>
      </c>
      <c r="G123" s="2"/>
      <c r="H123" s="53">
        <v>0.56330000000000002</v>
      </c>
      <c r="I123" s="2"/>
      <c r="J123" s="39">
        <f t="shared" si="3"/>
        <v>4032.6647000000003</v>
      </c>
      <c r="K123" s="2"/>
      <c r="L123" s="31" t="s">
        <v>198</v>
      </c>
      <c r="M123" s="2"/>
      <c r="N123" s="2"/>
      <c r="O123" s="2"/>
      <c r="P123" s="2"/>
      <c r="Q123" s="50"/>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row>
    <row r="124" spans="1:181" customFormat="1" x14ac:dyDescent="0.2">
      <c r="A124" s="2"/>
      <c r="B124" s="31" t="s">
        <v>225</v>
      </c>
      <c r="C124" s="51">
        <v>44170</v>
      </c>
      <c r="D124" s="2"/>
      <c r="E124" s="2"/>
      <c r="F124" s="52">
        <v>7435</v>
      </c>
      <c r="G124" s="2"/>
      <c r="H124" s="53">
        <v>0.56330000000000002</v>
      </c>
      <c r="I124" s="2"/>
      <c r="J124" s="39">
        <f t="shared" si="3"/>
        <v>4188.1355000000003</v>
      </c>
      <c r="K124" s="2"/>
      <c r="L124" s="31" t="s">
        <v>198</v>
      </c>
      <c r="M124" s="2"/>
      <c r="N124" s="2"/>
      <c r="O124" s="2"/>
      <c r="P124" s="2"/>
      <c r="Q124" s="50"/>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row>
    <row r="125" spans="1:181" customFormat="1" x14ac:dyDescent="0.2">
      <c r="A125" s="2"/>
      <c r="B125" s="31" t="s">
        <v>225</v>
      </c>
      <c r="C125" s="51">
        <v>44171</v>
      </c>
      <c r="D125" s="2"/>
      <c r="E125" s="2"/>
      <c r="F125" s="52">
        <v>7412</v>
      </c>
      <c r="G125" s="2"/>
      <c r="H125" s="53">
        <v>0.56330000000000002</v>
      </c>
      <c r="I125" s="2"/>
      <c r="J125" s="39">
        <f t="shared" si="3"/>
        <v>4175.1796000000004</v>
      </c>
      <c r="K125" s="2"/>
      <c r="L125" s="31" t="s">
        <v>198</v>
      </c>
      <c r="M125" s="2"/>
      <c r="N125" s="2"/>
      <c r="O125" s="2"/>
      <c r="P125" s="2"/>
      <c r="Q125" s="50"/>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row>
    <row r="126" spans="1:181" customFormat="1" x14ac:dyDescent="0.2">
      <c r="A126" s="2"/>
      <c r="B126" s="31" t="s">
        <v>225</v>
      </c>
      <c r="C126" s="51">
        <v>44172</v>
      </c>
      <c r="D126" s="2"/>
      <c r="E126" s="2"/>
      <c r="F126" s="52">
        <v>7302</v>
      </c>
      <c r="G126" s="2"/>
      <c r="H126" s="53">
        <v>0.56330000000000002</v>
      </c>
      <c r="I126" s="2"/>
      <c r="J126" s="39">
        <f t="shared" si="3"/>
        <v>4113.2165999999997</v>
      </c>
      <c r="K126" s="2"/>
      <c r="L126" s="31" t="s">
        <v>198</v>
      </c>
      <c r="M126" s="2"/>
      <c r="N126" s="2"/>
      <c r="O126" s="2"/>
      <c r="P126" s="2"/>
      <c r="Q126" s="50"/>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row>
    <row r="127" spans="1:181" customFormat="1" x14ac:dyDescent="0.2">
      <c r="A127" s="2"/>
      <c r="B127" s="31" t="s">
        <v>225</v>
      </c>
      <c r="C127" s="51">
        <v>44173</v>
      </c>
      <c r="D127" s="2"/>
      <c r="E127" s="2"/>
      <c r="F127" s="52">
        <v>7529</v>
      </c>
      <c r="G127" s="2"/>
      <c r="H127" s="53">
        <v>0.56330000000000002</v>
      </c>
      <c r="I127" s="2"/>
      <c r="J127" s="39">
        <f t="shared" si="3"/>
        <v>4241.0857000000005</v>
      </c>
      <c r="K127" s="2"/>
      <c r="L127" s="31" t="s">
        <v>198</v>
      </c>
      <c r="M127" s="2"/>
      <c r="N127" s="2"/>
      <c r="O127" s="2"/>
      <c r="P127" s="2"/>
      <c r="Q127" s="50"/>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row>
    <row r="128" spans="1:181" customFormat="1" x14ac:dyDescent="0.2">
      <c r="A128" s="2"/>
      <c r="B128" s="31" t="s">
        <v>225</v>
      </c>
      <c r="C128" s="51">
        <v>44174</v>
      </c>
      <c r="D128" s="2"/>
      <c r="E128" s="2"/>
      <c r="F128" s="52">
        <v>8216</v>
      </c>
      <c r="G128" s="2"/>
      <c r="H128" s="53">
        <v>0.56330000000000002</v>
      </c>
      <c r="I128" s="2"/>
      <c r="J128" s="39">
        <f t="shared" si="3"/>
        <v>4628.0727999999999</v>
      </c>
      <c r="K128" s="2"/>
      <c r="L128" s="31" t="s">
        <v>198</v>
      </c>
      <c r="M128" s="2"/>
      <c r="N128" s="2"/>
      <c r="O128" s="2"/>
      <c r="P128" s="2"/>
      <c r="Q128" s="50"/>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row>
    <row r="129" spans="1:181" customFormat="1" x14ac:dyDescent="0.2">
      <c r="A129" s="2"/>
      <c r="B129" s="31" t="s">
        <v>225</v>
      </c>
      <c r="C129" s="51">
        <v>44175</v>
      </c>
      <c r="D129" s="2"/>
      <c r="E129" s="2"/>
      <c r="F129" s="52">
        <v>7144</v>
      </c>
      <c r="G129" s="2"/>
      <c r="H129" s="53">
        <v>0.56330000000000002</v>
      </c>
      <c r="I129" s="2"/>
      <c r="J129" s="39">
        <f t="shared" si="3"/>
        <v>4024.2152000000001</v>
      </c>
      <c r="K129" s="2"/>
      <c r="L129" s="31" t="s">
        <v>198</v>
      </c>
      <c r="M129" s="2"/>
      <c r="N129" s="2"/>
      <c r="O129" s="2"/>
      <c r="P129" s="2"/>
      <c r="Q129" s="50"/>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row>
    <row r="130" spans="1:181" customFormat="1" x14ac:dyDescent="0.2">
      <c r="A130" s="2"/>
      <c r="B130" s="31" t="s">
        <v>225</v>
      </c>
      <c r="C130" s="51">
        <v>44176</v>
      </c>
      <c r="D130" s="2"/>
      <c r="E130" s="2"/>
      <c r="F130" s="52">
        <v>7033</v>
      </c>
      <c r="G130" s="2"/>
      <c r="H130" s="53">
        <v>0.56330000000000002</v>
      </c>
      <c r="I130" s="2"/>
      <c r="J130" s="39">
        <f t="shared" si="3"/>
        <v>3961.6889000000001</v>
      </c>
      <c r="K130" s="2"/>
      <c r="L130" s="31" t="s">
        <v>198</v>
      </c>
      <c r="M130" s="2"/>
      <c r="N130" s="2"/>
      <c r="O130" s="2"/>
      <c r="P130" s="2"/>
      <c r="Q130" s="50"/>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row>
    <row r="131" spans="1:181" customFormat="1" x14ac:dyDescent="0.2">
      <c r="A131" s="2"/>
      <c r="B131" s="31" t="s">
        <v>225</v>
      </c>
      <c r="C131" s="51">
        <v>44177</v>
      </c>
      <c r="D131" s="2"/>
      <c r="E131" s="2"/>
      <c r="F131" s="52">
        <v>6675</v>
      </c>
      <c r="G131" s="2"/>
      <c r="H131" s="53">
        <v>0.56330000000000002</v>
      </c>
      <c r="I131" s="2"/>
      <c r="J131" s="39">
        <f t="shared" si="3"/>
        <v>3760.0275000000001</v>
      </c>
      <c r="K131" s="2"/>
      <c r="L131" s="31" t="s">
        <v>198</v>
      </c>
      <c r="M131" s="2"/>
      <c r="N131" s="2"/>
      <c r="O131" s="2"/>
      <c r="P131" s="2"/>
      <c r="Q131" s="50"/>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row>
    <row r="132" spans="1:181" customFormat="1" x14ac:dyDescent="0.2">
      <c r="A132" s="2"/>
      <c r="B132" s="31" t="s">
        <v>225</v>
      </c>
      <c r="C132" s="51">
        <v>44178</v>
      </c>
      <c r="D132" s="2"/>
      <c r="E132" s="2"/>
      <c r="F132" s="52">
        <v>7643</v>
      </c>
      <c r="G132" s="2"/>
      <c r="H132" s="53">
        <v>0.56330000000000002</v>
      </c>
      <c r="I132" s="2"/>
      <c r="J132" s="39">
        <f t="shared" si="3"/>
        <v>4305.3019000000004</v>
      </c>
      <c r="K132" s="2"/>
      <c r="L132" s="31" t="s">
        <v>198</v>
      </c>
      <c r="M132" s="2"/>
      <c r="N132" s="2"/>
      <c r="O132" s="2"/>
      <c r="P132" s="2"/>
      <c r="Q132" s="50"/>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row>
    <row r="133" spans="1:181" customFormat="1" x14ac:dyDescent="0.2">
      <c r="A133" s="2"/>
      <c r="B133" s="31" t="s">
        <v>225</v>
      </c>
      <c r="C133" s="51">
        <v>44179</v>
      </c>
      <c r="D133" s="2"/>
      <c r="E133" s="2"/>
      <c r="F133" s="52">
        <v>6784</v>
      </c>
      <c r="G133" s="2"/>
      <c r="H133" s="53">
        <v>0.56330000000000002</v>
      </c>
      <c r="I133" s="2"/>
      <c r="J133" s="39">
        <f t="shared" si="3"/>
        <v>3821.4272000000001</v>
      </c>
      <c r="K133" s="2"/>
      <c r="L133" s="31" t="s">
        <v>198</v>
      </c>
      <c r="M133" s="2"/>
      <c r="N133" s="2"/>
      <c r="O133" s="2"/>
      <c r="P133" s="2"/>
      <c r="Q133" s="50"/>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row>
    <row r="134" spans="1:181" customFormat="1" x14ac:dyDescent="0.2">
      <c r="A134" s="2"/>
      <c r="B134" s="31" t="s">
        <v>225</v>
      </c>
      <c r="C134" s="51">
        <v>44180</v>
      </c>
      <c r="D134" s="2"/>
      <c r="E134" s="2"/>
      <c r="F134" s="52">
        <v>6488</v>
      </c>
      <c r="G134" s="2"/>
      <c r="H134" s="53">
        <v>0.56330000000000002</v>
      </c>
      <c r="I134" s="2"/>
      <c r="J134" s="39">
        <f t="shared" si="3"/>
        <v>3654.6904</v>
      </c>
      <c r="K134" s="2"/>
      <c r="L134" s="31" t="s">
        <v>198</v>
      </c>
      <c r="M134" s="2"/>
      <c r="N134" s="2"/>
      <c r="O134" s="2"/>
      <c r="P134" s="2"/>
      <c r="Q134" s="50"/>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row>
    <row r="135" spans="1:181" customFormat="1" x14ac:dyDescent="0.2">
      <c r="A135" s="2"/>
      <c r="B135" s="31" t="s">
        <v>225</v>
      </c>
      <c r="C135" s="51">
        <v>44181</v>
      </c>
      <c r="D135" s="2"/>
      <c r="E135" s="2"/>
      <c r="F135" s="52">
        <v>6129</v>
      </c>
      <c r="G135" s="2"/>
      <c r="H135" s="53">
        <v>0.56330000000000002</v>
      </c>
      <c r="I135" s="2"/>
      <c r="J135" s="39">
        <f t="shared" si="3"/>
        <v>3452.4657000000002</v>
      </c>
      <c r="K135" s="2"/>
      <c r="L135" s="31" t="s">
        <v>198</v>
      </c>
      <c r="M135" s="2"/>
      <c r="N135" s="2"/>
      <c r="O135" s="2"/>
      <c r="P135" s="2"/>
      <c r="Q135" s="50"/>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row>
    <row r="136" spans="1:181" customFormat="1" x14ac:dyDescent="0.2">
      <c r="A136" s="2"/>
      <c r="B136" s="31" t="s">
        <v>225</v>
      </c>
      <c r="C136" s="51">
        <v>44182</v>
      </c>
      <c r="D136" s="2"/>
      <c r="E136" s="2"/>
      <c r="F136" s="52">
        <v>6245</v>
      </c>
      <c r="G136" s="2"/>
      <c r="H136" s="53">
        <v>0.56330000000000002</v>
      </c>
      <c r="I136" s="2"/>
      <c r="J136" s="39">
        <f t="shared" si="3"/>
        <v>3517.8085000000001</v>
      </c>
      <c r="K136" s="2"/>
      <c r="L136" s="31" t="s">
        <v>198</v>
      </c>
      <c r="M136" s="2"/>
      <c r="N136" s="2"/>
      <c r="O136" s="2"/>
      <c r="P136" s="2"/>
      <c r="Q136" s="50"/>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row>
    <row r="137" spans="1:181" customFormat="1" x14ac:dyDescent="0.2">
      <c r="A137" s="2"/>
      <c r="B137" s="31" t="s">
        <v>225</v>
      </c>
      <c r="C137" s="51">
        <v>44182</v>
      </c>
      <c r="D137" s="2"/>
      <c r="E137" s="2"/>
      <c r="F137" s="52">
        <v>1336</v>
      </c>
      <c r="G137" s="2"/>
      <c r="H137" s="53">
        <v>0.58209999999999995</v>
      </c>
      <c r="I137" s="2"/>
      <c r="J137" s="39">
        <f t="shared" si="3"/>
        <v>777.68559999999991</v>
      </c>
      <c r="K137" s="2"/>
      <c r="L137" s="31" t="s">
        <v>198</v>
      </c>
      <c r="M137" s="2"/>
      <c r="N137" s="2"/>
      <c r="O137" s="2"/>
      <c r="P137" s="2"/>
      <c r="Q137" s="50"/>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row>
    <row r="138" spans="1:181" customFormat="1" x14ac:dyDescent="0.2">
      <c r="A138" s="2"/>
      <c r="B138" s="31" t="s">
        <v>225</v>
      </c>
      <c r="C138" s="51">
        <v>44183</v>
      </c>
      <c r="D138" s="2"/>
      <c r="E138" s="2"/>
      <c r="F138" s="52">
        <v>6599</v>
      </c>
      <c r="G138" s="2"/>
      <c r="H138" s="53">
        <v>0.58209999999999995</v>
      </c>
      <c r="I138" s="2"/>
      <c r="J138" s="39">
        <f t="shared" si="3"/>
        <v>3841.2778999999996</v>
      </c>
      <c r="K138" s="2"/>
      <c r="L138" s="31" t="s">
        <v>198</v>
      </c>
      <c r="M138" s="2"/>
      <c r="N138" s="2"/>
      <c r="O138" s="2"/>
      <c r="P138" s="2"/>
      <c r="Q138" s="50"/>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row>
    <row r="139" spans="1:181" customFormat="1" x14ac:dyDescent="0.2">
      <c r="A139" s="2"/>
      <c r="B139" s="31" t="s">
        <v>225</v>
      </c>
      <c r="C139" s="51">
        <v>44184</v>
      </c>
      <c r="D139" s="2"/>
      <c r="E139" s="2"/>
      <c r="F139" s="52">
        <v>6747</v>
      </c>
      <c r="G139" s="2"/>
      <c r="H139" s="53">
        <v>0.58209999999999995</v>
      </c>
      <c r="I139" s="2"/>
      <c r="J139" s="39">
        <f t="shared" si="3"/>
        <v>3927.4286999999995</v>
      </c>
      <c r="K139" s="2"/>
      <c r="L139" s="31" t="s">
        <v>198</v>
      </c>
      <c r="M139" s="2"/>
      <c r="N139" s="2"/>
      <c r="O139" s="2"/>
      <c r="P139" s="2"/>
      <c r="Q139" s="50"/>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row>
    <row r="140" spans="1:181" customFormat="1" x14ac:dyDescent="0.2">
      <c r="A140" s="2"/>
      <c r="B140" s="31" t="s">
        <v>225</v>
      </c>
      <c r="C140" s="51">
        <v>44185</v>
      </c>
      <c r="D140" s="2"/>
      <c r="E140" s="2"/>
      <c r="F140" s="52">
        <v>6597</v>
      </c>
      <c r="G140" s="2"/>
      <c r="H140" s="53">
        <v>0.58209999999999995</v>
      </c>
      <c r="I140" s="2"/>
      <c r="J140" s="39">
        <f t="shared" si="3"/>
        <v>3840.1136999999999</v>
      </c>
      <c r="K140" s="2"/>
      <c r="L140" s="31" t="s">
        <v>198</v>
      </c>
      <c r="M140" s="2"/>
      <c r="N140" s="2"/>
      <c r="O140" s="2"/>
      <c r="P140" s="2"/>
      <c r="Q140" s="50"/>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row>
    <row r="141" spans="1:181" customFormat="1" x14ac:dyDescent="0.2">
      <c r="A141" s="2"/>
      <c r="B141" s="31" t="s">
        <v>225</v>
      </c>
      <c r="C141" s="51">
        <v>44186</v>
      </c>
      <c r="D141" s="2"/>
      <c r="E141" s="2"/>
      <c r="F141" s="52">
        <v>6434</v>
      </c>
      <c r="G141" s="2"/>
      <c r="H141" s="53">
        <v>0.58209999999999995</v>
      </c>
      <c r="I141" s="2"/>
      <c r="J141" s="39">
        <f t="shared" si="3"/>
        <v>3745.2313999999997</v>
      </c>
      <c r="K141" s="2"/>
      <c r="L141" s="31" t="s">
        <v>198</v>
      </c>
      <c r="M141" s="2"/>
      <c r="N141" s="2"/>
      <c r="O141" s="2"/>
      <c r="P141" s="2"/>
      <c r="Q141" s="50"/>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row>
    <row r="142" spans="1:181" customFormat="1" x14ac:dyDescent="0.2">
      <c r="A142" s="2"/>
      <c r="B142" s="31" t="s">
        <v>225</v>
      </c>
      <c r="C142" s="51">
        <v>44187</v>
      </c>
      <c r="D142" s="2"/>
      <c r="E142" s="2"/>
      <c r="F142" s="52">
        <v>7366</v>
      </c>
      <c r="G142" s="2"/>
      <c r="H142" s="53">
        <v>0.58209999999999995</v>
      </c>
      <c r="I142" s="2"/>
      <c r="J142" s="39">
        <f t="shared" si="3"/>
        <v>4287.7485999999999</v>
      </c>
      <c r="K142" s="2"/>
      <c r="L142" s="31" t="s">
        <v>198</v>
      </c>
      <c r="M142" s="2"/>
      <c r="N142" s="2"/>
      <c r="O142" s="2"/>
      <c r="P142" s="2"/>
      <c r="Q142" s="50"/>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row>
    <row r="143" spans="1:181" customFormat="1" x14ac:dyDescent="0.2">
      <c r="A143" s="2"/>
      <c r="B143" s="31" t="s">
        <v>225</v>
      </c>
      <c r="C143" s="51">
        <v>44188</v>
      </c>
      <c r="D143" s="2"/>
      <c r="E143" s="2"/>
      <c r="F143" s="52">
        <v>7376</v>
      </c>
      <c r="G143" s="2"/>
      <c r="H143" s="53">
        <v>0.58209999999999995</v>
      </c>
      <c r="I143" s="2"/>
      <c r="J143" s="39">
        <f t="shared" si="3"/>
        <v>4293.5695999999998</v>
      </c>
      <c r="K143" s="2"/>
      <c r="L143" s="31" t="s">
        <v>198</v>
      </c>
      <c r="M143" s="2"/>
      <c r="N143" s="2"/>
      <c r="O143" s="2"/>
      <c r="P143" s="2"/>
      <c r="Q143" s="50"/>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row>
    <row r="144" spans="1:181" customFormat="1" x14ac:dyDescent="0.2">
      <c r="A144" s="2"/>
      <c r="B144" s="31" t="s">
        <v>225</v>
      </c>
      <c r="C144" s="51">
        <v>44189</v>
      </c>
      <c r="D144" s="2"/>
      <c r="E144" s="2"/>
      <c r="F144" s="52">
        <v>7267</v>
      </c>
      <c r="G144" s="2"/>
      <c r="H144" s="53">
        <v>0.58209999999999995</v>
      </c>
      <c r="I144" s="2"/>
      <c r="J144" s="39">
        <f t="shared" si="3"/>
        <v>4230.1206999999995</v>
      </c>
      <c r="K144" s="2"/>
      <c r="L144" s="31" t="s">
        <v>198</v>
      </c>
      <c r="M144" s="2"/>
      <c r="N144" s="2"/>
      <c r="O144" s="2"/>
      <c r="P144" s="2"/>
      <c r="Q144" s="50"/>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row>
    <row r="145" spans="1:181" customFormat="1" x14ac:dyDescent="0.2">
      <c r="A145" s="2"/>
      <c r="B145" s="31" t="s">
        <v>225</v>
      </c>
      <c r="C145" s="51">
        <v>44190</v>
      </c>
      <c r="D145" s="2"/>
      <c r="E145" s="2"/>
      <c r="F145" s="52">
        <v>6525</v>
      </c>
      <c r="G145" s="2"/>
      <c r="H145" s="53">
        <v>0.58209999999999995</v>
      </c>
      <c r="I145" s="2"/>
      <c r="J145" s="39">
        <f t="shared" si="3"/>
        <v>3798.2024999999999</v>
      </c>
      <c r="K145" s="2"/>
      <c r="L145" s="31" t="s">
        <v>198</v>
      </c>
      <c r="M145" s="2"/>
      <c r="N145" s="2"/>
      <c r="O145" s="2"/>
      <c r="P145" s="2"/>
      <c r="Q145" s="50"/>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row>
    <row r="146" spans="1:181" customFormat="1" x14ac:dyDescent="0.2">
      <c r="A146" s="2"/>
      <c r="B146" s="31" t="s">
        <v>225</v>
      </c>
      <c r="C146" s="51">
        <v>44191</v>
      </c>
      <c r="D146" s="2"/>
      <c r="E146" s="2"/>
      <c r="F146" s="52">
        <v>6010</v>
      </c>
      <c r="G146" s="2"/>
      <c r="H146" s="53">
        <v>0.58209999999999995</v>
      </c>
      <c r="I146" s="2"/>
      <c r="J146" s="39">
        <f t="shared" si="3"/>
        <v>3498.4209999999998</v>
      </c>
      <c r="K146" s="2"/>
      <c r="L146" s="31" t="s">
        <v>198</v>
      </c>
      <c r="M146" s="2"/>
      <c r="N146" s="2"/>
      <c r="O146" s="2"/>
      <c r="P146" s="2"/>
      <c r="Q146" s="50"/>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row>
    <row r="147" spans="1:181" customFormat="1" x14ac:dyDescent="0.2">
      <c r="A147" s="2"/>
      <c r="B147" s="31" t="s">
        <v>225</v>
      </c>
      <c r="C147" s="51">
        <v>44192</v>
      </c>
      <c r="D147" s="2"/>
      <c r="E147" s="2"/>
      <c r="F147" s="52">
        <v>5329</v>
      </c>
      <c r="G147" s="2"/>
      <c r="H147" s="53">
        <v>0.58209999999999995</v>
      </c>
      <c r="I147" s="2"/>
      <c r="J147" s="39">
        <f t="shared" si="3"/>
        <v>3102.0108999999998</v>
      </c>
      <c r="K147" s="2"/>
      <c r="L147" s="31" t="s">
        <v>198</v>
      </c>
      <c r="M147" s="2"/>
      <c r="N147" s="2"/>
      <c r="O147" s="2"/>
      <c r="P147" s="2"/>
      <c r="Q147" s="50"/>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row>
    <row r="148" spans="1:181" customFormat="1" x14ac:dyDescent="0.2">
      <c r="A148" s="2"/>
      <c r="B148" s="31" t="s">
        <v>225</v>
      </c>
      <c r="C148" s="51">
        <v>44193</v>
      </c>
      <c r="D148" s="2"/>
      <c r="E148" s="2"/>
      <c r="F148" s="52">
        <v>6578</v>
      </c>
      <c r="G148" s="2"/>
      <c r="H148" s="53">
        <v>0.58209999999999995</v>
      </c>
      <c r="I148" s="2"/>
      <c r="J148" s="39">
        <f t="shared" si="3"/>
        <v>3829.0537999999997</v>
      </c>
      <c r="K148" s="2"/>
      <c r="L148" s="31" t="s">
        <v>198</v>
      </c>
      <c r="M148" s="2"/>
      <c r="N148" s="2"/>
      <c r="O148" s="2"/>
      <c r="P148" s="2"/>
      <c r="Q148" s="50"/>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row>
    <row r="149" spans="1:181" customFormat="1" x14ac:dyDescent="0.2">
      <c r="A149" s="2"/>
      <c r="B149" s="31" t="s">
        <v>225</v>
      </c>
      <c r="C149" s="51">
        <v>44194</v>
      </c>
      <c r="D149" s="2"/>
      <c r="E149" s="2"/>
      <c r="F149" s="52">
        <v>7185</v>
      </c>
      <c r="G149" s="2"/>
      <c r="H149" s="53">
        <v>0.58209999999999995</v>
      </c>
      <c r="I149" s="2"/>
      <c r="J149" s="39">
        <f t="shared" si="3"/>
        <v>4182.3885</v>
      </c>
      <c r="K149" s="2"/>
      <c r="L149" s="31" t="s">
        <v>198</v>
      </c>
      <c r="M149" s="2"/>
      <c r="N149" s="2"/>
      <c r="O149" s="2"/>
      <c r="P149" s="2"/>
      <c r="Q149" s="50"/>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row>
    <row r="150" spans="1:181" customFormat="1" x14ac:dyDescent="0.2">
      <c r="A150" s="2"/>
      <c r="B150" s="31" t="s">
        <v>225</v>
      </c>
      <c r="C150" s="51">
        <v>44195</v>
      </c>
      <c r="D150" s="2"/>
      <c r="E150" s="2"/>
      <c r="F150" s="52">
        <v>7478</v>
      </c>
      <c r="G150" s="2"/>
      <c r="H150" s="53">
        <v>0.58209999999999995</v>
      </c>
      <c r="I150" s="2"/>
      <c r="J150" s="39">
        <f>F150*H150</f>
        <v>4352.9438</v>
      </c>
      <c r="K150" s="2"/>
      <c r="L150" s="31" t="s">
        <v>198</v>
      </c>
      <c r="M150" s="2"/>
      <c r="N150" s="2"/>
      <c r="O150" s="2"/>
      <c r="P150" s="2"/>
      <c r="Q150" s="50"/>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row>
    <row r="151" spans="1:181" customFormat="1" x14ac:dyDescent="0.2">
      <c r="A151" s="2"/>
      <c r="B151" s="31" t="s">
        <v>225</v>
      </c>
      <c r="C151" s="51">
        <v>44196</v>
      </c>
      <c r="D151" s="2"/>
      <c r="E151" s="2"/>
      <c r="F151" s="52">
        <v>6432</v>
      </c>
      <c r="G151" s="2"/>
      <c r="H151" s="53">
        <v>0.58209999999999995</v>
      </c>
      <c r="I151" s="2"/>
      <c r="J151" s="39">
        <f>F151*H151</f>
        <v>3744.0671999999995</v>
      </c>
      <c r="K151" s="2"/>
      <c r="L151" s="31" t="s">
        <v>198</v>
      </c>
      <c r="M151" s="2"/>
      <c r="N151" s="2"/>
      <c r="O151" s="2"/>
      <c r="P151" s="2"/>
      <c r="Q151" s="50"/>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row>
    <row r="152" spans="1:181" x14ac:dyDescent="0.2">
      <c r="N152" s="38">
        <f>SUMPRODUCT(F120:F151,H120:H151)/SUMPRODUCT(F120:F151)</f>
        <v>0.57159251998036698</v>
      </c>
      <c r="Q152" s="50" t="s">
        <v>151</v>
      </c>
    </row>
    <row r="153" spans="1:181" customFormat="1" x14ac:dyDescent="0.2">
      <c r="A153" s="2"/>
      <c r="B153" s="31" t="s">
        <v>225</v>
      </c>
      <c r="C153" s="51">
        <v>44197</v>
      </c>
      <c r="D153" s="2"/>
      <c r="E153" s="2"/>
      <c r="F153" s="52">
        <v>6530</v>
      </c>
      <c r="G153" s="2"/>
      <c r="H153" s="53">
        <v>0.58209999999999995</v>
      </c>
      <c r="I153" s="2"/>
      <c r="J153" s="39">
        <f t="shared" si="3"/>
        <v>3801.1129999999998</v>
      </c>
      <c r="K153" s="2"/>
      <c r="L153" s="31" t="s">
        <v>199</v>
      </c>
      <c r="M153" s="2"/>
      <c r="N153" s="2"/>
      <c r="O153" s="2"/>
      <c r="P153" s="2"/>
      <c r="Q153" s="50"/>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row>
    <row r="154" spans="1:181" customFormat="1" x14ac:dyDescent="0.2">
      <c r="A154" s="2"/>
      <c r="B154" s="31" t="s">
        <v>225</v>
      </c>
      <c r="C154" s="51">
        <v>44198</v>
      </c>
      <c r="D154" s="2"/>
      <c r="E154" s="2"/>
      <c r="F154" s="52">
        <v>5087</v>
      </c>
      <c r="G154" s="2"/>
      <c r="H154" s="53">
        <v>0.58209999999999995</v>
      </c>
      <c r="I154" s="2"/>
      <c r="J154" s="39">
        <f t="shared" si="3"/>
        <v>2961.1426999999999</v>
      </c>
      <c r="K154" s="2"/>
      <c r="L154" s="31" t="s">
        <v>199</v>
      </c>
      <c r="M154" s="2"/>
      <c r="N154" s="2"/>
      <c r="O154" s="2"/>
      <c r="P154" s="2"/>
      <c r="Q154" s="50"/>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row>
    <row r="155" spans="1:181" customFormat="1" x14ac:dyDescent="0.2">
      <c r="A155" s="2"/>
      <c r="B155" s="31" t="s">
        <v>225</v>
      </c>
      <c r="C155" s="51">
        <v>44199</v>
      </c>
      <c r="D155" s="2"/>
      <c r="E155" s="2"/>
      <c r="F155" s="52">
        <v>3938</v>
      </c>
      <c r="G155" s="2"/>
      <c r="H155" s="53">
        <v>0.58209999999999995</v>
      </c>
      <c r="I155" s="2"/>
      <c r="J155" s="39">
        <f t="shared" si="3"/>
        <v>2292.3098</v>
      </c>
      <c r="K155" s="2"/>
      <c r="L155" s="31" t="s">
        <v>199</v>
      </c>
      <c r="M155" s="2"/>
      <c r="N155" s="2"/>
      <c r="O155" s="2"/>
      <c r="P155" s="2"/>
      <c r="Q155" s="50"/>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row>
    <row r="156" spans="1:181" customFormat="1" x14ac:dyDescent="0.2">
      <c r="A156" s="2"/>
      <c r="B156" s="31" t="s">
        <v>225</v>
      </c>
      <c r="C156" s="51">
        <v>44199</v>
      </c>
      <c r="D156" s="2"/>
      <c r="E156" s="2"/>
      <c r="F156" s="52">
        <v>1149</v>
      </c>
      <c r="G156" s="2"/>
      <c r="H156" s="53">
        <v>0.62229999999999996</v>
      </c>
      <c r="I156" s="2"/>
      <c r="J156" s="39">
        <f t="shared" si="3"/>
        <v>715.02269999999999</v>
      </c>
      <c r="K156" s="2"/>
      <c r="L156" s="31" t="s">
        <v>199</v>
      </c>
      <c r="M156" s="2"/>
      <c r="N156" s="2"/>
      <c r="O156" s="2"/>
      <c r="P156" s="2"/>
      <c r="Q156" s="50"/>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row>
    <row r="157" spans="1:181" customFormat="1" x14ac:dyDescent="0.2">
      <c r="A157" s="2"/>
      <c r="B157" s="31" t="s">
        <v>225</v>
      </c>
      <c r="C157" s="51">
        <v>44200</v>
      </c>
      <c r="D157" s="2"/>
      <c r="E157" s="2"/>
      <c r="F157" s="52">
        <v>5502</v>
      </c>
      <c r="G157" s="2"/>
      <c r="H157" s="53">
        <v>0.62229999999999996</v>
      </c>
      <c r="I157" s="2"/>
      <c r="J157" s="39">
        <f t="shared" si="3"/>
        <v>3423.8945999999996</v>
      </c>
      <c r="K157" s="2"/>
      <c r="L157" s="31" t="s">
        <v>199</v>
      </c>
      <c r="M157" s="2"/>
      <c r="N157" s="2"/>
      <c r="O157" s="2"/>
      <c r="P157" s="2"/>
      <c r="Q157" s="50"/>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row>
    <row r="158" spans="1:181" customFormat="1" x14ac:dyDescent="0.2">
      <c r="A158" s="2"/>
      <c r="B158" s="31" t="s">
        <v>225</v>
      </c>
      <c r="C158" s="51">
        <v>44201</v>
      </c>
      <c r="D158" s="2"/>
      <c r="E158" s="2"/>
      <c r="F158" s="52">
        <v>6295</v>
      </c>
      <c r="G158" s="2"/>
      <c r="H158" s="53">
        <v>0.62229999999999996</v>
      </c>
      <c r="I158" s="2"/>
      <c r="J158" s="39">
        <f t="shared" si="3"/>
        <v>3917.3784999999998</v>
      </c>
      <c r="K158" s="2"/>
      <c r="L158" s="31" t="s">
        <v>199</v>
      </c>
      <c r="M158" s="2"/>
      <c r="N158" s="2"/>
      <c r="O158" s="2"/>
      <c r="P158" s="2"/>
      <c r="Q158" s="50"/>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row>
    <row r="159" spans="1:181" customFormat="1" x14ac:dyDescent="0.2">
      <c r="A159" s="2"/>
      <c r="B159" s="31" t="s">
        <v>225</v>
      </c>
      <c r="C159" s="51">
        <v>44202</v>
      </c>
      <c r="D159" s="2"/>
      <c r="E159" s="2"/>
      <c r="F159" s="52">
        <v>5585</v>
      </c>
      <c r="G159" s="2"/>
      <c r="H159" s="53">
        <v>0.62229999999999996</v>
      </c>
      <c r="I159" s="2"/>
      <c r="J159" s="39">
        <f t="shared" si="3"/>
        <v>3475.5454999999997</v>
      </c>
      <c r="K159" s="2"/>
      <c r="L159" s="31" t="s">
        <v>199</v>
      </c>
      <c r="M159" s="2"/>
      <c r="N159" s="2"/>
      <c r="O159" s="2"/>
      <c r="P159" s="2"/>
      <c r="Q159" s="50"/>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row>
    <row r="160" spans="1:181" customFormat="1" x14ac:dyDescent="0.2">
      <c r="A160" s="2"/>
      <c r="B160" s="31" t="s">
        <v>225</v>
      </c>
      <c r="C160" s="51">
        <v>44203</v>
      </c>
      <c r="D160" s="2"/>
      <c r="E160" s="2"/>
      <c r="F160" s="52">
        <v>5535</v>
      </c>
      <c r="G160" s="2"/>
      <c r="H160" s="53">
        <v>0.62229999999999996</v>
      </c>
      <c r="I160" s="2"/>
      <c r="J160" s="39">
        <f t="shared" si="3"/>
        <v>3444.4304999999999</v>
      </c>
      <c r="K160" s="2"/>
      <c r="L160" s="31" t="s">
        <v>199</v>
      </c>
      <c r="M160" s="2"/>
      <c r="N160" s="2"/>
      <c r="O160" s="2"/>
      <c r="P160" s="2"/>
      <c r="Q160" s="50"/>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row>
    <row r="161" spans="1:181" customFormat="1" x14ac:dyDescent="0.2">
      <c r="A161" s="2"/>
      <c r="B161" s="31" t="s">
        <v>225</v>
      </c>
      <c r="C161" s="51">
        <v>44204</v>
      </c>
      <c r="D161" s="2"/>
      <c r="E161" s="2"/>
      <c r="F161" s="52">
        <v>6562</v>
      </c>
      <c r="G161" s="2"/>
      <c r="H161" s="53">
        <v>0.62229999999999996</v>
      </c>
      <c r="I161" s="2"/>
      <c r="J161" s="39">
        <f t="shared" si="3"/>
        <v>4083.5325999999995</v>
      </c>
      <c r="K161" s="2"/>
      <c r="L161" s="31" t="s">
        <v>199</v>
      </c>
      <c r="M161" s="2"/>
      <c r="N161" s="2"/>
      <c r="O161" s="2"/>
      <c r="P161" s="2"/>
      <c r="Q161" s="50"/>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row>
    <row r="162" spans="1:181" customFormat="1" x14ac:dyDescent="0.2">
      <c r="A162" s="2"/>
      <c r="B162" s="31" t="s">
        <v>225</v>
      </c>
      <c r="C162" s="51">
        <v>44205</v>
      </c>
      <c r="D162" s="2"/>
      <c r="E162" s="2"/>
      <c r="F162" s="52">
        <v>5963</v>
      </c>
      <c r="G162" s="2"/>
      <c r="H162" s="53">
        <v>0.62229999999999996</v>
      </c>
      <c r="I162" s="2"/>
      <c r="J162" s="39">
        <f t="shared" si="3"/>
        <v>3710.7748999999999</v>
      </c>
      <c r="K162" s="2"/>
      <c r="L162" s="31" t="s">
        <v>199</v>
      </c>
      <c r="M162" s="2"/>
      <c r="N162" s="2"/>
      <c r="O162" s="2"/>
      <c r="P162" s="2"/>
      <c r="Q162" s="50"/>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row>
    <row r="163" spans="1:181" customFormat="1" x14ac:dyDescent="0.2">
      <c r="A163" s="2"/>
      <c r="B163" s="31" t="s">
        <v>225</v>
      </c>
      <c r="C163" s="51">
        <v>44206</v>
      </c>
      <c r="D163" s="2"/>
      <c r="E163" s="2"/>
      <c r="F163" s="52">
        <v>6709</v>
      </c>
      <c r="G163" s="2"/>
      <c r="H163" s="53">
        <v>0.62229999999999996</v>
      </c>
      <c r="I163" s="2"/>
      <c r="J163" s="39">
        <f t="shared" si="3"/>
        <v>4175.0106999999998</v>
      </c>
      <c r="K163" s="2"/>
      <c r="L163" s="31" t="s">
        <v>199</v>
      </c>
      <c r="M163" s="2"/>
      <c r="N163" s="2"/>
      <c r="O163" s="2"/>
      <c r="P163" s="2"/>
      <c r="Q163" s="50"/>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row>
    <row r="164" spans="1:181" customFormat="1" x14ac:dyDescent="0.2">
      <c r="A164" s="2"/>
      <c r="B164" s="31" t="s">
        <v>225</v>
      </c>
      <c r="C164" s="51">
        <v>44207</v>
      </c>
      <c r="D164" s="2"/>
      <c r="E164" s="2"/>
      <c r="F164" s="52">
        <v>6144</v>
      </c>
      <c r="G164" s="2"/>
      <c r="H164" s="53">
        <v>0.62229999999999996</v>
      </c>
      <c r="I164" s="2"/>
      <c r="J164" s="39">
        <f t="shared" si="3"/>
        <v>3823.4111999999996</v>
      </c>
      <c r="K164" s="2"/>
      <c r="L164" s="31" t="s">
        <v>199</v>
      </c>
      <c r="M164" s="2"/>
      <c r="N164" s="2"/>
      <c r="O164" s="2"/>
      <c r="P164" s="2"/>
      <c r="Q164" s="50"/>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row>
    <row r="165" spans="1:181" customFormat="1" x14ac:dyDescent="0.2">
      <c r="A165" s="2"/>
      <c r="B165" s="31" t="s">
        <v>225</v>
      </c>
      <c r="C165" s="51">
        <v>44208</v>
      </c>
      <c r="D165" s="2"/>
      <c r="E165" s="2"/>
      <c r="F165" s="52">
        <v>5884</v>
      </c>
      <c r="G165" s="2"/>
      <c r="H165" s="53">
        <v>0.62229999999999996</v>
      </c>
      <c r="I165" s="2"/>
      <c r="J165" s="39">
        <f t="shared" si="3"/>
        <v>3661.6131999999998</v>
      </c>
      <c r="K165" s="2"/>
      <c r="L165" s="31" t="s">
        <v>199</v>
      </c>
      <c r="M165" s="2"/>
      <c r="N165" s="2"/>
      <c r="O165" s="2"/>
      <c r="P165" s="2"/>
      <c r="Q165" s="50"/>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row>
    <row r="166" spans="1:181" customFormat="1" x14ac:dyDescent="0.2">
      <c r="A166" s="2"/>
      <c r="B166" s="31" t="s">
        <v>225</v>
      </c>
      <c r="C166" s="51">
        <v>44209</v>
      </c>
      <c r="D166" s="2"/>
      <c r="E166" s="2"/>
      <c r="F166" s="52">
        <v>1454</v>
      </c>
      <c r="G166" s="2"/>
      <c r="H166" s="53">
        <v>0.62229999999999996</v>
      </c>
      <c r="I166" s="2"/>
      <c r="J166" s="39">
        <f t="shared" si="3"/>
        <v>904.82419999999991</v>
      </c>
      <c r="K166" s="2"/>
      <c r="L166" s="31" t="s">
        <v>199</v>
      </c>
      <c r="M166" s="2"/>
      <c r="N166" s="2"/>
      <c r="O166" s="2"/>
      <c r="P166" s="2"/>
      <c r="Q166" s="50"/>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row>
    <row r="167" spans="1:181" customFormat="1" x14ac:dyDescent="0.2">
      <c r="A167" s="2"/>
      <c r="B167" s="31" t="s">
        <v>225</v>
      </c>
      <c r="C167" s="51">
        <v>44209</v>
      </c>
      <c r="D167" s="2"/>
      <c r="E167" s="2"/>
      <c r="F167" s="52">
        <v>5254</v>
      </c>
      <c r="G167" s="2"/>
      <c r="H167" s="53">
        <v>0.63570000000000004</v>
      </c>
      <c r="I167" s="2"/>
      <c r="J167" s="39">
        <f t="shared" si="3"/>
        <v>3339.9678000000004</v>
      </c>
      <c r="K167" s="2"/>
      <c r="L167" s="31" t="s">
        <v>199</v>
      </c>
      <c r="M167" s="2"/>
      <c r="N167" s="2"/>
      <c r="O167" s="2"/>
      <c r="P167" s="2"/>
      <c r="Q167" s="50"/>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row>
    <row r="168" spans="1:181" customFormat="1" x14ac:dyDescent="0.2">
      <c r="A168" s="2"/>
      <c r="B168" s="31" t="s">
        <v>225</v>
      </c>
      <c r="C168" s="51">
        <v>44210</v>
      </c>
      <c r="D168" s="2"/>
      <c r="E168" s="2"/>
      <c r="F168" s="52">
        <v>6997</v>
      </c>
      <c r="G168" s="2"/>
      <c r="H168" s="53">
        <v>0.63570000000000004</v>
      </c>
      <c r="I168" s="2"/>
      <c r="J168" s="39">
        <f t="shared" si="3"/>
        <v>4447.9929000000002</v>
      </c>
      <c r="K168" s="2"/>
      <c r="L168" s="31" t="s">
        <v>199</v>
      </c>
      <c r="M168" s="2"/>
      <c r="N168" s="2"/>
      <c r="O168" s="2"/>
      <c r="P168" s="2"/>
      <c r="Q168" s="50"/>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row>
    <row r="169" spans="1:181" customFormat="1" x14ac:dyDescent="0.2">
      <c r="A169" s="2"/>
      <c r="B169" s="31" t="s">
        <v>225</v>
      </c>
      <c r="C169" s="51">
        <v>44211</v>
      </c>
      <c r="D169" s="2"/>
      <c r="E169" s="2"/>
      <c r="F169" s="52">
        <v>6333</v>
      </c>
      <c r="G169" s="2"/>
      <c r="H169" s="53">
        <v>0.63570000000000004</v>
      </c>
      <c r="I169" s="2"/>
      <c r="J169" s="39">
        <f t="shared" si="3"/>
        <v>4025.8881000000001</v>
      </c>
      <c r="K169" s="2"/>
      <c r="L169" s="31" t="s">
        <v>199</v>
      </c>
      <c r="M169" s="2"/>
      <c r="N169" s="2"/>
      <c r="O169" s="2"/>
      <c r="P169" s="2"/>
      <c r="Q169" s="50"/>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row>
    <row r="170" spans="1:181" customFormat="1" x14ac:dyDescent="0.2">
      <c r="A170" s="2"/>
      <c r="B170" s="31" t="s">
        <v>225</v>
      </c>
      <c r="C170" s="51">
        <v>44212</v>
      </c>
      <c r="D170" s="2"/>
      <c r="E170" s="2"/>
      <c r="F170" s="52">
        <v>5809</v>
      </c>
      <c r="G170" s="2"/>
      <c r="H170" s="53">
        <v>0.63570000000000004</v>
      </c>
      <c r="I170" s="2"/>
      <c r="J170" s="39">
        <f t="shared" si="3"/>
        <v>3692.7813000000001</v>
      </c>
      <c r="K170" s="2"/>
      <c r="L170" s="31" t="s">
        <v>199</v>
      </c>
      <c r="M170" s="2"/>
      <c r="N170" s="2"/>
      <c r="O170" s="2"/>
      <c r="P170" s="2"/>
      <c r="Q170" s="50"/>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row>
    <row r="171" spans="1:181" customFormat="1" x14ac:dyDescent="0.2">
      <c r="A171" s="2"/>
      <c r="B171" s="31" t="s">
        <v>225</v>
      </c>
      <c r="C171" s="51">
        <v>44213</v>
      </c>
      <c r="D171" s="2"/>
      <c r="E171" s="2"/>
      <c r="F171" s="52">
        <v>6542</v>
      </c>
      <c r="G171" s="2"/>
      <c r="H171" s="53">
        <v>0.63570000000000004</v>
      </c>
      <c r="I171" s="2"/>
      <c r="J171" s="39">
        <f t="shared" si="3"/>
        <v>4158.7494000000006</v>
      </c>
      <c r="K171" s="2"/>
      <c r="L171" s="31" t="s">
        <v>199</v>
      </c>
      <c r="M171" s="2"/>
      <c r="N171" s="2"/>
      <c r="O171" s="2"/>
      <c r="P171" s="2"/>
      <c r="Q171" s="50"/>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row>
    <row r="172" spans="1:181" customFormat="1" x14ac:dyDescent="0.2">
      <c r="A172" s="2"/>
      <c r="B172" s="31" t="s">
        <v>225</v>
      </c>
      <c r="C172" s="51">
        <v>44214</v>
      </c>
      <c r="D172" s="2"/>
      <c r="E172" s="2"/>
      <c r="F172" s="52">
        <v>6434</v>
      </c>
      <c r="G172" s="2"/>
      <c r="H172" s="53">
        <v>0.63570000000000004</v>
      </c>
      <c r="I172" s="2"/>
      <c r="J172" s="39">
        <f t="shared" si="3"/>
        <v>4090.0938000000001</v>
      </c>
      <c r="K172" s="2"/>
      <c r="L172" s="31" t="s">
        <v>199</v>
      </c>
      <c r="M172" s="2"/>
      <c r="N172" s="2"/>
      <c r="O172" s="2"/>
      <c r="P172" s="2"/>
      <c r="Q172" s="50"/>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row>
    <row r="173" spans="1:181" customFormat="1" x14ac:dyDescent="0.2">
      <c r="A173" s="2"/>
      <c r="B173" s="31" t="s">
        <v>225</v>
      </c>
      <c r="C173" s="51">
        <v>44215</v>
      </c>
      <c r="D173" s="2"/>
      <c r="E173" s="2"/>
      <c r="F173" s="52">
        <v>6349</v>
      </c>
      <c r="G173" s="2"/>
      <c r="H173" s="53">
        <v>0.63570000000000004</v>
      </c>
      <c r="I173" s="2"/>
      <c r="J173" s="39">
        <f t="shared" si="3"/>
        <v>4036.0593000000003</v>
      </c>
      <c r="K173" s="2"/>
      <c r="L173" s="31" t="s">
        <v>199</v>
      </c>
      <c r="M173" s="2"/>
      <c r="N173" s="2"/>
      <c r="O173" s="2"/>
      <c r="P173" s="2"/>
      <c r="Q173" s="50"/>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row>
    <row r="174" spans="1:181" customFormat="1" x14ac:dyDescent="0.2">
      <c r="A174" s="2"/>
      <c r="B174" s="31" t="s">
        <v>225</v>
      </c>
      <c r="C174" s="51">
        <v>44215</v>
      </c>
      <c r="D174" s="2"/>
      <c r="E174" s="2"/>
      <c r="F174" s="52">
        <v>705</v>
      </c>
      <c r="G174" s="2"/>
      <c r="H174" s="53">
        <v>0.62229999999999996</v>
      </c>
      <c r="I174" s="2"/>
      <c r="J174" s="39">
        <f t="shared" si="3"/>
        <v>438.72149999999999</v>
      </c>
      <c r="K174" s="2"/>
      <c r="L174" s="31" t="s">
        <v>199</v>
      </c>
      <c r="M174" s="2"/>
      <c r="N174" s="2"/>
      <c r="O174" s="2"/>
      <c r="P174" s="2"/>
      <c r="Q174" s="50"/>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row>
    <row r="175" spans="1:181" customFormat="1" x14ac:dyDescent="0.2">
      <c r="A175" s="2"/>
      <c r="B175" s="31" t="s">
        <v>225</v>
      </c>
      <c r="C175" s="51">
        <v>44216</v>
      </c>
      <c r="D175" s="2"/>
      <c r="E175" s="2"/>
      <c r="F175" s="52">
        <v>6598</v>
      </c>
      <c r="G175" s="2"/>
      <c r="H175" s="53">
        <v>0.62229999999999996</v>
      </c>
      <c r="I175" s="2"/>
      <c r="J175" s="39">
        <f t="shared" si="3"/>
        <v>4105.9353999999994</v>
      </c>
      <c r="K175" s="2"/>
      <c r="L175" s="31" t="s">
        <v>199</v>
      </c>
      <c r="M175" s="2"/>
      <c r="N175" s="2"/>
      <c r="O175" s="2"/>
      <c r="P175" s="2"/>
      <c r="Q175" s="50"/>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row>
    <row r="176" spans="1:181" customFormat="1" x14ac:dyDescent="0.2">
      <c r="A176" s="2"/>
      <c r="B176" s="31" t="s">
        <v>225</v>
      </c>
      <c r="C176" s="51">
        <v>44217</v>
      </c>
      <c r="D176" s="2"/>
      <c r="E176" s="2"/>
      <c r="F176" s="52">
        <v>5657</v>
      </c>
      <c r="G176" s="2"/>
      <c r="H176" s="53">
        <v>0.62229999999999996</v>
      </c>
      <c r="I176" s="2"/>
      <c r="J176" s="39">
        <f t="shared" si="3"/>
        <v>3520.3510999999999</v>
      </c>
      <c r="K176" s="2"/>
      <c r="L176" s="31" t="s">
        <v>199</v>
      </c>
      <c r="M176" s="2"/>
      <c r="N176" s="2"/>
      <c r="O176" s="2"/>
      <c r="P176" s="2"/>
      <c r="Q176" s="50"/>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row>
    <row r="177" spans="1:181" customFormat="1" x14ac:dyDescent="0.2">
      <c r="A177" s="2"/>
      <c r="B177" s="31" t="s">
        <v>225</v>
      </c>
      <c r="C177" s="51">
        <v>44218</v>
      </c>
      <c r="D177" s="2"/>
      <c r="E177" s="2"/>
      <c r="F177" s="52">
        <v>6865</v>
      </c>
      <c r="G177" s="2"/>
      <c r="H177" s="53">
        <v>0.62229999999999996</v>
      </c>
      <c r="I177" s="2"/>
      <c r="J177" s="39">
        <f t="shared" si="3"/>
        <v>4272.0895</v>
      </c>
      <c r="K177" s="2"/>
      <c r="L177" s="31" t="s">
        <v>199</v>
      </c>
      <c r="M177" s="2"/>
      <c r="N177" s="2"/>
      <c r="O177" s="2"/>
      <c r="P177" s="2"/>
      <c r="Q177" s="50"/>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row>
    <row r="178" spans="1:181" customFormat="1" x14ac:dyDescent="0.2">
      <c r="A178" s="2"/>
      <c r="B178" s="31" t="s">
        <v>225</v>
      </c>
      <c r="C178" s="51">
        <v>44219</v>
      </c>
      <c r="D178" s="2"/>
      <c r="E178" s="2"/>
      <c r="F178" s="52">
        <v>7410</v>
      </c>
      <c r="G178" s="2"/>
      <c r="H178" s="53">
        <v>0.62229999999999996</v>
      </c>
      <c r="I178" s="2"/>
      <c r="J178" s="39">
        <f t="shared" si="3"/>
        <v>4611.2429999999995</v>
      </c>
      <c r="K178" s="2"/>
      <c r="L178" s="31" t="s">
        <v>199</v>
      </c>
      <c r="M178" s="2"/>
      <c r="N178" s="2"/>
      <c r="O178" s="2"/>
      <c r="P178" s="2"/>
      <c r="Q178" s="50"/>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row>
    <row r="179" spans="1:181" customFormat="1" x14ac:dyDescent="0.2">
      <c r="A179" s="2"/>
      <c r="B179" s="31" t="s">
        <v>225</v>
      </c>
      <c r="C179" s="51">
        <v>44220</v>
      </c>
      <c r="D179" s="2"/>
      <c r="E179" s="2"/>
      <c r="F179" s="52">
        <v>6906</v>
      </c>
      <c r="G179" s="2"/>
      <c r="H179" s="53">
        <v>0.62229999999999996</v>
      </c>
      <c r="I179" s="2"/>
      <c r="J179" s="39">
        <f t="shared" si="3"/>
        <v>4297.6037999999999</v>
      </c>
      <c r="K179" s="2"/>
      <c r="L179" s="31" t="s">
        <v>199</v>
      </c>
      <c r="M179" s="2"/>
      <c r="N179" s="2"/>
      <c r="O179" s="2"/>
      <c r="P179" s="2"/>
      <c r="Q179" s="50"/>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row>
    <row r="180" spans="1:181" customFormat="1" x14ac:dyDescent="0.2">
      <c r="A180" s="2"/>
      <c r="B180" s="31" t="s">
        <v>225</v>
      </c>
      <c r="C180" s="51">
        <v>44221</v>
      </c>
      <c r="D180" s="2"/>
      <c r="E180" s="2"/>
      <c r="F180" s="52">
        <v>7901</v>
      </c>
      <c r="G180" s="2"/>
      <c r="H180" s="53">
        <v>0.62229999999999996</v>
      </c>
      <c r="I180" s="2"/>
      <c r="J180" s="39">
        <f t="shared" si="3"/>
        <v>4916.7923000000001</v>
      </c>
      <c r="K180" s="2"/>
      <c r="L180" s="31" t="s">
        <v>199</v>
      </c>
      <c r="M180" s="2"/>
      <c r="N180" s="2"/>
      <c r="O180" s="2"/>
      <c r="P180" s="2"/>
      <c r="Q180" s="50"/>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row>
    <row r="181" spans="1:181" customFormat="1" x14ac:dyDescent="0.2">
      <c r="A181" s="2"/>
      <c r="B181" s="31" t="s">
        <v>225</v>
      </c>
      <c r="C181" s="51">
        <v>44222</v>
      </c>
      <c r="D181" s="2"/>
      <c r="E181" s="2"/>
      <c r="F181" s="52">
        <v>7583</v>
      </c>
      <c r="G181" s="2"/>
      <c r="H181" s="53">
        <v>0.62229999999999996</v>
      </c>
      <c r="I181" s="2"/>
      <c r="J181" s="39">
        <f t="shared" si="3"/>
        <v>4718.9008999999996</v>
      </c>
      <c r="K181" s="2"/>
      <c r="L181" s="31" t="s">
        <v>199</v>
      </c>
      <c r="M181" s="2"/>
      <c r="N181" s="2"/>
      <c r="O181" s="2"/>
      <c r="P181" s="2"/>
      <c r="Q181" s="50"/>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row>
    <row r="182" spans="1:181" customFormat="1" x14ac:dyDescent="0.2">
      <c r="A182" s="2"/>
      <c r="B182" s="31" t="s">
        <v>225</v>
      </c>
      <c r="C182" s="51">
        <v>44223</v>
      </c>
      <c r="D182" s="2"/>
      <c r="E182" s="2"/>
      <c r="F182" s="52">
        <v>7732</v>
      </c>
      <c r="G182" s="2"/>
      <c r="H182" s="53">
        <v>0.62229999999999996</v>
      </c>
      <c r="I182" s="2"/>
      <c r="J182" s="39">
        <f t="shared" si="3"/>
        <v>4811.6235999999999</v>
      </c>
      <c r="K182" s="2"/>
      <c r="L182" s="31" t="s">
        <v>199</v>
      </c>
      <c r="M182" s="2"/>
      <c r="N182" s="2"/>
      <c r="O182" s="2"/>
      <c r="P182" s="2"/>
      <c r="Q182" s="50"/>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row>
    <row r="183" spans="1:181" customFormat="1" x14ac:dyDescent="0.2">
      <c r="A183" s="2"/>
      <c r="B183" s="31" t="s">
        <v>225</v>
      </c>
      <c r="C183" s="51">
        <v>44224</v>
      </c>
      <c r="D183" s="2"/>
      <c r="E183" s="2"/>
      <c r="F183" s="52">
        <v>7216</v>
      </c>
      <c r="G183" s="2"/>
      <c r="H183" s="53">
        <v>0.62229999999999996</v>
      </c>
      <c r="I183" s="2"/>
      <c r="J183" s="39">
        <f t="shared" si="3"/>
        <v>4490.5167999999994</v>
      </c>
      <c r="K183" s="2"/>
      <c r="L183" s="31" t="s">
        <v>199</v>
      </c>
      <c r="M183" s="2"/>
      <c r="N183" s="2"/>
      <c r="O183" s="2"/>
      <c r="P183" s="2"/>
      <c r="Q183" s="50"/>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row>
    <row r="184" spans="1:181" customFormat="1" x14ac:dyDescent="0.2">
      <c r="A184" s="2"/>
      <c r="B184" s="31" t="s">
        <v>225</v>
      </c>
      <c r="C184" s="51">
        <v>44225</v>
      </c>
      <c r="D184" s="2"/>
      <c r="E184" s="2"/>
      <c r="F184" s="52">
        <v>7738</v>
      </c>
      <c r="G184" s="2"/>
      <c r="H184" s="53">
        <v>0.62229999999999996</v>
      </c>
      <c r="I184" s="2"/>
      <c r="J184" s="39">
        <f t="shared" si="3"/>
        <v>4815.3573999999999</v>
      </c>
      <c r="K184" s="2"/>
      <c r="L184" s="31" t="s">
        <v>199</v>
      </c>
      <c r="M184" s="2"/>
      <c r="N184" s="2"/>
      <c r="O184" s="2"/>
      <c r="P184" s="2"/>
      <c r="Q184" s="50"/>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row>
    <row r="185" spans="1:181" customFormat="1" x14ac:dyDescent="0.2">
      <c r="A185" s="2"/>
      <c r="B185" s="31" t="s">
        <v>225</v>
      </c>
      <c r="C185" s="51">
        <v>44226</v>
      </c>
      <c r="D185" s="2"/>
      <c r="E185" s="2"/>
      <c r="F185" s="52">
        <v>8469</v>
      </c>
      <c r="G185" s="2"/>
      <c r="H185" s="53">
        <v>0.62229999999999996</v>
      </c>
      <c r="I185" s="2"/>
      <c r="J185" s="39">
        <f>F185*H185</f>
        <v>5270.2586999999994</v>
      </c>
      <c r="K185" s="2"/>
      <c r="L185" s="31" t="s">
        <v>199</v>
      </c>
      <c r="M185" s="2"/>
      <c r="N185" s="2"/>
      <c r="O185" s="2"/>
      <c r="P185" s="2"/>
      <c r="Q185" s="50"/>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row>
    <row r="186" spans="1:181" customFormat="1" x14ac:dyDescent="0.2">
      <c r="A186" s="2"/>
      <c r="B186" s="31" t="s">
        <v>225</v>
      </c>
      <c r="C186" s="51">
        <v>44227</v>
      </c>
      <c r="D186" s="2"/>
      <c r="E186" s="2"/>
      <c r="F186" s="52">
        <v>6102</v>
      </c>
      <c r="G186" s="2"/>
      <c r="H186" s="53">
        <v>0.62229999999999996</v>
      </c>
      <c r="I186" s="2"/>
      <c r="J186" s="39">
        <f>F186*H186</f>
        <v>3797.2745999999997</v>
      </c>
      <c r="K186" s="2"/>
      <c r="L186" s="31" t="s">
        <v>199</v>
      </c>
      <c r="M186" s="2"/>
      <c r="N186" s="2"/>
      <c r="O186" s="2"/>
      <c r="P186" s="2"/>
      <c r="Q186" s="50"/>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row>
    <row r="187" spans="1:181" x14ac:dyDescent="0.2">
      <c r="N187" s="38">
        <f>SUMPRODUCT(F153:F186,H153:H186)/SUMPRODUCT(F153:F186)</f>
        <v>0.62210540857507501</v>
      </c>
      <c r="Q187" s="50" t="s">
        <v>152</v>
      </c>
    </row>
    <row r="188" spans="1:181" customFormat="1" x14ac:dyDescent="0.2">
      <c r="A188" s="2"/>
      <c r="B188" s="31" t="s">
        <v>225</v>
      </c>
      <c r="C188" s="51">
        <v>44228</v>
      </c>
      <c r="D188" s="2"/>
      <c r="E188" s="2"/>
      <c r="F188" s="52">
        <v>8362</v>
      </c>
      <c r="G188" s="2"/>
      <c r="H188" s="53">
        <v>0.62229999999999996</v>
      </c>
      <c r="I188" s="2"/>
      <c r="J188" s="39">
        <f t="shared" si="3"/>
        <v>5203.6725999999999</v>
      </c>
      <c r="K188" s="2"/>
      <c r="L188" s="31" t="s">
        <v>200</v>
      </c>
      <c r="M188" s="2"/>
      <c r="N188" s="2"/>
      <c r="O188" s="2"/>
      <c r="P188" s="2"/>
      <c r="Q188" s="50"/>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row>
    <row r="189" spans="1:181" customFormat="1" x14ac:dyDescent="0.2">
      <c r="A189" s="2"/>
      <c r="B189" s="31" t="s">
        <v>225</v>
      </c>
      <c r="C189" s="51">
        <v>44229</v>
      </c>
      <c r="D189" s="2"/>
      <c r="E189" s="2"/>
      <c r="F189" s="52">
        <v>7212</v>
      </c>
      <c r="G189" s="2"/>
      <c r="H189" s="53">
        <v>0.62229999999999996</v>
      </c>
      <c r="I189" s="2"/>
      <c r="J189" s="39">
        <f t="shared" si="3"/>
        <v>4488.0275999999994</v>
      </c>
      <c r="K189" s="2"/>
      <c r="L189" s="31" t="s">
        <v>200</v>
      </c>
      <c r="M189" s="2"/>
      <c r="N189" s="2"/>
      <c r="O189" s="2"/>
      <c r="P189" s="2"/>
      <c r="Q189" s="50"/>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row>
    <row r="190" spans="1:181" customFormat="1" x14ac:dyDescent="0.2">
      <c r="A190" s="2"/>
      <c r="B190" s="31" t="s">
        <v>225</v>
      </c>
      <c r="C190" s="51">
        <v>44230</v>
      </c>
      <c r="D190" s="2"/>
      <c r="E190" s="2"/>
      <c r="F190" s="52">
        <v>6657</v>
      </c>
      <c r="G190" s="2"/>
      <c r="H190" s="53">
        <v>0.62229999999999996</v>
      </c>
      <c r="I190" s="2"/>
      <c r="J190" s="39">
        <f t="shared" si="3"/>
        <v>4142.6511</v>
      </c>
      <c r="K190" s="2"/>
      <c r="L190" s="31" t="s">
        <v>200</v>
      </c>
      <c r="M190" s="2"/>
      <c r="N190" s="2"/>
      <c r="O190" s="2"/>
      <c r="P190" s="2"/>
      <c r="Q190" s="50"/>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row>
    <row r="191" spans="1:181" customFormat="1" x14ac:dyDescent="0.2">
      <c r="A191" s="2"/>
      <c r="B191" s="31" t="s">
        <v>225</v>
      </c>
      <c r="C191" s="51">
        <v>44231</v>
      </c>
      <c r="D191" s="2"/>
      <c r="E191" s="2"/>
      <c r="F191" s="52">
        <v>7645</v>
      </c>
      <c r="G191" s="2"/>
      <c r="H191" s="53">
        <v>0.62229999999999996</v>
      </c>
      <c r="I191" s="2"/>
      <c r="J191" s="39">
        <f t="shared" si="3"/>
        <v>4757.4834999999994</v>
      </c>
      <c r="K191" s="2"/>
      <c r="L191" s="31" t="s">
        <v>200</v>
      </c>
      <c r="M191" s="2"/>
      <c r="N191" s="2"/>
      <c r="O191" s="2"/>
      <c r="P191" s="2"/>
      <c r="Q191" s="50"/>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row>
    <row r="192" spans="1:181" customFormat="1" x14ac:dyDescent="0.2">
      <c r="A192" s="2"/>
      <c r="B192" s="31" t="s">
        <v>225</v>
      </c>
      <c r="C192" s="51">
        <v>44232</v>
      </c>
      <c r="D192" s="2"/>
      <c r="E192" s="2"/>
      <c r="F192" s="52">
        <v>6943</v>
      </c>
      <c r="G192" s="2"/>
      <c r="H192" s="53">
        <v>0.62229999999999996</v>
      </c>
      <c r="I192" s="2"/>
      <c r="J192" s="39">
        <f t="shared" si="3"/>
        <v>4320.6288999999997</v>
      </c>
      <c r="K192" s="2"/>
      <c r="L192" s="31" t="s">
        <v>200</v>
      </c>
      <c r="M192" s="2"/>
      <c r="N192" s="2"/>
      <c r="O192" s="2"/>
      <c r="P192" s="2"/>
      <c r="Q192" s="50"/>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row>
    <row r="193" spans="1:181" customFormat="1" x14ac:dyDescent="0.2">
      <c r="A193" s="2"/>
      <c r="B193" s="31" t="s">
        <v>225</v>
      </c>
      <c r="C193" s="51">
        <v>44233</v>
      </c>
      <c r="D193" s="2"/>
      <c r="E193" s="2"/>
      <c r="F193" s="52">
        <v>6469</v>
      </c>
      <c r="G193" s="2"/>
      <c r="H193" s="53">
        <v>0.62229999999999996</v>
      </c>
      <c r="I193" s="2"/>
      <c r="J193" s="39">
        <f t="shared" si="3"/>
        <v>4025.6587</v>
      </c>
      <c r="K193" s="2"/>
      <c r="L193" s="31" t="s">
        <v>200</v>
      </c>
      <c r="M193" s="2"/>
      <c r="N193" s="2"/>
      <c r="O193" s="2"/>
      <c r="P193" s="2"/>
      <c r="Q193" s="50"/>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row>
    <row r="194" spans="1:181" customFormat="1" x14ac:dyDescent="0.2">
      <c r="A194" s="2"/>
      <c r="B194" s="31" t="s">
        <v>225</v>
      </c>
      <c r="C194" s="51">
        <v>44234</v>
      </c>
      <c r="D194" s="2"/>
      <c r="E194" s="2"/>
      <c r="F194" s="52">
        <v>6766</v>
      </c>
      <c r="G194" s="2"/>
      <c r="H194" s="53">
        <v>0.62229999999999996</v>
      </c>
      <c r="I194" s="2"/>
      <c r="J194" s="39">
        <f t="shared" si="3"/>
        <v>4210.4817999999996</v>
      </c>
      <c r="K194" s="2"/>
      <c r="L194" s="31" t="s">
        <v>200</v>
      </c>
      <c r="M194" s="2"/>
      <c r="N194" s="2"/>
      <c r="O194" s="2"/>
      <c r="P194" s="2"/>
      <c r="Q194" s="50"/>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row>
    <row r="195" spans="1:181" customFormat="1" x14ac:dyDescent="0.2">
      <c r="A195" s="2"/>
      <c r="B195" s="31" t="s">
        <v>225</v>
      </c>
      <c r="C195" s="51">
        <v>44235</v>
      </c>
      <c r="D195" s="2"/>
      <c r="E195" s="2"/>
      <c r="F195" s="52">
        <v>6277</v>
      </c>
      <c r="G195" s="2"/>
      <c r="H195" s="53">
        <v>0.62229999999999996</v>
      </c>
      <c r="I195" s="2"/>
      <c r="J195" s="39">
        <f t="shared" si="3"/>
        <v>3906.1770999999999</v>
      </c>
      <c r="K195" s="2"/>
      <c r="L195" s="31" t="s">
        <v>200</v>
      </c>
      <c r="M195" s="2"/>
      <c r="N195" s="2"/>
      <c r="O195" s="2"/>
      <c r="P195" s="2"/>
      <c r="Q195" s="50"/>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row>
    <row r="196" spans="1:181" customFormat="1" x14ac:dyDescent="0.2">
      <c r="A196" s="2"/>
      <c r="B196" s="31" t="s">
        <v>225</v>
      </c>
      <c r="C196" s="51">
        <v>44236</v>
      </c>
      <c r="D196" s="2"/>
      <c r="E196" s="2"/>
      <c r="F196" s="52">
        <v>5934</v>
      </c>
      <c r="G196" s="2"/>
      <c r="H196" s="53">
        <v>0.62229999999999996</v>
      </c>
      <c r="I196" s="2"/>
      <c r="J196" s="39">
        <f t="shared" si="3"/>
        <v>3692.7282</v>
      </c>
      <c r="K196" s="2"/>
      <c r="L196" s="31" t="s">
        <v>200</v>
      </c>
      <c r="M196" s="2"/>
      <c r="N196" s="2"/>
      <c r="O196" s="2"/>
      <c r="P196" s="2"/>
      <c r="Q196" s="50"/>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row>
    <row r="197" spans="1:181" customFormat="1" x14ac:dyDescent="0.2">
      <c r="A197" s="2"/>
      <c r="B197" s="31" t="s">
        <v>225</v>
      </c>
      <c r="C197" s="51">
        <v>44237</v>
      </c>
      <c r="D197" s="2"/>
      <c r="E197" s="2"/>
      <c r="F197" s="52">
        <v>6273</v>
      </c>
      <c r="G197" s="2"/>
      <c r="H197" s="53">
        <v>0.62229999999999996</v>
      </c>
      <c r="I197" s="2"/>
      <c r="J197" s="39">
        <f t="shared" si="3"/>
        <v>3903.6878999999999</v>
      </c>
      <c r="K197" s="2"/>
      <c r="L197" s="31" t="s">
        <v>200</v>
      </c>
      <c r="M197" s="2"/>
      <c r="N197" s="2"/>
      <c r="O197" s="2"/>
      <c r="P197" s="2"/>
      <c r="Q197" s="50"/>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row>
    <row r="198" spans="1:181" customFormat="1" x14ac:dyDescent="0.2">
      <c r="A198" s="2"/>
      <c r="B198" s="31" t="s">
        <v>225</v>
      </c>
      <c r="C198" s="51">
        <v>44238</v>
      </c>
      <c r="D198" s="2"/>
      <c r="E198" s="2"/>
      <c r="F198" s="52">
        <v>5157</v>
      </c>
      <c r="G198" s="2"/>
      <c r="H198" s="53">
        <v>0.62229999999999996</v>
      </c>
      <c r="I198" s="2"/>
      <c r="J198" s="39">
        <f t="shared" si="3"/>
        <v>3209.2010999999998</v>
      </c>
      <c r="K198" s="2"/>
      <c r="L198" s="31" t="s">
        <v>200</v>
      </c>
      <c r="M198" s="2"/>
      <c r="N198" s="2"/>
      <c r="O198" s="2"/>
      <c r="P198" s="2"/>
      <c r="Q198" s="50"/>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row>
    <row r="199" spans="1:181" customFormat="1" x14ac:dyDescent="0.2">
      <c r="A199" s="2"/>
      <c r="B199" s="31" t="s">
        <v>225</v>
      </c>
      <c r="C199" s="51">
        <v>44238</v>
      </c>
      <c r="D199" s="2"/>
      <c r="E199" s="2"/>
      <c r="F199" s="52">
        <v>630</v>
      </c>
      <c r="G199" s="2"/>
      <c r="H199" s="53">
        <v>0.64910000000000001</v>
      </c>
      <c r="I199" s="2"/>
      <c r="J199" s="39">
        <f t="shared" si="3"/>
        <v>408.93299999999999</v>
      </c>
      <c r="K199" s="2"/>
      <c r="L199" s="31" t="s">
        <v>200</v>
      </c>
      <c r="M199" s="2"/>
      <c r="N199" s="2"/>
      <c r="O199" s="2"/>
      <c r="P199" s="2"/>
      <c r="Q199" s="50"/>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row>
    <row r="200" spans="1:181" customFormat="1" x14ac:dyDescent="0.2">
      <c r="A200" s="2"/>
      <c r="B200" s="31" t="s">
        <v>225</v>
      </c>
      <c r="C200" s="51">
        <v>44239</v>
      </c>
      <c r="D200" s="2"/>
      <c r="E200" s="2"/>
      <c r="F200" s="52">
        <v>5663</v>
      </c>
      <c r="G200" s="2"/>
      <c r="H200" s="53">
        <v>0.64910000000000001</v>
      </c>
      <c r="I200" s="2"/>
      <c r="J200" s="39">
        <f t="shared" si="3"/>
        <v>3675.8533000000002</v>
      </c>
      <c r="K200" s="2"/>
      <c r="L200" s="31" t="s">
        <v>200</v>
      </c>
      <c r="M200" s="2"/>
      <c r="N200" s="2"/>
      <c r="O200" s="2"/>
      <c r="P200" s="2"/>
      <c r="Q200" s="50"/>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row>
    <row r="201" spans="1:181" customFormat="1" x14ac:dyDescent="0.2">
      <c r="A201" s="2"/>
      <c r="B201" s="31" t="s">
        <v>225</v>
      </c>
      <c r="C201" s="51">
        <v>44240</v>
      </c>
      <c r="D201" s="2"/>
      <c r="E201" s="2"/>
      <c r="F201" s="52">
        <v>5817</v>
      </c>
      <c r="G201" s="2"/>
      <c r="H201" s="53">
        <v>0.64910000000000001</v>
      </c>
      <c r="I201" s="2"/>
      <c r="J201" s="39">
        <f t="shared" si="3"/>
        <v>3775.8146999999999</v>
      </c>
      <c r="K201" s="2"/>
      <c r="L201" s="31" t="s">
        <v>200</v>
      </c>
      <c r="M201" s="2"/>
      <c r="N201" s="2"/>
      <c r="O201" s="2"/>
      <c r="P201" s="2"/>
      <c r="Q201" s="50"/>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row>
    <row r="202" spans="1:181" customFormat="1" x14ac:dyDescent="0.2">
      <c r="A202" s="2"/>
      <c r="B202" s="31" t="s">
        <v>225</v>
      </c>
      <c r="C202" s="51">
        <v>44241</v>
      </c>
      <c r="D202" s="2"/>
      <c r="E202" s="2"/>
      <c r="F202" s="52">
        <v>6025</v>
      </c>
      <c r="G202" s="2"/>
      <c r="H202" s="53">
        <v>0.64910000000000001</v>
      </c>
      <c r="I202" s="2"/>
      <c r="J202" s="39">
        <f t="shared" si="3"/>
        <v>3910.8274999999999</v>
      </c>
      <c r="K202" s="2"/>
      <c r="L202" s="31" t="s">
        <v>200</v>
      </c>
      <c r="M202" s="2"/>
      <c r="N202" s="2"/>
      <c r="O202" s="2"/>
      <c r="P202" s="2"/>
      <c r="Q202" s="50"/>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row>
    <row r="203" spans="1:181" customFormat="1" x14ac:dyDescent="0.2">
      <c r="A203" s="2"/>
      <c r="B203" s="31" t="s">
        <v>225</v>
      </c>
      <c r="C203" s="51">
        <v>44242</v>
      </c>
      <c r="D203" s="2"/>
      <c r="E203" s="2"/>
      <c r="F203" s="52">
        <v>6289</v>
      </c>
      <c r="G203" s="2"/>
      <c r="H203" s="53">
        <v>0.64910000000000001</v>
      </c>
      <c r="I203" s="2"/>
      <c r="J203" s="39">
        <f t="shared" si="3"/>
        <v>4082.1898999999999</v>
      </c>
      <c r="K203" s="2"/>
      <c r="L203" s="31" t="s">
        <v>200</v>
      </c>
      <c r="M203" s="2"/>
      <c r="N203" s="2"/>
      <c r="O203" s="2"/>
      <c r="P203" s="2"/>
      <c r="Q203" s="50"/>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row>
    <row r="204" spans="1:181" customFormat="1" x14ac:dyDescent="0.2">
      <c r="A204" s="2"/>
      <c r="B204" s="31" t="s">
        <v>225</v>
      </c>
      <c r="C204" s="51">
        <v>44243</v>
      </c>
      <c r="D204" s="2"/>
      <c r="E204" s="2"/>
      <c r="F204" s="52">
        <v>6137</v>
      </c>
      <c r="G204" s="2"/>
      <c r="H204" s="53">
        <v>0.64910000000000001</v>
      </c>
      <c r="I204" s="2"/>
      <c r="J204" s="39">
        <f t="shared" si="3"/>
        <v>3983.5266999999999</v>
      </c>
      <c r="K204" s="2"/>
      <c r="L204" s="31" t="s">
        <v>200</v>
      </c>
      <c r="M204" s="2"/>
      <c r="N204" s="2"/>
      <c r="O204" s="2"/>
      <c r="P204" s="2"/>
      <c r="Q204" s="50"/>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row>
    <row r="205" spans="1:181" customFormat="1" x14ac:dyDescent="0.2">
      <c r="A205" s="2"/>
      <c r="B205" s="31" t="s">
        <v>225</v>
      </c>
      <c r="C205" s="51">
        <v>44244</v>
      </c>
      <c r="D205" s="2"/>
      <c r="E205" s="2"/>
      <c r="F205" s="52">
        <v>5733</v>
      </c>
      <c r="G205" s="2"/>
      <c r="H205" s="53">
        <v>0.64910000000000001</v>
      </c>
      <c r="I205" s="2"/>
      <c r="J205" s="39">
        <f t="shared" si="3"/>
        <v>3721.2903000000001</v>
      </c>
      <c r="K205" s="2"/>
      <c r="L205" s="31" t="s">
        <v>200</v>
      </c>
      <c r="M205" s="2"/>
      <c r="N205" s="2"/>
      <c r="O205" s="2"/>
      <c r="P205" s="2"/>
      <c r="Q205" s="50"/>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row>
    <row r="206" spans="1:181" customFormat="1" x14ac:dyDescent="0.2">
      <c r="A206" s="2"/>
      <c r="B206" s="31" t="s">
        <v>225</v>
      </c>
      <c r="C206" s="51">
        <v>44245</v>
      </c>
      <c r="D206" s="2"/>
      <c r="E206" s="2"/>
      <c r="F206" s="52">
        <v>6589</v>
      </c>
      <c r="G206" s="2"/>
      <c r="H206" s="53">
        <v>0.64910000000000001</v>
      </c>
      <c r="I206" s="2"/>
      <c r="J206" s="39">
        <f t="shared" si="3"/>
        <v>4276.9198999999999</v>
      </c>
      <c r="K206" s="2"/>
      <c r="L206" s="31" t="s">
        <v>200</v>
      </c>
      <c r="M206" s="2"/>
      <c r="N206" s="2"/>
      <c r="O206" s="2"/>
      <c r="P206" s="2"/>
      <c r="Q206" s="50"/>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row>
    <row r="207" spans="1:181" customFormat="1" x14ac:dyDescent="0.2">
      <c r="A207" s="2"/>
      <c r="B207" s="31" t="s">
        <v>225</v>
      </c>
      <c r="C207" s="51">
        <v>44246</v>
      </c>
      <c r="D207" s="2"/>
      <c r="E207" s="2"/>
      <c r="F207" s="52">
        <v>6878</v>
      </c>
      <c r="G207" s="2"/>
      <c r="H207" s="53">
        <v>0.64910000000000001</v>
      </c>
      <c r="I207" s="2"/>
      <c r="J207" s="39">
        <f t="shared" si="3"/>
        <v>4464.5097999999998</v>
      </c>
      <c r="K207" s="2"/>
      <c r="L207" s="31" t="s">
        <v>200</v>
      </c>
      <c r="M207" s="2"/>
      <c r="N207" s="2"/>
      <c r="O207" s="2"/>
      <c r="P207" s="2"/>
      <c r="Q207" s="50"/>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row>
    <row r="208" spans="1:181" customFormat="1" x14ac:dyDescent="0.2">
      <c r="A208" s="2"/>
      <c r="B208" s="31" t="s">
        <v>225</v>
      </c>
      <c r="C208" s="51">
        <v>44247</v>
      </c>
      <c r="D208" s="2"/>
      <c r="E208" s="2"/>
      <c r="F208" s="52">
        <v>6220</v>
      </c>
      <c r="G208" s="2"/>
      <c r="H208" s="53">
        <v>0.64910000000000001</v>
      </c>
      <c r="I208" s="2"/>
      <c r="J208" s="39">
        <f t="shared" si="3"/>
        <v>4037.402</v>
      </c>
      <c r="K208" s="2"/>
      <c r="L208" s="31" t="s">
        <v>200</v>
      </c>
      <c r="M208" s="2"/>
      <c r="N208" s="2"/>
      <c r="O208" s="2"/>
      <c r="P208" s="2"/>
      <c r="Q208" s="50"/>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row>
    <row r="209" spans="1:181" customFormat="1" x14ac:dyDescent="0.2">
      <c r="A209" s="2"/>
      <c r="B209" s="31" t="s">
        <v>225</v>
      </c>
      <c r="C209" s="51">
        <v>44248</v>
      </c>
      <c r="D209" s="2"/>
      <c r="E209" s="2"/>
      <c r="F209" s="52">
        <v>5425</v>
      </c>
      <c r="G209" s="2"/>
      <c r="H209" s="53">
        <v>0.64910000000000001</v>
      </c>
      <c r="I209" s="2"/>
      <c r="J209" s="39">
        <f t="shared" si="3"/>
        <v>3521.3674999999998</v>
      </c>
      <c r="K209" s="2"/>
      <c r="L209" s="31" t="s">
        <v>200</v>
      </c>
      <c r="M209" s="2"/>
      <c r="N209" s="2"/>
      <c r="O209" s="2"/>
      <c r="P209" s="2"/>
      <c r="Q209" s="50"/>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row>
    <row r="210" spans="1:181" customFormat="1" x14ac:dyDescent="0.2">
      <c r="A210" s="2"/>
      <c r="B210" s="31" t="s">
        <v>225</v>
      </c>
      <c r="C210" s="51">
        <v>44249</v>
      </c>
      <c r="D210" s="2"/>
      <c r="E210" s="2"/>
      <c r="F210" s="52">
        <v>4596</v>
      </c>
      <c r="G210" s="2"/>
      <c r="H210" s="53">
        <v>0.64910000000000001</v>
      </c>
      <c r="I210" s="2"/>
      <c r="J210" s="39">
        <f t="shared" si="3"/>
        <v>2983.2636000000002</v>
      </c>
      <c r="K210" s="2"/>
      <c r="L210" s="31" t="s">
        <v>200</v>
      </c>
      <c r="M210" s="2"/>
      <c r="N210" s="2"/>
      <c r="O210" s="2"/>
      <c r="P210" s="2"/>
      <c r="Q210" s="50"/>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row>
    <row r="211" spans="1:181" customFormat="1" x14ac:dyDescent="0.2">
      <c r="A211" s="2"/>
      <c r="B211" s="31" t="s">
        <v>225</v>
      </c>
      <c r="C211" s="51">
        <v>44249</v>
      </c>
      <c r="D211" s="2"/>
      <c r="E211" s="2"/>
      <c r="F211" s="52">
        <v>1717</v>
      </c>
      <c r="G211" s="2"/>
      <c r="H211" s="53">
        <v>0.64910000000000001</v>
      </c>
      <c r="I211" s="2"/>
      <c r="J211" s="39">
        <f t="shared" si="3"/>
        <v>1114.5047</v>
      </c>
      <c r="K211" s="2"/>
      <c r="L211" s="31" t="s">
        <v>200</v>
      </c>
      <c r="M211" s="2"/>
      <c r="N211" s="2"/>
      <c r="O211" s="2"/>
      <c r="P211" s="2"/>
      <c r="Q211" s="50"/>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row>
    <row r="212" spans="1:181" customFormat="1" x14ac:dyDescent="0.2">
      <c r="A212" s="2"/>
      <c r="B212" s="31" t="s">
        <v>225</v>
      </c>
      <c r="C212" s="51">
        <v>44250</v>
      </c>
      <c r="D212" s="2"/>
      <c r="E212" s="2"/>
      <c r="F212" s="52">
        <v>6508</v>
      </c>
      <c r="G212" s="2"/>
      <c r="H212" s="53">
        <v>0.64910000000000001</v>
      </c>
      <c r="I212" s="2"/>
      <c r="J212" s="39">
        <f t="shared" si="3"/>
        <v>4224.3428000000004</v>
      </c>
      <c r="K212" s="2"/>
      <c r="L212" s="31" t="s">
        <v>200</v>
      </c>
      <c r="M212" s="2"/>
      <c r="N212" s="2"/>
      <c r="O212" s="2"/>
      <c r="P212" s="2"/>
      <c r="Q212" s="50"/>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row>
    <row r="213" spans="1:181" customFormat="1" x14ac:dyDescent="0.2">
      <c r="A213" s="2"/>
      <c r="B213" s="31" t="s">
        <v>225</v>
      </c>
      <c r="C213" s="51">
        <v>44251</v>
      </c>
      <c r="D213" s="2"/>
      <c r="E213" s="2"/>
      <c r="F213" s="52">
        <v>6303</v>
      </c>
      <c r="G213" s="2"/>
      <c r="H213" s="53">
        <v>0.64910000000000001</v>
      </c>
      <c r="I213" s="2"/>
      <c r="J213" s="39">
        <f t="shared" si="3"/>
        <v>4091.2773000000002</v>
      </c>
      <c r="K213" s="2"/>
      <c r="L213" s="31" t="s">
        <v>200</v>
      </c>
      <c r="M213" s="2"/>
      <c r="N213" s="2"/>
      <c r="O213" s="2"/>
      <c r="P213" s="2"/>
      <c r="Q213" s="50"/>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row>
    <row r="214" spans="1:181" customFormat="1" x14ac:dyDescent="0.2">
      <c r="A214" s="2"/>
      <c r="B214" s="31" t="s">
        <v>225</v>
      </c>
      <c r="C214" s="51">
        <v>44252</v>
      </c>
      <c r="D214" s="2"/>
      <c r="E214" s="2"/>
      <c r="F214" s="52">
        <v>6009</v>
      </c>
      <c r="G214" s="2"/>
      <c r="H214" s="53">
        <v>0.64910000000000001</v>
      </c>
      <c r="I214" s="2"/>
      <c r="J214" s="39">
        <f t="shared" si="3"/>
        <v>3900.4419000000003</v>
      </c>
      <c r="K214" s="2"/>
      <c r="L214" s="31" t="s">
        <v>200</v>
      </c>
      <c r="M214" s="2"/>
      <c r="N214" s="2"/>
      <c r="O214" s="2"/>
      <c r="P214" s="2"/>
      <c r="Q214" s="50"/>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row>
    <row r="215" spans="1:181" customFormat="1" x14ac:dyDescent="0.2">
      <c r="A215" s="2"/>
      <c r="B215" s="31" t="s">
        <v>225</v>
      </c>
      <c r="C215" s="51">
        <v>44253</v>
      </c>
      <c r="D215" s="2"/>
      <c r="E215" s="2"/>
      <c r="F215" s="52">
        <v>6878</v>
      </c>
      <c r="G215" s="2"/>
      <c r="H215" s="53">
        <v>0.64910000000000001</v>
      </c>
      <c r="I215" s="2"/>
      <c r="J215" s="39">
        <f t="shared" si="3"/>
        <v>4464.5097999999998</v>
      </c>
      <c r="K215" s="2"/>
      <c r="L215" s="31" t="s">
        <v>200</v>
      </c>
      <c r="M215" s="2"/>
      <c r="N215" s="2"/>
      <c r="O215" s="2"/>
      <c r="P215" s="2"/>
      <c r="Q215" s="50"/>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row>
    <row r="216" spans="1:181" customFormat="1" x14ac:dyDescent="0.2">
      <c r="A216" s="2"/>
      <c r="B216" s="31" t="s">
        <v>225</v>
      </c>
      <c r="C216" s="51">
        <v>44254</v>
      </c>
      <c r="D216" s="2"/>
      <c r="E216" s="2"/>
      <c r="F216" s="52">
        <v>6699</v>
      </c>
      <c r="G216" s="2"/>
      <c r="H216" s="53">
        <v>0.64910000000000001</v>
      </c>
      <c r="I216" s="2"/>
      <c r="J216" s="39">
        <f t="shared" si="3"/>
        <v>4348.3208999999997</v>
      </c>
      <c r="K216" s="2"/>
      <c r="L216" s="31" t="s">
        <v>200</v>
      </c>
      <c r="M216" s="2"/>
      <c r="N216" s="2"/>
      <c r="O216" s="2"/>
      <c r="P216" s="2"/>
      <c r="Q216" s="50"/>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row>
    <row r="217" spans="1:181" customFormat="1" x14ac:dyDescent="0.2">
      <c r="A217" s="2"/>
      <c r="B217" s="31" t="s">
        <v>225</v>
      </c>
      <c r="C217" s="51">
        <v>44255</v>
      </c>
      <c r="D217" s="2"/>
      <c r="E217" s="2"/>
      <c r="F217" s="52">
        <v>6724</v>
      </c>
      <c r="G217" s="2"/>
      <c r="H217" s="53">
        <v>0.64910000000000001</v>
      </c>
      <c r="I217" s="2"/>
      <c r="J217" s="39">
        <f t="shared" si="3"/>
        <v>4364.5483999999997</v>
      </c>
      <c r="K217" s="2"/>
      <c r="L217" s="31" t="s">
        <v>200</v>
      </c>
      <c r="M217" s="2"/>
      <c r="N217" s="2"/>
      <c r="O217" s="2"/>
      <c r="P217" s="2"/>
      <c r="Q217" s="50"/>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row>
    <row r="218" spans="1:181" x14ac:dyDescent="0.2">
      <c r="N218" s="38">
        <f>SUMPRODUCT(F188:F217,H188:H217)/SUMPRODUCT(F188:F217)</f>
        <v>0.63816014900157858</v>
      </c>
      <c r="Q218" s="50" t="s">
        <v>153</v>
      </c>
    </row>
    <row r="219" spans="1:181" customFormat="1" x14ac:dyDescent="0.2">
      <c r="A219" s="2"/>
      <c r="B219" s="2"/>
      <c r="C219" s="2"/>
      <c r="D219" s="2"/>
      <c r="E219" s="2"/>
      <c r="F219" s="2"/>
      <c r="G219" s="2"/>
      <c r="H219" s="2"/>
      <c r="I219" s="2"/>
      <c r="J219" s="2"/>
      <c r="K219" s="2"/>
      <c r="L219" s="2"/>
      <c r="M219" s="2"/>
      <c r="N219" s="2"/>
      <c r="O219" s="2"/>
      <c r="P219" s="2"/>
      <c r="Q219" s="50"/>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row>
    <row r="220" spans="1:181" customFormat="1" x14ac:dyDescent="0.2">
      <c r="A220" s="2"/>
      <c r="B220" s="2"/>
      <c r="C220" s="2"/>
      <c r="D220" s="2"/>
      <c r="E220" s="2"/>
      <c r="F220" s="2"/>
      <c r="G220" s="2"/>
      <c r="H220" s="2"/>
      <c r="I220" s="2"/>
      <c r="J220" s="2"/>
      <c r="K220" s="2"/>
      <c r="L220" s="2"/>
      <c r="M220" s="2"/>
      <c r="N220" s="2"/>
      <c r="O220" s="2"/>
      <c r="P220" s="2"/>
      <c r="Q220" s="50"/>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row>
    <row r="221" spans="1:181" customFormat="1" x14ac:dyDescent="0.2">
      <c r="A221" s="2"/>
      <c r="B221" s="2" t="s">
        <v>46</v>
      </c>
      <c r="C221" s="2"/>
      <c r="D221" s="2"/>
      <c r="E221" s="2"/>
      <c r="F221" s="2"/>
      <c r="G221" s="2"/>
      <c r="H221" s="2"/>
      <c r="I221" s="2"/>
      <c r="J221" s="2"/>
      <c r="K221" s="2"/>
      <c r="L221" s="2"/>
      <c r="M221" s="2"/>
      <c r="N221" s="2"/>
      <c r="O221" s="2"/>
      <c r="P221" s="2"/>
      <c r="Q221" s="50"/>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row>
    <row r="222" spans="1:181" customFormat="1" x14ac:dyDescent="0.2">
      <c r="A222" s="2"/>
      <c r="B222" s="2"/>
      <c r="C222" s="2"/>
      <c r="D222" s="2"/>
      <c r="E222" s="2"/>
      <c r="F222" s="2"/>
      <c r="G222" s="2"/>
      <c r="H222" s="2"/>
      <c r="I222" s="2"/>
      <c r="J222" s="2"/>
      <c r="K222" s="2"/>
      <c r="L222" s="2"/>
      <c r="M222" s="2"/>
      <c r="N222" s="2"/>
      <c r="O222" s="2"/>
      <c r="P222" s="2"/>
      <c r="Q222" s="50"/>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row>
    <row r="223" spans="1:181" customFormat="1" x14ac:dyDescent="0.2">
      <c r="A223" s="2"/>
      <c r="B223" s="2"/>
      <c r="C223" s="2"/>
      <c r="D223" s="2"/>
      <c r="E223" s="2"/>
      <c r="F223" s="2"/>
      <c r="G223" s="2"/>
      <c r="H223" s="2"/>
      <c r="I223" s="2"/>
      <c r="J223" s="2"/>
      <c r="K223" s="2"/>
      <c r="L223" s="2"/>
      <c r="M223" s="2"/>
      <c r="N223" s="2"/>
      <c r="O223" s="2"/>
      <c r="P223" s="2"/>
      <c r="Q223" s="50"/>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row>
    <row r="224" spans="1:181" customFormat="1" x14ac:dyDescent="0.2">
      <c r="A224" s="2"/>
      <c r="B224" s="2"/>
      <c r="C224" s="2"/>
      <c r="D224" s="2"/>
      <c r="E224" s="2"/>
      <c r="F224" s="2"/>
      <c r="G224" s="2"/>
      <c r="H224" s="2"/>
      <c r="I224" s="2"/>
      <c r="J224" s="2"/>
      <c r="K224" s="2"/>
      <c r="L224" s="2"/>
      <c r="M224" s="2"/>
      <c r="N224" s="2"/>
      <c r="O224" s="2"/>
      <c r="P224" s="2"/>
      <c r="Q224" s="50"/>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row>
    <row r="225" spans="1:181" customFormat="1" x14ac:dyDescent="0.2">
      <c r="A225" s="2"/>
      <c r="B225" s="2"/>
      <c r="C225" s="2"/>
      <c r="D225" s="2"/>
      <c r="E225" s="2"/>
      <c r="F225" s="2"/>
      <c r="G225" s="2"/>
      <c r="H225" s="2"/>
      <c r="I225" s="2"/>
      <c r="J225" s="2"/>
      <c r="K225" s="2"/>
      <c r="L225" s="2"/>
      <c r="M225" s="2"/>
      <c r="N225" s="2"/>
      <c r="O225" s="2"/>
      <c r="P225" s="2"/>
      <c r="Q225" s="50"/>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1FFE1"/>
  </sheetPr>
  <dimension ref="B2:U17"/>
  <sheetViews>
    <sheetView showGridLines="0" zoomScale="85" zoomScaleNormal="85" workbookViewId="0">
      <pane xSplit="6" ySplit="9" topLeftCell="G10" activePane="bottomRight" state="frozen"/>
      <selection activeCell="R6" sqref="R6"/>
      <selection pane="topRight" activeCell="R6" sqref="R6"/>
      <selection pane="bottomLeft" activeCell="R6" sqref="R6"/>
      <selection pane="bottomRight" activeCell="G10" sqref="G10"/>
    </sheetView>
  </sheetViews>
  <sheetFormatPr defaultRowHeight="12.75" x14ac:dyDescent="0.2"/>
  <cols>
    <col min="1" max="1" width="4.7109375" style="2" customWidth="1"/>
    <col min="2" max="2" width="37.7109375" style="2" customWidth="1"/>
    <col min="3" max="3" width="4.7109375" style="2" customWidth="1"/>
    <col min="4" max="5" width="4.5703125" style="2" customWidth="1"/>
    <col min="6" max="6" width="11.28515625" style="2" customWidth="1"/>
    <col min="7" max="7" width="2.7109375" style="2" customWidth="1"/>
    <col min="8" max="8" width="11.42578125" style="2" customWidth="1"/>
    <col min="9" max="9" width="2.7109375" style="2" customWidth="1"/>
    <col min="10" max="10" width="11.42578125" style="2" customWidth="1"/>
    <col min="11" max="11" width="2.7109375" style="2" customWidth="1"/>
    <col min="12" max="17" width="16.7109375" style="2" customWidth="1"/>
    <col min="18" max="18" width="2.7109375" style="2" customWidth="1"/>
    <col min="19" max="19" width="17.140625" style="2" customWidth="1"/>
    <col min="20" max="20" width="2.7109375" style="2" customWidth="1"/>
    <col min="21" max="21" width="13.7109375" style="2" customWidth="1"/>
    <col min="22" max="22" width="2.7109375" style="2" customWidth="1"/>
    <col min="23" max="37" width="13.7109375" style="2" customWidth="1"/>
    <col min="38" max="16384" width="9.140625" style="2"/>
  </cols>
  <sheetData>
    <row r="2" spans="2:21" s="18" customFormat="1" ht="18" x14ac:dyDescent="0.2">
      <c r="B2" s="18" t="s">
        <v>56</v>
      </c>
    </row>
    <row r="4" spans="2:21" x14ac:dyDescent="0.2">
      <c r="B4" s="25" t="s">
        <v>57</v>
      </c>
      <c r="C4" s="1"/>
      <c r="D4" s="1"/>
    </row>
    <row r="5" spans="2:21" x14ac:dyDescent="0.2">
      <c r="B5" s="22" t="s">
        <v>222</v>
      </c>
      <c r="C5" s="3"/>
      <c r="D5" s="3"/>
      <c r="H5" s="19"/>
    </row>
    <row r="6" spans="2:21" x14ac:dyDescent="0.2">
      <c r="B6" s="5"/>
      <c r="C6" s="3"/>
      <c r="D6" s="3"/>
    </row>
    <row r="8" spans="2:21" s="9" customFormat="1" x14ac:dyDescent="0.2">
      <c r="B8" s="9" t="s">
        <v>12</v>
      </c>
      <c r="F8" s="9" t="s">
        <v>41</v>
      </c>
      <c r="H8" s="9" t="s">
        <v>42</v>
      </c>
      <c r="J8" s="9" t="s">
        <v>43</v>
      </c>
      <c r="L8" s="54" t="s">
        <v>154</v>
      </c>
      <c r="M8" s="54" t="s">
        <v>155</v>
      </c>
      <c r="N8" s="54" t="s">
        <v>156</v>
      </c>
      <c r="O8" s="54" t="s">
        <v>157</v>
      </c>
      <c r="P8" s="54" t="s">
        <v>158</v>
      </c>
      <c r="Q8" s="54" t="s">
        <v>159</v>
      </c>
      <c r="S8" s="9" t="s">
        <v>45</v>
      </c>
      <c r="U8" s="9" t="s">
        <v>44</v>
      </c>
    </row>
    <row r="11" spans="2:21" s="9" customFormat="1" x14ac:dyDescent="0.2">
      <c r="B11" s="9" t="s">
        <v>89</v>
      </c>
    </row>
    <row r="13" spans="2:21" x14ac:dyDescent="0.2">
      <c r="B13" s="1" t="s">
        <v>99</v>
      </c>
    </row>
    <row r="14" spans="2:21" x14ac:dyDescent="0.2">
      <c r="B14" s="2" t="s">
        <v>100</v>
      </c>
      <c r="F14" s="2" t="s">
        <v>48</v>
      </c>
      <c r="L14" s="31">
        <v>1242000</v>
      </c>
      <c r="M14" s="31">
        <v>1195000</v>
      </c>
      <c r="N14" s="31">
        <v>1151000</v>
      </c>
      <c r="O14" s="31">
        <v>1073000</v>
      </c>
      <c r="P14" s="31">
        <v>1215000</v>
      </c>
      <c r="Q14" s="31">
        <v>1317000</v>
      </c>
      <c r="S14" s="2" t="s">
        <v>221</v>
      </c>
    </row>
    <row r="17" spans="2:2" x14ac:dyDescent="0.2">
      <c r="B17" s="2" t="s">
        <v>46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B2:R40"/>
  <sheetViews>
    <sheetView showGridLines="0" zoomScale="85" zoomScaleNormal="85" workbookViewId="0">
      <pane xSplit="6" ySplit="12" topLeftCell="G13" activePane="bottomRight" state="frozen"/>
      <selection activeCell="R6" sqref="R6"/>
      <selection pane="topRight" activeCell="R6" sqref="R6"/>
      <selection pane="bottomLeft" activeCell="R6" sqref="R6"/>
      <selection pane="bottomRight" activeCell="G13" sqref="G13"/>
    </sheetView>
  </sheetViews>
  <sheetFormatPr defaultRowHeight="12.75" x14ac:dyDescent="0.2"/>
  <cols>
    <col min="1" max="1" width="4.7109375" style="2" customWidth="1"/>
    <col min="2" max="2" width="46" style="2" customWidth="1"/>
    <col min="3" max="3" width="4.7109375" style="2" customWidth="1"/>
    <col min="4" max="5" width="4.5703125" style="2" customWidth="1"/>
    <col min="6" max="6" width="16.5703125" style="2" customWidth="1"/>
    <col min="7" max="7" width="2.7109375" style="2" customWidth="1"/>
    <col min="8" max="8" width="12.85546875" style="2" customWidth="1"/>
    <col min="9" max="9" width="2.7109375" style="2" customWidth="1"/>
    <col min="10" max="10" width="11.85546875" style="2" customWidth="1"/>
    <col min="11" max="11" width="2.28515625" style="2" customWidth="1"/>
    <col min="12" max="13" width="20.5703125" style="2" customWidth="1"/>
    <col min="14" max="16" width="21.140625" style="2" customWidth="1"/>
    <col min="17" max="17" width="2.7109375" style="2" customWidth="1"/>
    <col min="18" max="32" width="13.7109375" style="2" customWidth="1"/>
    <col min="33" max="16384" width="9.140625" style="2"/>
  </cols>
  <sheetData>
    <row r="2" spans="2:18" s="18" customFormat="1" ht="18" x14ac:dyDescent="0.2">
      <c r="B2" s="18" t="s">
        <v>64</v>
      </c>
    </row>
    <row r="4" spans="2:18" x14ac:dyDescent="0.2">
      <c r="B4" s="25" t="s">
        <v>57</v>
      </c>
      <c r="C4" s="1"/>
      <c r="D4" s="1"/>
    </row>
    <row r="5" spans="2:18" x14ac:dyDescent="0.2">
      <c r="B5" s="22" t="s">
        <v>160</v>
      </c>
      <c r="C5" s="3"/>
      <c r="D5" s="3"/>
      <c r="J5" s="19"/>
    </row>
    <row r="6" spans="2:18" x14ac:dyDescent="0.2">
      <c r="B6" s="22"/>
      <c r="C6" s="3"/>
      <c r="D6" s="3"/>
      <c r="J6" s="19"/>
    </row>
    <row r="7" spans="2:18" x14ac:dyDescent="0.2">
      <c r="B7" s="26" t="s">
        <v>58</v>
      </c>
      <c r="C7" s="3"/>
      <c r="D7" s="3"/>
      <c r="J7" s="19"/>
    </row>
    <row r="8" spans="2:18" x14ac:dyDescent="0.2">
      <c r="B8" s="5" t="s">
        <v>203</v>
      </c>
      <c r="C8" s="3"/>
      <c r="D8" s="3"/>
    </row>
    <row r="9" spans="2:18" x14ac:dyDescent="0.2">
      <c r="B9" s="5"/>
      <c r="C9" s="3"/>
      <c r="D9" s="3"/>
    </row>
    <row r="11" spans="2:18" s="9" customFormat="1" ht="25.5" customHeight="1" x14ac:dyDescent="0.2">
      <c r="B11" s="9" t="s">
        <v>12</v>
      </c>
      <c r="F11" s="9" t="s">
        <v>41</v>
      </c>
      <c r="H11" s="9" t="s">
        <v>42</v>
      </c>
      <c r="J11" s="41" t="s">
        <v>59</v>
      </c>
      <c r="L11" s="42" t="s">
        <v>116</v>
      </c>
      <c r="M11" s="42" t="s">
        <v>161</v>
      </c>
      <c r="N11" s="42" t="s">
        <v>162</v>
      </c>
      <c r="O11" s="42" t="s">
        <v>202</v>
      </c>
      <c r="P11" s="42" t="s">
        <v>163</v>
      </c>
      <c r="R11" s="9" t="s">
        <v>44</v>
      </c>
    </row>
    <row r="14" spans="2:18" x14ac:dyDescent="0.2">
      <c r="B14" s="2" t="s">
        <v>45</v>
      </c>
      <c r="L14" s="2" t="s">
        <v>60</v>
      </c>
      <c r="M14" s="2" t="s">
        <v>61</v>
      </c>
      <c r="N14" s="2" t="s">
        <v>62</v>
      </c>
      <c r="O14" s="2" t="s">
        <v>63</v>
      </c>
      <c r="P14" s="2" t="s">
        <v>201</v>
      </c>
    </row>
    <row r="16" spans="2:18" s="9" customFormat="1" x14ac:dyDescent="0.2">
      <c r="B16" s="9" t="s">
        <v>65</v>
      </c>
    </row>
    <row r="18" spans="2:18" x14ac:dyDescent="0.2">
      <c r="B18" s="1" t="s">
        <v>66</v>
      </c>
    </row>
    <row r="19" spans="2:18" x14ac:dyDescent="0.2">
      <c r="B19" s="2" t="s">
        <v>67</v>
      </c>
      <c r="F19" s="2" t="s">
        <v>229</v>
      </c>
      <c r="L19" s="47">
        <v>0.2709169659902701</v>
      </c>
      <c r="M19" s="47">
        <v>0.26822619178414686</v>
      </c>
    </row>
    <row r="20" spans="2:18" x14ac:dyDescent="0.2">
      <c r="B20" s="2" t="s">
        <v>68</v>
      </c>
      <c r="F20" s="2" t="s">
        <v>49</v>
      </c>
      <c r="L20" s="46">
        <v>0.54648669599832389</v>
      </c>
      <c r="M20" s="48">
        <v>0.61954966855167126</v>
      </c>
      <c r="R20" s="2" t="s">
        <v>173</v>
      </c>
    </row>
    <row r="22" spans="2:18" x14ac:dyDescent="0.2">
      <c r="B22" s="1" t="s">
        <v>88</v>
      </c>
    </row>
    <row r="23" spans="2:18" x14ac:dyDescent="0.2">
      <c r="B23" s="2" t="s">
        <v>118</v>
      </c>
      <c r="F23" s="2" t="s">
        <v>231</v>
      </c>
      <c r="N23" s="47">
        <v>6.0375816691109724E-2</v>
      </c>
      <c r="P23" s="47">
        <v>8.8706589458098589E-2</v>
      </c>
    </row>
    <row r="24" spans="2:18" x14ac:dyDescent="0.2">
      <c r="B24" s="22" t="s">
        <v>136</v>
      </c>
      <c r="F24" s="2" t="s">
        <v>190</v>
      </c>
      <c r="P24" s="47">
        <v>0.14900547538696374</v>
      </c>
    </row>
    <row r="25" spans="2:18" x14ac:dyDescent="0.2">
      <c r="B25" s="22" t="s">
        <v>164</v>
      </c>
      <c r="F25" s="2" t="s">
        <v>48</v>
      </c>
      <c r="P25" s="31">
        <v>16427900</v>
      </c>
    </row>
    <row r="26" spans="2:18" x14ac:dyDescent="0.2">
      <c r="B26" s="22" t="s">
        <v>188</v>
      </c>
      <c r="F26" s="2" t="s">
        <v>48</v>
      </c>
      <c r="P26" s="31">
        <v>7591500</v>
      </c>
    </row>
    <row r="27" spans="2:18" x14ac:dyDescent="0.2">
      <c r="B27" s="2" t="s">
        <v>143</v>
      </c>
      <c r="F27" s="2" t="s">
        <v>49</v>
      </c>
      <c r="P27" s="68">
        <f>P26/P25</f>
        <v>0.46211019059039804</v>
      </c>
      <c r="R27" s="22" t="s">
        <v>220</v>
      </c>
    </row>
    <row r="28" spans="2:18" x14ac:dyDescent="0.2">
      <c r="R28" s="22"/>
    </row>
    <row r="29" spans="2:18" x14ac:dyDescent="0.2">
      <c r="B29" s="2" t="s">
        <v>207</v>
      </c>
      <c r="F29" s="2" t="s">
        <v>48</v>
      </c>
      <c r="O29" s="31">
        <v>14748570</v>
      </c>
      <c r="R29" s="22"/>
    </row>
    <row r="30" spans="2:18" x14ac:dyDescent="0.2">
      <c r="B30" s="2" t="s">
        <v>208</v>
      </c>
      <c r="F30" s="2" t="s">
        <v>48</v>
      </c>
      <c r="O30" s="31">
        <v>6985460</v>
      </c>
    </row>
    <row r="31" spans="2:18" x14ac:dyDescent="0.2">
      <c r="B31" s="2" t="s">
        <v>209</v>
      </c>
      <c r="F31" s="2" t="s">
        <v>49</v>
      </c>
      <c r="O31" s="68">
        <f>(O29-O30)/O29</f>
        <v>0.52636357287520075</v>
      </c>
      <c r="R31" s="22" t="s">
        <v>210</v>
      </c>
    </row>
    <row r="32" spans="2:18" x14ac:dyDescent="0.2">
      <c r="B32" s="2" t="s">
        <v>192</v>
      </c>
      <c r="F32" s="2" t="s">
        <v>54</v>
      </c>
      <c r="O32" s="31">
        <v>-5425.3252927498379</v>
      </c>
      <c r="R32" s="22"/>
    </row>
    <row r="33" spans="2:18" x14ac:dyDescent="0.2">
      <c r="B33" s="2" t="s">
        <v>193</v>
      </c>
      <c r="F33" s="2" t="s">
        <v>54</v>
      </c>
      <c r="O33" s="31">
        <v>29314.427136044967</v>
      </c>
      <c r="R33" s="22"/>
    </row>
    <row r="34" spans="2:18" x14ac:dyDescent="0.2">
      <c r="B34" s="2" t="s">
        <v>189</v>
      </c>
      <c r="F34" s="2" t="s">
        <v>190</v>
      </c>
      <c r="P34" s="69">
        <v>9.555743356223081E-4</v>
      </c>
      <c r="R34" s="22" t="s">
        <v>191</v>
      </c>
    </row>
    <row r="35" spans="2:18" x14ac:dyDescent="0.2">
      <c r="R35" s="22"/>
    </row>
    <row r="36" spans="2:18" x14ac:dyDescent="0.2">
      <c r="B36" s="2" t="s">
        <v>165</v>
      </c>
      <c r="F36" s="2" t="s">
        <v>49</v>
      </c>
      <c r="P36" s="46">
        <v>0.13154961612924801</v>
      </c>
      <c r="R36" s="22"/>
    </row>
    <row r="37" spans="2:18" x14ac:dyDescent="0.2">
      <c r="B37" s="2" t="s">
        <v>166</v>
      </c>
      <c r="F37" s="2" t="s">
        <v>49</v>
      </c>
      <c r="P37" s="46">
        <v>-3.3000000000000002E-2</v>
      </c>
      <c r="R37" s="2" t="s">
        <v>216</v>
      </c>
    </row>
    <row r="40" spans="2:18" x14ac:dyDescent="0.2">
      <c r="B40" s="2" t="s">
        <v>46</v>
      </c>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
  <sheetViews>
    <sheetView showGridLines="0" zoomScale="85" zoomScaleNormal="85" workbookViewId="0"/>
  </sheetViews>
  <sheetFormatPr defaultRowHeight="12.75" x14ac:dyDescent="0.2"/>
  <cols>
    <col min="1" max="16384" width="9.140625" style="20"/>
  </cols>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0B76403CB6F24694D915B3C168C0E6" ma:contentTypeVersion="0" ma:contentTypeDescription="Een nieuw document maken." ma:contentTypeScope="" ma:versionID="bf02a18621bcb6325d2ad5de47f96fac">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DAB9D1-B815-4B0E-93E7-4496A7FE99F6}">
  <ds:schemaRefs>
    <ds:schemaRef ds:uri="http://purl.org/dc/elements/1.1/"/>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AD5E579-EDEB-42CD-B662-5E3E21C16D27}">
  <ds:schemaRefs>
    <ds:schemaRef ds:uri="http://schemas.microsoft.com/sharepoint/v3/contenttype/forms"/>
  </ds:schemaRefs>
</ds:datastoreItem>
</file>

<file path=customXml/itemProps3.xml><?xml version="1.0" encoding="utf-8"?>
<ds:datastoreItem xmlns:ds="http://schemas.openxmlformats.org/officeDocument/2006/customXml" ds:itemID="{61BDC70D-3516-47CA-A74A-26D77D0F6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Cover sheet</vt:lpstr>
      <vt:lpstr>Explanation</vt:lpstr>
      <vt:lpstr>Sources and specifics</vt:lpstr>
      <vt:lpstr>Result</vt:lpstr>
      <vt:lpstr>Input --&gt;</vt:lpstr>
      <vt:lpstr>Fuel prices</vt:lpstr>
      <vt:lpstr>Input production data</vt:lpstr>
      <vt:lpstr>Parameters in tariff decisions</vt:lpstr>
      <vt:lpstr>Calculations --&gt;</vt:lpstr>
      <vt:lpstr>Fuel component correction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2018-05-15T11:27:11Z</dcterms:created>
  <dcterms:modified xsi:type="dcterms:W3CDTF">2021-06-18T08:34:02Z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0x010100E20B76403CB6F24694D915B3C168C0E6</vt:lpwstr>
  </property>
</Properties>
</file>