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05" windowWidth="19980" windowHeight="7560" tabRatio="719"/>
  </bookViews>
  <sheets>
    <sheet name="Title page" sheetId="9" r:id="rId1"/>
    <sheet name="Explanation" sheetId="10" r:id="rId2"/>
    <sheet name="Sources and applications" sheetId="11" r:id="rId3"/>
    <sheet name="Result" sheetId="21" r:id="rId4"/>
    <sheet name="Input --&gt;" sheetId="13" r:id="rId5"/>
    <sheet name="Estimation for 2017" sheetId="18" r:id="rId6"/>
    <sheet name="Realization of 2017" sheetId="23" r:id="rId7"/>
    <sheet name="Fuel costs" sheetId="25" r:id="rId8"/>
    <sheet name="Calculations --&gt;" sheetId="15" r:id="rId9"/>
    <sheet name="Volume-effect correction" sheetId="22" r:id="rId10"/>
    <sheet name="Profit-sharing" sheetId="24" r:id="rId11"/>
    <sheet name="Fuel price correction" sheetId="26" r:id="rId12"/>
  </sheets>
  <calcPr calcId="145621"/>
</workbook>
</file>

<file path=xl/calcChain.xml><?xml version="1.0" encoding="utf-8"?>
<calcChain xmlns="http://schemas.openxmlformats.org/spreadsheetml/2006/main">
  <c r="E56" i="24" l="1"/>
  <c r="B17" i="10" l="1"/>
  <c r="B18" i="10" s="1"/>
  <c r="B22" i="10" s="1"/>
  <c r="B16" i="10"/>
  <c r="B23" i="10" s="1"/>
  <c r="E14" i="22" l="1"/>
  <c r="E12" i="26" l="1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84" i="26" l="1"/>
  <c r="E90" i="26"/>
  <c r="E86" i="26"/>
  <c r="E82" i="26"/>
  <c r="E49" i="26"/>
  <c r="E63" i="26" s="1"/>
  <c r="E57" i="26"/>
  <c r="E71" i="26" s="1"/>
  <c r="E53" i="26"/>
  <c r="E67" i="26" s="1"/>
  <c r="E58" i="26"/>
  <c r="E72" i="26" s="1"/>
  <c r="E54" i="26"/>
  <c r="E68" i="26" s="1"/>
  <c r="E50" i="26"/>
  <c r="E64" i="26" s="1"/>
  <c r="E91" i="26"/>
  <c r="E87" i="26"/>
  <c r="E83" i="26"/>
  <c r="E81" i="26"/>
  <c r="E60" i="26"/>
  <c r="E74" i="26" s="1"/>
  <c r="E56" i="26"/>
  <c r="E70" i="26" s="1"/>
  <c r="E52" i="26"/>
  <c r="E66" i="26" s="1"/>
  <c r="E89" i="26"/>
  <c r="E85" i="26"/>
  <c r="E59" i="26"/>
  <c r="E73" i="26" s="1"/>
  <c r="E55" i="26"/>
  <c r="E69" i="26" s="1"/>
  <c r="E51" i="26"/>
  <c r="E65" i="26" s="1"/>
  <c r="E92" i="26"/>
  <c r="E88" i="26"/>
  <c r="E76" i="26" l="1"/>
  <c r="E98" i="26" s="1"/>
  <c r="E94" i="26"/>
  <c r="E99" i="26" s="1"/>
  <c r="E101" i="26" s="1"/>
  <c r="E18" i="21" l="1"/>
  <c r="E36" i="24"/>
  <c r="E35" i="24"/>
  <c r="E31" i="24"/>
  <c r="E30" i="24"/>
  <c r="E27" i="24"/>
  <c r="E26" i="24"/>
  <c r="E22" i="24"/>
  <c r="E21" i="24"/>
  <c r="E18" i="24"/>
  <c r="E17" i="24"/>
  <c r="E34" i="24"/>
  <c r="E14" i="24"/>
  <c r="E13" i="24"/>
  <c r="E22" i="22"/>
  <c r="E27" i="22" s="1"/>
  <c r="E18" i="22"/>
  <c r="E17" i="22"/>
  <c r="E13" i="22"/>
  <c r="E12" i="22"/>
  <c r="E28" i="18"/>
  <c r="E46" i="24" l="1"/>
  <c r="E48" i="24"/>
  <c r="E42" i="24"/>
  <c r="E45" i="24" s="1"/>
  <c r="E43" i="24"/>
  <c r="E47" i="24" s="1"/>
  <c r="E54" i="24"/>
  <c r="E50" i="24" l="1"/>
  <c r="E59" i="24" s="1"/>
  <c r="E61" i="24" s="1"/>
  <c r="E15" i="21" s="1"/>
  <c r="E23" i="23"/>
  <c r="E19" i="22" s="1"/>
  <c r="E28" i="22" s="1"/>
  <c r="E12" i="21" l="1"/>
  <c r="E30" i="22"/>
</calcChain>
</file>

<file path=xl/comments1.xml><?xml version="1.0" encoding="utf-8"?>
<comments xmlns="http://schemas.openxmlformats.org/spreadsheetml/2006/main">
  <authors>
    <author>Auteur</author>
  </authors>
  <commentList>
    <comment ref="B22" authorId="0">
      <text>
        <r>
          <rPr>
            <sz val="8"/>
            <color indexed="81"/>
            <rFont val="Tahoma"/>
            <family val="2"/>
          </rPr>
          <t xml:space="preserve">In alle gevallen dient een (groep van) roze cel(len) voorzien te zijn van een opmerking die uitlegt wat er specifiek zo bijzonder is aan deze roze cellen
</t>
        </r>
      </text>
    </comment>
  </commentList>
</comments>
</file>

<file path=xl/sharedStrings.xml><?xml version="1.0" encoding="utf-8"?>
<sst xmlns="http://schemas.openxmlformats.org/spreadsheetml/2006/main" count="545" uniqueCount="211">
  <si>
    <t>Data</t>
  </si>
  <si>
    <t>Input --&gt;</t>
  </si>
  <si>
    <t>ACM/18/033334</t>
  </si>
  <si>
    <t xml:space="preserve">Description data </t>
  </si>
  <si>
    <t>Cost data for the estimation of the income of 2017</t>
  </si>
  <si>
    <t>Capital cost</t>
  </si>
  <si>
    <t xml:space="preserve">RAB-value </t>
  </si>
  <si>
    <t xml:space="preserve">Depreciation </t>
  </si>
  <si>
    <t>WACC</t>
  </si>
  <si>
    <t>%</t>
  </si>
  <si>
    <t>Operational cost</t>
  </si>
  <si>
    <t xml:space="preserve">Operational costs </t>
  </si>
  <si>
    <t>Other income</t>
  </si>
  <si>
    <t>Costs of new production facility</t>
  </si>
  <si>
    <t>Capital costs: RAV ultimo 2016</t>
  </si>
  <si>
    <t>Capital costs: Depreciation 2016</t>
  </si>
  <si>
    <t>USD, pl 2015</t>
  </si>
  <si>
    <t>USD, pl 2016</t>
  </si>
  <si>
    <t>Data on volume for the estimation of the production price of 2017</t>
  </si>
  <si>
    <t>Required amount of fuel</t>
  </si>
  <si>
    <t>Price fuel</t>
  </si>
  <si>
    <t>Other data</t>
  </si>
  <si>
    <t>USD/liter</t>
  </si>
  <si>
    <t xml:space="preserve">Description </t>
  </si>
  <si>
    <t>Constant</t>
  </si>
  <si>
    <t>Source</t>
  </si>
  <si>
    <t>Remarks</t>
  </si>
  <si>
    <t xml:space="preserve">Unit </t>
  </si>
  <si>
    <t>kWh</t>
  </si>
  <si>
    <t>Liters/kWh</t>
  </si>
  <si>
    <t>Total production volume</t>
  </si>
  <si>
    <t>KPI report 2017, page 2</t>
  </si>
  <si>
    <t>USD/kWh</t>
  </si>
  <si>
    <t>Production price incl fuel</t>
  </si>
  <si>
    <t>Production price model  2017- SEC</t>
  </si>
  <si>
    <t>Volume-effect correction</t>
  </si>
  <si>
    <t xml:space="preserve">Description calculation </t>
  </si>
  <si>
    <t xml:space="preserve">Relevant data for volume-effect correction </t>
  </si>
  <si>
    <t xml:space="preserve">Estimated production volume </t>
  </si>
  <si>
    <t xml:space="preserve">Total production volume </t>
  </si>
  <si>
    <t>Realised production volume</t>
  </si>
  <si>
    <t xml:space="preserve">Estimated income vs. realized income </t>
  </si>
  <si>
    <t xml:space="preserve">Estimated income </t>
  </si>
  <si>
    <t>Realized income</t>
  </si>
  <si>
    <t>USD, pl 2017</t>
  </si>
  <si>
    <t>Estimated costs</t>
  </si>
  <si>
    <t>Realized costs</t>
  </si>
  <si>
    <t>Estimated costs for 2017</t>
  </si>
  <si>
    <t>Capital costs</t>
  </si>
  <si>
    <t>Operational costs</t>
  </si>
  <si>
    <t>Cost for the new production facility</t>
  </si>
  <si>
    <t>Total estimated costs for 2017</t>
  </si>
  <si>
    <t>Realized costs for 2017</t>
  </si>
  <si>
    <t>Profit sharing</t>
  </si>
  <si>
    <t>Total realized costs for 2017</t>
  </si>
  <si>
    <t>Difference between realized and estimated costs</t>
  </si>
  <si>
    <t>This sheet contains all relevant information concerning fuel costs of SEC in 2017.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</si>
  <si>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</si>
  <si>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</si>
  <si>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</si>
  <si>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</si>
  <si>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</si>
  <si>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</si>
  <si>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</si>
  <si>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</si>
  <si>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</si>
  <si>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</si>
  <si>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</si>
  <si>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</si>
  <si>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on fuel prices per month</t>
  </si>
  <si>
    <t>November 2016</t>
  </si>
  <si>
    <t>December 2016</t>
  </si>
  <si>
    <t>USD/liter, pl 2016</t>
  </si>
  <si>
    <t>USD/liter, pl 2017</t>
  </si>
  <si>
    <t>Data on electricity production per month</t>
  </si>
  <si>
    <t>excel sheet for fuel from Marga</t>
  </si>
  <si>
    <t>brandstofnacalculatie SEC 2019</t>
  </si>
  <si>
    <t xml:space="preserve">Production volume by fuel </t>
  </si>
  <si>
    <t>Other parameters</t>
  </si>
  <si>
    <t xml:space="preserve">Data from production price model </t>
  </si>
  <si>
    <t>Fuel efficiency</t>
  </si>
  <si>
    <t>liter/kWh</t>
  </si>
  <si>
    <t>Calculation income from fuel part</t>
  </si>
  <si>
    <t>Monthly fuel part of the production price</t>
  </si>
  <si>
    <t>The fuel part of the production price in month t is based on the fuel costs in month t-2.</t>
  </si>
  <si>
    <t>Monthly income from fuel part</t>
  </si>
  <si>
    <t>Total income fuel part</t>
  </si>
  <si>
    <t>Calculation fuel costs for electricity production</t>
  </si>
  <si>
    <t>Monthly costs for electricity production by fuel</t>
  </si>
  <si>
    <t>Total costs fuel</t>
  </si>
  <si>
    <t>Calculation fuel price correction</t>
  </si>
  <si>
    <t>Total income to cover fuel part for electricity production</t>
  </si>
  <si>
    <t>Total costs fuel for electricity production</t>
  </si>
  <si>
    <t>Fuel price correction</t>
  </si>
  <si>
    <t>Add-on because of fuel price correction</t>
  </si>
  <si>
    <t>Data on estimated fuel efficiency</t>
  </si>
  <si>
    <t>Operational costs (excl fuel)</t>
  </si>
  <si>
    <t>Data on the realization of 2017</t>
  </si>
  <si>
    <t>Data on the estimation of 2017</t>
  </si>
  <si>
    <t>RAV-model SEC</t>
  </si>
  <si>
    <t>OPEX-model SEC</t>
  </si>
  <si>
    <t>Data on the realized income and costs in 2017</t>
  </si>
  <si>
    <t>Data on realized production volume in 2017</t>
  </si>
  <si>
    <t>Data on fuel prices in 2017</t>
  </si>
  <si>
    <t>Fuel information request</t>
  </si>
  <si>
    <t>Production price excl fuel</t>
  </si>
  <si>
    <t>As set in the ACM Decision with case number 16.0635.53</t>
  </si>
  <si>
    <t>Add-on because of profit sharing</t>
  </si>
  <si>
    <t>Profit sharing add-on</t>
  </si>
  <si>
    <t>Description calculation</t>
  </si>
  <si>
    <t>Profit sharing correction</t>
  </si>
  <si>
    <t xml:space="preserve">Volume-effect correction </t>
  </si>
  <si>
    <t>Calculation volume-effect correction</t>
  </si>
  <si>
    <t>Relevant data for profit sharing  correction</t>
  </si>
  <si>
    <t>Calculation profit sharing correction</t>
  </si>
  <si>
    <t>Relevant data for fuel price correction</t>
  </si>
  <si>
    <t>Results of corrections on income in 2019</t>
  </si>
  <si>
    <t>WACC-besluit Caribisch Nederland</t>
  </si>
  <si>
    <t xml:space="preserve">https://www.acm.nl/sites/default/files/old_publication/publicaties/16601_wacc-determination-caribbean-netherlands.pdf
</t>
  </si>
  <si>
    <t>KPI report 2017</t>
  </si>
  <si>
    <t>KPI Report 2017</t>
  </si>
  <si>
    <t>Rekenmodel Productieprijs Elektriciteit SEC 2017</t>
  </si>
  <si>
    <t>Saba Electric Company - Request for information regulation in the Carribean Netherlands (ACM)</t>
  </si>
  <si>
    <t>Request for information regulation in CN (25-08-2017)</t>
  </si>
  <si>
    <t>Brandstofnacalculatie SEC 2019</t>
  </si>
  <si>
    <t>Title page</t>
  </si>
  <si>
    <t>About this file</t>
  </si>
  <si>
    <t>Case number</t>
  </si>
  <si>
    <t>Title</t>
  </si>
  <si>
    <t>Decision title</t>
  </si>
  <si>
    <t>Coherence with other calculation files</t>
  </si>
  <si>
    <t>Other remarks</t>
  </si>
  <si>
    <t>About the status of this file</t>
  </si>
  <si>
    <t>Final version?</t>
  </si>
  <si>
    <t>No</t>
  </si>
  <si>
    <t>Published?</t>
  </si>
  <si>
    <t>Is this file legally part of the decision(s) listed above?</t>
  </si>
  <si>
    <t>Yes</t>
  </si>
  <si>
    <t>Contains business confidential information?</t>
  </si>
  <si>
    <t>Possibilities of objection and appeal are open against the decision which this file is a part of.</t>
  </si>
  <si>
    <t>Explanation to this file</t>
  </si>
  <si>
    <t>Explanatory notes</t>
  </si>
  <si>
    <t>This document contains the calculation of the electricity and water prices of St. Eustatius Utility Company (hereafter: STUCO). These prices are based on an estimation of the cost of STUCO in 2019 and the profit sharing results of 2017.</t>
  </si>
  <si>
    <t>ACM estimates the costs of 2019 with the costs of 2017 as can be found in the annual account of STUCO.</t>
  </si>
  <si>
    <t>In addition to the corrections as made in the profit sharing model, a correction is made in this tariff model for the WACC 2018.</t>
  </si>
  <si>
    <t>Legend to cell coloring</t>
  </si>
  <si>
    <t>Cellcolor numbers</t>
  </si>
  <si>
    <t>Description</t>
  </si>
  <si>
    <t>Data and input (source required)</t>
  </si>
  <si>
    <t>Value that is drawn from another sheet or cell without calculation</t>
  </si>
  <si>
    <t>Calculated value</t>
  </si>
  <si>
    <t>Result/calculated value that is referred to on another sheet</t>
  </si>
  <si>
    <t>Empty cell (not zero) used in a formula range</t>
  </si>
  <si>
    <t>Exceptional cells</t>
  </si>
  <si>
    <t>Value or calculation that needs special attention or explanation</t>
  </si>
  <si>
    <t>Input or calculation that is not yet up to date, pro memori or work in progress</t>
  </si>
  <si>
    <t>Sheet colors</t>
  </si>
  <si>
    <t>Model sheets</t>
  </si>
  <si>
    <t>Result</t>
  </si>
  <si>
    <t>Sheet with result/output</t>
  </si>
  <si>
    <t>Sheet with input</t>
  </si>
  <si>
    <t>Calculation</t>
  </si>
  <si>
    <t>Sheet with calculations</t>
  </si>
  <si>
    <t>Sheet that is not yet up to date/work in progress</t>
  </si>
  <si>
    <t>Explanatory sheets</t>
  </si>
  <si>
    <t>Empty sheet used for indexing</t>
  </si>
  <si>
    <t>Explanation</t>
  </si>
  <si>
    <t>Standardized sheets with information on the file</t>
  </si>
  <si>
    <t>Source overview and specifications</t>
  </si>
  <si>
    <t>List of sources</t>
  </si>
  <si>
    <t>On this sheet, an overview can be found in which the ACM describes the sources used for data and calculations in this file.</t>
  </si>
  <si>
    <t>Each input sheet contains a column 'Source', in which the sources are referred to by their shortened name. These sources are further explained in the table below.</t>
  </si>
  <si>
    <t>Shortened name</t>
  </si>
  <si>
    <t>External file name</t>
  </si>
  <si>
    <t>Case number ACM</t>
  </si>
  <si>
    <t>Additional information on this source</t>
  </si>
  <si>
    <t>As referred to in Source column</t>
  </si>
  <si>
    <t>Exact file name</t>
  </si>
  <si>
    <t>If applicable</t>
  </si>
  <si>
    <t>Date received, email, file location</t>
  </si>
  <si>
    <t>Sent per email by SEC on August 14, 2018</t>
  </si>
  <si>
    <t>Profit Sharing model SEC 2019</t>
  </si>
  <si>
    <t>On this sheet the correction for volume changes, the profit sharing and the fuel price as calculated by the ACM are summarized.</t>
  </si>
  <si>
    <t>Description result</t>
  </si>
  <si>
    <t>Add-on because of volume differences</t>
  </si>
  <si>
    <t>On this sheet the ACM calculates the fuel price correction. Unless stated differently, the months refer to the year 2017.</t>
  </si>
  <si>
    <t>The income received by SEC to cover the fuel part in 2017 was insufficient. This will be corrected by an add-on to the income of SEC in 2019.</t>
  </si>
  <si>
    <t>Costs for the new production facility</t>
  </si>
  <si>
    <t>On this sheet the ACM calculates the profit sharing add-on.</t>
  </si>
  <si>
    <t>Profit sharing-percentage</t>
  </si>
  <si>
    <t xml:space="preserve">RAV </t>
  </si>
  <si>
    <t>RAV</t>
  </si>
  <si>
    <t>Capital cost (RAV*WACC+ depreciation)</t>
  </si>
  <si>
    <t>The realized costs of SEC were higher than estimated. As a result of profit sharing, the income of SEC in 2019 will be increased by 50% of this amount.</t>
  </si>
  <si>
    <t>On this sheet ACM the calculates the correction for the volume effect.</t>
  </si>
  <si>
    <t xml:space="preserve">Production volume by solar </t>
  </si>
  <si>
    <t>Production volume by fuel</t>
  </si>
  <si>
    <t>Positive amount indicates an add-on to the income of SEC in 2019.</t>
  </si>
  <si>
    <t>Unless stated differently, the months refer to the year 2017.</t>
  </si>
  <si>
    <t>The annual account of SEC presents the realized costs in 2017. The ACM processes that information through a RAV-sheet and the OPEX-sheet. The results can be found here.</t>
  </si>
  <si>
    <t xml:space="preserve">In December 2016, the ACM determined the production price, in decision number ACM/DE/2016/207767. The ACM determined the production price by estimating the costs and the volume of SEC. On this tab the data used in this estimation is depicted. </t>
  </si>
  <si>
    <t>As determined by the ACM</t>
  </si>
  <si>
    <t>Estimated inflation 2016</t>
  </si>
  <si>
    <t>Estimated inflation 2017</t>
  </si>
  <si>
    <t>Calculating the WACC for energy and water companies in the Caribbean Netherlands</t>
  </si>
  <si>
    <t xml:space="preserve">RAV-model SEC t.b.v. tarieven 2019 (definitief) </t>
  </si>
  <si>
    <t xml:space="preserve">OPEX-model SEC t.b.v. tarieven 2019 (definitief) </t>
  </si>
  <si>
    <t>Decision reference(s)</t>
  </si>
  <si>
    <t>Decisions on production price and fixed and variable distribution tariffs for electricity SEC 2019</t>
  </si>
  <si>
    <t>This file serves as input for the tariff calculation as published by the ACM in the file Rekenmodel SEC 2019.</t>
  </si>
  <si>
    <t>ACM/UIT/503807
ACM/UIT/503808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</si>
</sst>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.0000_ ;_ * \-#,##0.0000_ ;_ * &quot;-&quot;??_ ;_ @_ 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>
      <alignment vertical="top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top"/>
    </xf>
    <xf numFmtId="49" fontId="8" fillId="5" borderId="1">
      <alignment vertical="top"/>
    </xf>
    <xf numFmtId="49" fontId="6" fillId="21" borderId="1">
      <alignment vertical="top"/>
    </xf>
    <xf numFmtId="49" fontId="6" fillId="0" borderId="0">
      <alignment vertical="top"/>
    </xf>
    <xf numFmtId="43" fontId="5" fillId="14" borderId="0">
      <alignment vertical="top"/>
    </xf>
    <xf numFmtId="43" fontId="5" fillId="13" borderId="0">
      <alignment vertical="top"/>
    </xf>
    <xf numFmtId="43" fontId="5" fillId="11" borderId="0">
      <alignment vertical="top"/>
    </xf>
    <xf numFmtId="43" fontId="5" fillId="6" borderId="0">
      <alignment vertical="top"/>
    </xf>
    <xf numFmtId="43" fontId="5" fillId="8" borderId="0">
      <alignment vertical="top"/>
    </xf>
    <xf numFmtId="43" fontId="5" fillId="15" borderId="0">
      <alignment vertical="top"/>
    </xf>
    <xf numFmtId="49" fontId="10" fillId="0" borderId="0">
      <alignment vertical="top"/>
    </xf>
    <xf numFmtId="49" fontId="9" fillId="0" borderId="0">
      <alignment vertical="top"/>
    </xf>
    <xf numFmtId="0" fontId="15" fillId="17" borderId="3" applyNumberFormat="0" applyAlignment="0" applyProtection="0"/>
    <xf numFmtId="0" fontId="16" fillId="18" borderId="4" applyNumberFormat="0" applyAlignment="0" applyProtection="0"/>
    <xf numFmtId="0" fontId="17" fillId="18" borderId="3" applyNumberFormat="0" applyAlignment="0" applyProtection="0"/>
    <xf numFmtId="0" fontId="18" fillId="0" borderId="5" applyNumberFormat="0" applyFill="0" applyAlignment="0" applyProtection="0"/>
    <xf numFmtId="0" fontId="12" fillId="19" borderId="6" applyNumberFormat="0" applyAlignment="0" applyProtection="0"/>
    <xf numFmtId="0" fontId="14" fillId="20" borderId="7" applyNumberFormat="0" applyFont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0" borderId="0" applyNumberFormat="0" applyFill="0" applyBorder="0" applyAlignment="0" applyProtection="0"/>
    <xf numFmtId="49" fontId="20" fillId="0" borderId="0" applyFill="0" applyBorder="0" applyAlignment="0" applyProtection="0"/>
    <xf numFmtId="43" fontId="5" fillId="46" borderId="0" applyNumberFormat="0">
      <alignment vertical="top"/>
    </xf>
    <xf numFmtId="43" fontId="5" fillId="13" borderId="0" applyFont="0" applyFill="0" applyBorder="0" applyAlignment="0" applyProtection="0">
      <alignment vertical="top"/>
    </xf>
  </cellStyleXfs>
  <cellXfs count="93">
    <xf numFmtId="0" fontId="0" fillId="0" borderId="0" xfId="0">
      <alignment vertical="top"/>
    </xf>
    <xf numFmtId="0" fontId="5" fillId="0" borderId="0" xfId="4">
      <alignment vertical="top"/>
    </xf>
    <xf numFmtId="0" fontId="7" fillId="0" borderId="0" xfId="4" applyFont="1">
      <alignment vertical="top"/>
    </xf>
    <xf numFmtId="0" fontId="9" fillId="0" borderId="0" xfId="4" applyFont="1">
      <alignment vertical="top"/>
    </xf>
    <xf numFmtId="0" fontId="10" fillId="0" borderId="0" xfId="4" applyFont="1">
      <alignment vertical="top"/>
    </xf>
    <xf numFmtId="0" fontId="5" fillId="0" borderId="2" xfId="4" applyBorder="1">
      <alignment vertical="top"/>
    </xf>
    <xf numFmtId="49" fontId="8" fillId="5" borderId="1" xfId="5">
      <alignment vertical="top"/>
    </xf>
    <xf numFmtId="49" fontId="6" fillId="21" borderId="1" xfId="6">
      <alignment vertical="top"/>
    </xf>
    <xf numFmtId="0" fontId="5" fillId="0" borderId="0" xfId="4" applyFill="1">
      <alignment vertical="top"/>
    </xf>
    <xf numFmtId="0" fontId="5" fillId="0" borderId="2" xfId="4" applyBorder="1" applyAlignment="1">
      <alignment horizontal="left" vertical="top" wrapText="1"/>
    </xf>
    <xf numFmtId="0" fontId="10" fillId="0" borderId="0" xfId="4" applyFont="1" applyFill="1">
      <alignment vertical="top"/>
    </xf>
    <xf numFmtId="0" fontId="5" fillId="7" borderId="0" xfId="4" applyFill="1">
      <alignment vertical="top"/>
    </xf>
    <xf numFmtId="2" fontId="5" fillId="12" borderId="0" xfId="4" applyNumberFormat="1" applyFill="1">
      <alignment vertical="top"/>
    </xf>
    <xf numFmtId="1" fontId="5" fillId="0" borderId="0" xfId="4" applyNumberFormat="1" applyFill="1">
      <alignment vertical="top"/>
    </xf>
    <xf numFmtId="0" fontId="8" fillId="5" borderId="1" xfId="5" applyNumberFormat="1">
      <alignment vertical="top"/>
    </xf>
    <xf numFmtId="0" fontId="13" fillId="0" borderId="0" xfId="4" applyFont="1">
      <alignment vertical="top"/>
    </xf>
    <xf numFmtId="0" fontId="5" fillId="16" borderId="0" xfId="4" applyFill="1">
      <alignment vertical="top"/>
    </xf>
    <xf numFmtId="0" fontId="5" fillId="0" borderId="0" xfId="4" applyFont="1">
      <alignment vertical="top"/>
    </xf>
    <xf numFmtId="49" fontId="5" fillId="21" borderId="2" xfId="6" applyFont="1" applyBorder="1">
      <alignment vertical="top"/>
    </xf>
    <xf numFmtId="0" fontId="5" fillId="0" borderId="2" xfId="4" applyFont="1" applyBorder="1">
      <alignment vertical="top"/>
    </xf>
    <xf numFmtId="49" fontId="10" fillId="0" borderId="0" xfId="14">
      <alignment vertical="top"/>
    </xf>
    <xf numFmtId="49" fontId="6" fillId="0" borderId="0" xfId="7">
      <alignment vertical="top"/>
    </xf>
    <xf numFmtId="49" fontId="9" fillId="0" borderId="0" xfId="15">
      <alignment vertical="top"/>
    </xf>
    <xf numFmtId="0" fontId="5" fillId="0" borderId="2" xfId="4" applyFont="1" applyBorder="1" applyAlignment="1">
      <alignment horizontal="left" vertical="top" wrapText="1"/>
    </xf>
    <xf numFmtId="43" fontId="5" fillId="14" borderId="0" xfId="8">
      <alignment vertical="top"/>
    </xf>
    <xf numFmtId="9" fontId="5" fillId="0" borderId="0" xfId="4" applyNumberFormat="1">
      <alignment vertical="top"/>
    </xf>
    <xf numFmtId="43" fontId="5" fillId="13" borderId="0" xfId="63" applyFill="1">
      <alignment vertical="top"/>
    </xf>
    <xf numFmtId="43" fontId="5" fillId="6" borderId="0" xfId="63" applyFill="1">
      <alignment vertical="top"/>
    </xf>
    <xf numFmtId="43" fontId="5" fillId="15" borderId="0" xfId="63" applyFill="1">
      <alignment vertical="top"/>
    </xf>
    <xf numFmtId="43" fontId="5" fillId="11" borderId="0" xfId="10">
      <alignment vertical="top"/>
    </xf>
    <xf numFmtId="43" fontId="5" fillId="8" borderId="0" xfId="12">
      <alignment vertical="top"/>
    </xf>
    <xf numFmtId="10" fontId="5" fillId="6" borderId="0" xfId="11" applyNumberFormat="1">
      <alignment vertical="top"/>
    </xf>
    <xf numFmtId="164" fontId="5" fillId="6" borderId="0" xfId="11" applyNumberFormat="1">
      <alignment vertical="top"/>
    </xf>
    <xf numFmtId="165" fontId="5" fillId="6" borderId="0" xfId="11" applyNumberFormat="1">
      <alignment vertical="top"/>
    </xf>
    <xf numFmtId="164" fontId="5" fillId="6" borderId="0" xfId="12" applyNumberFormat="1" applyFill="1">
      <alignment vertical="top"/>
    </xf>
    <xf numFmtId="164" fontId="5" fillId="13" borderId="0" xfId="9" applyNumberFormat="1">
      <alignment vertical="top"/>
    </xf>
    <xf numFmtId="164" fontId="5" fillId="15" borderId="0" xfId="13" applyNumberFormat="1">
      <alignment vertical="top"/>
    </xf>
    <xf numFmtId="165" fontId="5" fillId="15" borderId="0" xfId="13" applyNumberFormat="1">
      <alignment vertical="top"/>
    </xf>
    <xf numFmtId="164" fontId="5" fillId="14" borderId="0" xfId="8" applyNumberFormat="1">
      <alignment vertical="top"/>
    </xf>
    <xf numFmtId="49" fontId="5" fillId="0" borderId="0" xfId="7" applyFont="1">
      <alignment vertical="top"/>
    </xf>
    <xf numFmtId="49" fontId="9" fillId="0" borderId="0" xfId="7" applyFont="1">
      <alignment vertical="top"/>
    </xf>
    <xf numFmtId="10" fontId="5" fillId="15" borderId="0" xfId="13" applyNumberFormat="1">
      <alignment vertical="top"/>
    </xf>
    <xf numFmtId="0" fontId="5" fillId="0" borderId="0" xfId="4" applyAlignment="1">
      <alignment vertical="top"/>
    </xf>
    <xf numFmtId="0" fontId="5" fillId="0" borderId="0" xfId="4" applyNumberFormat="1">
      <alignment vertical="top"/>
    </xf>
    <xf numFmtId="0" fontId="6" fillId="0" borderId="0" xfId="7" applyNumberFormat="1">
      <alignment vertical="top"/>
    </xf>
    <xf numFmtId="0" fontId="5" fillId="0" borderId="0" xfId="4" applyNumberFormat="1" applyFont="1">
      <alignment vertical="top"/>
    </xf>
    <xf numFmtId="0" fontId="9" fillId="0" borderId="0" xfId="4" applyNumberFormat="1" applyFont="1">
      <alignment vertical="top"/>
    </xf>
    <xf numFmtId="0" fontId="6" fillId="21" borderId="1" xfId="6" applyNumberFormat="1">
      <alignment vertical="top"/>
    </xf>
    <xf numFmtId="0" fontId="0" fillId="0" borderId="0" xfId="0" applyNumberFormat="1">
      <alignment vertical="top"/>
    </xf>
    <xf numFmtId="49" fontId="0" fillId="0" borderId="0" xfId="0" applyNumberFormat="1">
      <alignment vertical="top"/>
    </xf>
    <xf numFmtId="49" fontId="26" fillId="0" borderId="0" xfId="0" applyNumberFormat="1" applyFont="1">
      <alignment vertical="top"/>
    </xf>
    <xf numFmtId="166" fontId="5" fillId="6" borderId="0" xfId="11" applyNumberFormat="1">
      <alignment vertical="top"/>
    </xf>
    <xf numFmtId="166" fontId="5" fillId="15" borderId="0" xfId="13" applyNumberFormat="1">
      <alignment vertical="top"/>
    </xf>
    <xf numFmtId="0" fontId="6" fillId="0" borderId="0" xfId="4" applyNumberFormat="1" applyFont="1">
      <alignment vertical="top"/>
    </xf>
    <xf numFmtId="0" fontId="26" fillId="0" borderId="0" xfId="0" applyNumberFormat="1" applyFont="1">
      <alignment vertical="top"/>
    </xf>
    <xf numFmtId="164" fontId="0" fillId="0" borderId="0" xfId="0" applyNumberFormat="1">
      <alignment vertical="top"/>
    </xf>
    <xf numFmtId="0" fontId="5" fillId="0" borderId="0" xfId="4">
      <alignment vertical="top"/>
    </xf>
    <xf numFmtId="49" fontId="0" fillId="0" borderId="0" xfId="0" applyNumberFormat="1">
      <alignment vertical="top"/>
    </xf>
    <xf numFmtId="49" fontId="26" fillId="0" borderId="0" xfId="0" applyNumberFormat="1" applyFont="1">
      <alignment vertical="top"/>
    </xf>
    <xf numFmtId="166" fontId="5" fillId="13" borderId="0" xfId="9" applyNumberFormat="1">
      <alignment vertical="top"/>
    </xf>
    <xf numFmtId="0" fontId="5" fillId="0" borderId="0" xfId="4">
      <alignment vertical="top"/>
    </xf>
    <xf numFmtId="49" fontId="6" fillId="21" borderId="1" xfId="6">
      <alignment vertical="top"/>
    </xf>
    <xf numFmtId="164" fontId="5" fillId="13" borderId="0" xfId="9" applyNumberFormat="1">
      <alignment vertical="top"/>
    </xf>
    <xf numFmtId="0" fontId="6" fillId="0" borderId="0" xfId="4" applyFont="1">
      <alignment vertical="top"/>
    </xf>
    <xf numFmtId="49" fontId="0" fillId="0" borderId="0" xfId="0" applyNumberFormat="1">
      <alignment vertical="top"/>
    </xf>
    <xf numFmtId="0" fontId="5" fillId="0" borderId="0" xfId="4">
      <alignment vertical="top"/>
    </xf>
    <xf numFmtId="49" fontId="6" fillId="21" borderId="1" xfId="6">
      <alignment vertical="top"/>
    </xf>
    <xf numFmtId="164" fontId="5" fillId="13" borderId="0" xfId="9" applyNumberFormat="1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0" fontId="0" fillId="0" borderId="0" xfId="0">
      <alignment vertical="top"/>
    </xf>
    <xf numFmtId="0" fontId="6" fillId="0" borderId="0" xfId="4" applyFont="1">
      <alignment vertical="top"/>
    </xf>
    <xf numFmtId="0" fontId="5" fillId="0" borderId="0" xfId="4">
      <alignment vertical="top"/>
    </xf>
    <xf numFmtId="164" fontId="5" fillId="15" borderId="0" xfId="13" applyNumberFormat="1">
      <alignment vertical="top"/>
    </xf>
    <xf numFmtId="164" fontId="5" fillId="14" borderId="0" xfId="8" applyNumberFormat="1">
      <alignment vertical="top"/>
    </xf>
    <xf numFmtId="49" fontId="6" fillId="21" borderId="1" xfId="6" applyFont="1">
      <alignment vertical="top"/>
    </xf>
    <xf numFmtId="49" fontId="6" fillId="0" borderId="0" xfId="7" applyFont="1">
      <alignment vertical="top"/>
    </xf>
    <xf numFmtId="0" fontId="5" fillId="47" borderId="0" xfId="4" applyFill="1">
      <alignment vertical="top"/>
    </xf>
    <xf numFmtId="0" fontId="0" fillId="47" borderId="0" xfId="0" applyFill="1">
      <alignment vertical="top"/>
    </xf>
    <xf numFmtId="9" fontId="5" fillId="11" borderId="0" xfId="10" applyNumberFormat="1">
      <alignment vertical="top"/>
    </xf>
    <xf numFmtId="0" fontId="5" fillId="0" borderId="2" xfId="4" applyBorder="1" applyAlignment="1">
      <alignment vertical="top" wrapText="1"/>
    </xf>
    <xf numFmtId="49" fontId="20" fillId="0" borderId="2" xfId="61" applyBorder="1" applyAlignment="1">
      <alignment vertical="top" wrapText="1"/>
    </xf>
    <xf numFmtId="0" fontId="5" fillId="0" borderId="0" xfId="4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>
      <alignment vertical="top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/>
    </xf>
    <xf numFmtId="0" fontId="5" fillId="10" borderId="0" xfId="4" applyFont="1" applyFill="1">
      <alignment vertical="top"/>
    </xf>
    <xf numFmtId="0" fontId="5" fillId="9" borderId="0" xfId="4" applyFont="1" applyFill="1">
      <alignment vertical="top"/>
    </xf>
    <xf numFmtId="0" fontId="5" fillId="13" borderId="0" xfId="4" applyFont="1" applyFill="1">
      <alignment vertical="top"/>
    </xf>
    <xf numFmtId="49" fontId="5" fillId="21" borderId="0" xfId="6" applyFont="1" applyBorder="1">
      <alignment vertical="top"/>
    </xf>
    <xf numFmtId="49" fontId="12" fillId="5" borderId="1" xfId="5" applyFont="1">
      <alignment vertical="top"/>
    </xf>
    <xf numFmtId="0" fontId="5" fillId="0" borderId="12" xfId="4" applyBorder="1" applyAlignment="1">
      <alignment horizontal="left" vertical="top" wrapText="1"/>
    </xf>
  </cellXfs>
  <cellStyles count="64">
    <cellStyle name="_kop1 Bladtitel" xfId="5"/>
    <cellStyle name="_kop2 Bloktitel" xfId="6"/>
    <cellStyle name="_kop3 Subkop" xfId="7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/>
    <cellStyle name="Cel Berekening" xfId="9"/>
    <cellStyle name="Cel Bijzonderheid" xfId="10"/>
    <cellStyle name="Cel Input" xfId="11"/>
    <cellStyle name="Cel n.v.t. (leeg)" xfId="62"/>
    <cellStyle name="Cel PM extern" xfId="12"/>
    <cellStyle name="Cel Verwijzing" xfId="13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" xfId="63" builtinId="3"/>
    <cellStyle name="Komma [0]" xfId="24" builtinId="6" hidden="1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/>
    <cellStyle name="Procent" xfId="27" builtinId="5" hidden="1"/>
    <cellStyle name="Standaard" xfId="0" builtinId="0" customBuiltin="1"/>
    <cellStyle name="Standaard ACM-DE" xfId="4"/>
    <cellStyle name="Titel" xfId="28" builtinId="15" hidden="1"/>
    <cellStyle name="Toelichting" xfId="15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0"/>
  <tableStyles count="0" defaultTableStyle="TableStyleMedium2" defaultPivotStyle="PivotStyleLight16"/>
  <colors>
    <mruColors>
      <color rgb="FFFFFFCC"/>
      <color rgb="FFCCFFCC"/>
      <color rgb="FFCCC8D9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133351</xdr:rowOff>
    </xdr:from>
    <xdr:to>
      <xdr:col>1</xdr:col>
      <xdr:colOff>1905000</xdr:colOff>
      <xdr:row>10</xdr:row>
      <xdr:rowOff>94480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85801"/>
          <a:ext cx="1838325" cy="109460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</xdr:row>
      <xdr:rowOff>133351</xdr:rowOff>
    </xdr:from>
    <xdr:to>
      <xdr:col>1</xdr:col>
      <xdr:colOff>1905000</xdr:colOff>
      <xdr:row>10</xdr:row>
      <xdr:rowOff>94480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85801"/>
          <a:ext cx="1838325" cy="1094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cm.nl/sites/default/files/old_publication/publicaties/16601_wacc-determination-caribbean-netherland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CCC8D9"/>
  </sheetPr>
  <dimension ref="B2:D32"/>
  <sheetViews>
    <sheetView showGridLines="0" tabSelected="1" zoomScale="85" zoomScaleNormal="85" workbookViewId="0">
      <pane ySplit="3" topLeftCell="A4" activePane="bottomLeft" state="frozen"/>
      <selection activeCell="A4" sqref="A4"/>
      <selection pane="bottomLeft" activeCell="C19" sqref="C19"/>
    </sheetView>
  </sheetViews>
  <sheetFormatPr defaultRowHeight="12.75" x14ac:dyDescent="0.2"/>
  <cols>
    <col min="1" max="1" width="2.85546875" style="72" customWidth="1"/>
    <col min="2" max="2" width="39.85546875" style="72" customWidth="1"/>
    <col min="3" max="3" width="91.85546875" style="72" customWidth="1"/>
    <col min="4" max="16384" width="9.140625" style="72"/>
  </cols>
  <sheetData>
    <row r="2" spans="2:3" s="6" customFormat="1" ht="18" x14ac:dyDescent="0.2">
      <c r="B2" s="6" t="s">
        <v>125</v>
      </c>
    </row>
    <row r="6" spans="2:3" x14ac:dyDescent="0.2">
      <c r="B6" s="17"/>
    </row>
    <row r="13" spans="2:3" s="66" customFormat="1" x14ac:dyDescent="0.2">
      <c r="B13" s="66" t="s">
        <v>126</v>
      </c>
    </row>
    <row r="14" spans="2:3" s="8" customFormat="1" x14ac:dyDescent="0.2"/>
    <row r="15" spans="2:3" x14ac:dyDescent="0.2">
      <c r="B15" s="23" t="s">
        <v>127</v>
      </c>
      <c r="C15" s="9" t="s">
        <v>2</v>
      </c>
    </row>
    <row r="16" spans="2:3" x14ac:dyDescent="0.2">
      <c r="B16" s="23" t="s">
        <v>128</v>
      </c>
      <c r="C16" s="9" t="s">
        <v>181</v>
      </c>
    </row>
    <row r="17" spans="2:4" x14ac:dyDescent="0.2">
      <c r="B17" s="23" t="s">
        <v>129</v>
      </c>
      <c r="C17" s="92" t="s">
        <v>208</v>
      </c>
    </row>
    <row r="18" spans="2:4" ht="25.5" x14ac:dyDescent="0.2">
      <c r="B18" s="23" t="s">
        <v>207</v>
      </c>
      <c r="C18" s="9" t="s">
        <v>210</v>
      </c>
    </row>
    <row r="19" spans="2:4" ht="25.5" x14ac:dyDescent="0.2">
      <c r="B19" s="23" t="s">
        <v>130</v>
      </c>
      <c r="C19" s="9" t="s">
        <v>209</v>
      </c>
    </row>
    <row r="20" spans="2:4" x14ac:dyDescent="0.2">
      <c r="B20" s="23" t="s">
        <v>131</v>
      </c>
      <c r="C20" s="9"/>
    </row>
    <row r="23" spans="2:4" s="66" customFormat="1" x14ac:dyDescent="0.2">
      <c r="B23" s="66" t="s">
        <v>132</v>
      </c>
    </row>
    <row r="25" spans="2:4" x14ac:dyDescent="0.2">
      <c r="B25" s="23" t="s">
        <v>133</v>
      </c>
      <c r="C25" s="9" t="s">
        <v>137</v>
      </c>
    </row>
    <row r="26" spans="2:4" x14ac:dyDescent="0.2">
      <c r="B26" s="23" t="s">
        <v>135</v>
      </c>
      <c r="C26" s="9" t="s">
        <v>137</v>
      </c>
    </row>
    <row r="27" spans="2:4" ht="25.5" x14ac:dyDescent="0.2">
      <c r="B27" s="23" t="s">
        <v>136</v>
      </c>
      <c r="C27" s="9" t="s">
        <v>137</v>
      </c>
    </row>
    <row r="28" spans="2:4" x14ac:dyDescent="0.2">
      <c r="B28" s="23" t="s">
        <v>138</v>
      </c>
      <c r="C28" s="9" t="s">
        <v>134</v>
      </c>
    </row>
    <row r="29" spans="2:4" x14ac:dyDescent="0.2">
      <c r="B29" s="23" t="s">
        <v>131</v>
      </c>
      <c r="C29" s="9"/>
    </row>
    <row r="31" spans="2:4" x14ac:dyDescent="0.2">
      <c r="B31" s="22"/>
    </row>
    <row r="32" spans="2:4" x14ac:dyDescent="0.2">
      <c r="B32" s="86" t="s">
        <v>139</v>
      </c>
      <c r="C32" s="85"/>
      <c r="D32" s="4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FFFFCC"/>
  </sheetPr>
  <dimension ref="A2:G30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4.5703125" style="72" customWidth="1"/>
    <col min="2" max="2" width="42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18" width="12.5703125" style="1" customWidth="1"/>
    <col min="19" max="21" width="2.7109375" style="1" customWidth="1"/>
    <col min="22" max="36" width="13.7109375" style="1" customWidth="1"/>
    <col min="37" max="16384" width="9.140625" style="1"/>
  </cols>
  <sheetData>
    <row r="2" spans="1:7" s="14" customFormat="1" ht="18" x14ac:dyDescent="0.2">
      <c r="B2" s="14" t="s">
        <v>35</v>
      </c>
    </row>
    <row r="4" spans="1:7" x14ac:dyDescent="0.2">
      <c r="A4" s="71"/>
      <c r="B4" s="21" t="s">
        <v>36</v>
      </c>
    </row>
    <row r="5" spans="1:7" x14ac:dyDescent="0.2">
      <c r="A5" s="2"/>
      <c r="B5" s="17" t="s">
        <v>194</v>
      </c>
      <c r="E5" s="15"/>
    </row>
    <row r="7" spans="1:7" s="7" customFormat="1" x14ac:dyDescent="0.2">
      <c r="A7" s="66"/>
      <c r="B7" s="7" t="s">
        <v>23</v>
      </c>
      <c r="C7" s="7" t="s">
        <v>27</v>
      </c>
      <c r="E7" s="7" t="s">
        <v>24</v>
      </c>
      <c r="G7" s="7" t="s">
        <v>26</v>
      </c>
    </row>
    <row r="9" spans="1:7" s="7" customFormat="1" x14ac:dyDescent="0.2">
      <c r="A9" s="66"/>
      <c r="B9" s="7" t="s">
        <v>37</v>
      </c>
    </row>
    <row r="11" spans="1:7" x14ac:dyDescent="0.2">
      <c r="B11" s="21" t="s">
        <v>38</v>
      </c>
    </row>
    <row r="12" spans="1:7" x14ac:dyDescent="0.2">
      <c r="B12" s="1" t="s">
        <v>195</v>
      </c>
      <c r="C12" s="1" t="s">
        <v>28</v>
      </c>
      <c r="E12" s="36">
        <f>'Estimation for 2017'!E26</f>
        <v>0</v>
      </c>
    </row>
    <row r="13" spans="1:7" x14ac:dyDescent="0.2">
      <c r="B13" s="1" t="s">
        <v>196</v>
      </c>
      <c r="C13" s="1" t="s">
        <v>28</v>
      </c>
      <c r="E13" s="36">
        <f>'Estimation for 2017'!E27</f>
        <v>9376000</v>
      </c>
    </row>
    <row r="14" spans="1:7" x14ac:dyDescent="0.2">
      <c r="B14" s="1" t="s">
        <v>39</v>
      </c>
      <c r="C14" s="1" t="s">
        <v>28</v>
      </c>
      <c r="E14" s="73">
        <f>'Estimation for 2017'!E28</f>
        <v>9376000</v>
      </c>
    </row>
    <row r="16" spans="1:7" x14ac:dyDescent="0.2">
      <c r="B16" s="21" t="s">
        <v>40</v>
      </c>
    </row>
    <row r="17" spans="1:7" x14ac:dyDescent="0.2">
      <c r="B17" s="72" t="s">
        <v>195</v>
      </c>
      <c r="C17" s="1" t="s">
        <v>28</v>
      </c>
      <c r="E17" s="36">
        <f>'Realization of 2017'!E21</f>
        <v>104746</v>
      </c>
    </row>
    <row r="18" spans="1:7" x14ac:dyDescent="0.2">
      <c r="B18" s="72" t="s">
        <v>196</v>
      </c>
      <c r="C18" s="1" t="s">
        <v>28</v>
      </c>
      <c r="E18" s="36">
        <f>'Realization of 2017'!E22</f>
        <v>9112522</v>
      </c>
    </row>
    <row r="19" spans="1:7" x14ac:dyDescent="0.2">
      <c r="B19" s="1" t="s">
        <v>39</v>
      </c>
      <c r="C19" s="1" t="s">
        <v>28</v>
      </c>
      <c r="E19" s="73">
        <f>'Realization of 2017'!E23</f>
        <v>9217268</v>
      </c>
    </row>
    <row r="21" spans="1:7" x14ac:dyDescent="0.2">
      <c r="B21" s="21" t="s">
        <v>79</v>
      </c>
    </row>
    <row r="22" spans="1:7" x14ac:dyDescent="0.2">
      <c r="B22" s="39" t="s">
        <v>105</v>
      </c>
      <c r="C22" s="1" t="s">
        <v>32</v>
      </c>
      <c r="E22" s="52">
        <f>'Estimation for 2017'!E37</f>
        <v>0.12070879648525522</v>
      </c>
    </row>
    <row r="24" spans="1:7" s="7" customFormat="1" x14ac:dyDescent="0.2">
      <c r="A24" s="66"/>
      <c r="B24" s="7" t="s">
        <v>112</v>
      </c>
    </row>
    <row r="26" spans="1:7" x14ac:dyDescent="0.2">
      <c r="B26" s="21" t="s">
        <v>41</v>
      </c>
    </row>
    <row r="27" spans="1:7" x14ac:dyDescent="0.2">
      <c r="B27" s="1" t="s">
        <v>42</v>
      </c>
      <c r="C27" s="1" t="s">
        <v>44</v>
      </c>
      <c r="E27" s="35">
        <f>E14*E22</f>
        <v>1131765.6758457529</v>
      </c>
    </row>
    <row r="28" spans="1:7" x14ac:dyDescent="0.2">
      <c r="B28" s="1" t="s">
        <v>43</v>
      </c>
      <c r="C28" s="1" t="s">
        <v>44</v>
      </c>
      <c r="E28" s="35">
        <f>E19*E22</f>
        <v>1112605.3271620553</v>
      </c>
    </row>
    <row r="30" spans="1:7" x14ac:dyDescent="0.2">
      <c r="B30" s="21" t="s">
        <v>111</v>
      </c>
      <c r="E30" s="74">
        <f>E27-E28</f>
        <v>19160.348683697637</v>
      </c>
      <c r="G30" s="1" t="s">
        <v>197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FFFFCC"/>
  </sheetPr>
  <dimension ref="A2:H61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4.5703125" style="72" customWidth="1"/>
    <col min="2" max="2" width="45.570312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12" width="12.5703125" style="1" customWidth="1"/>
    <col min="13" max="15" width="2.7109375" style="1" customWidth="1"/>
    <col min="16" max="30" width="13.7109375" style="1" customWidth="1"/>
    <col min="31" max="16384" width="9.140625" style="1"/>
  </cols>
  <sheetData>
    <row r="2" spans="1:8" s="14" customFormat="1" ht="18" x14ac:dyDescent="0.2">
      <c r="B2" s="14" t="s">
        <v>110</v>
      </c>
    </row>
    <row r="4" spans="1:8" x14ac:dyDescent="0.2">
      <c r="A4" s="71"/>
      <c r="B4" s="21" t="s">
        <v>36</v>
      </c>
    </row>
    <row r="5" spans="1:8" x14ac:dyDescent="0.2">
      <c r="A5" s="2"/>
      <c r="B5" s="17" t="s">
        <v>188</v>
      </c>
      <c r="E5" s="15"/>
    </row>
    <row r="7" spans="1:8" s="7" customFormat="1" x14ac:dyDescent="0.2">
      <c r="A7" s="66"/>
      <c r="B7" s="7" t="s">
        <v>23</v>
      </c>
      <c r="C7" s="7" t="s">
        <v>27</v>
      </c>
      <c r="E7" s="7" t="s">
        <v>24</v>
      </c>
      <c r="H7" s="7" t="s">
        <v>26</v>
      </c>
    </row>
    <row r="9" spans="1:8" s="7" customFormat="1" x14ac:dyDescent="0.2">
      <c r="A9" s="66"/>
      <c r="B9" s="7" t="s">
        <v>113</v>
      </c>
    </row>
    <row r="11" spans="1:8" x14ac:dyDescent="0.2">
      <c r="B11" s="21" t="s">
        <v>45</v>
      </c>
    </row>
    <row r="12" spans="1:8" x14ac:dyDescent="0.2">
      <c r="B12" s="22" t="s">
        <v>5</v>
      </c>
    </row>
    <row r="13" spans="1:8" x14ac:dyDescent="0.2">
      <c r="B13" s="1" t="s">
        <v>190</v>
      </c>
      <c r="C13" s="1" t="s">
        <v>16</v>
      </c>
      <c r="E13" s="36">
        <f>'Estimation for 2017'!E12</f>
        <v>545304.80345019815</v>
      </c>
    </row>
    <row r="14" spans="1:8" x14ac:dyDescent="0.2">
      <c r="B14" s="1" t="s">
        <v>7</v>
      </c>
      <c r="C14" s="1" t="s">
        <v>16</v>
      </c>
      <c r="E14" s="36">
        <f>'Estimation for 2017'!E13</f>
        <v>42022.805653785152</v>
      </c>
    </row>
    <row r="16" spans="1:8" x14ac:dyDescent="0.2">
      <c r="B16" s="22" t="s">
        <v>10</v>
      </c>
    </row>
    <row r="17" spans="2:5" x14ac:dyDescent="0.2">
      <c r="B17" s="1" t="s">
        <v>11</v>
      </c>
      <c r="C17" s="1" t="s">
        <v>16</v>
      </c>
      <c r="E17" s="36">
        <f>'Estimation for 2017'!E17</f>
        <v>900922.39556621667</v>
      </c>
    </row>
    <row r="18" spans="2:5" x14ac:dyDescent="0.2">
      <c r="B18" s="1" t="s">
        <v>12</v>
      </c>
      <c r="C18" s="1" t="s">
        <v>16</v>
      </c>
      <c r="E18" s="36">
        <f>'Estimation for 2017'!E18</f>
        <v>15487.534717612001</v>
      </c>
    </row>
    <row r="20" spans="2:5" x14ac:dyDescent="0.2">
      <c r="B20" s="22" t="s">
        <v>13</v>
      </c>
    </row>
    <row r="21" spans="2:5" x14ac:dyDescent="0.2">
      <c r="B21" s="1" t="s">
        <v>14</v>
      </c>
      <c r="C21" s="1" t="s">
        <v>17</v>
      </c>
      <c r="E21" s="36">
        <f>'Estimation for 2017'!E21</f>
        <v>1999096</v>
      </c>
    </row>
    <row r="22" spans="2:5" x14ac:dyDescent="0.2">
      <c r="B22" s="1" t="s">
        <v>15</v>
      </c>
      <c r="C22" s="1" t="s">
        <v>17</v>
      </c>
      <c r="E22" s="36">
        <f>'Estimation for 2017'!E22</f>
        <v>38735</v>
      </c>
    </row>
    <row r="24" spans="2:5" x14ac:dyDescent="0.2">
      <c r="B24" s="21" t="s">
        <v>46</v>
      </c>
    </row>
    <row r="25" spans="2:5" x14ac:dyDescent="0.2">
      <c r="B25" s="22" t="s">
        <v>5</v>
      </c>
    </row>
    <row r="26" spans="2:5" x14ac:dyDescent="0.2">
      <c r="B26" s="72" t="s">
        <v>191</v>
      </c>
      <c r="C26" s="72" t="s">
        <v>44</v>
      </c>
      <c r="E26" s="36">
        <f>'Realization of 2017'!E12</f>
        <v>2418246.4801129857</v>
      </c>
    </row>
    <row r="27" spans="2:5" x14ac:dyDescent="0.2">
      <c r="B27" s="1" t="s">
        <v>7</v>
      </c>
      <c r="C27" s="1" t="s">
        <v>44</v>
      </c>
      <c r="E27" s="36">
        <f>'Realization of 2017'!E13</f>
        <v>109385.65205411208</v>
      </c>
    </row>
    <row r="29" spans="2:5" x14ac:dyDescent="0.2">
      <c r="B29" s="40" t="s">
        <v>10</v>
      </c>
    </row>
    <row r="30" spans="2:5" x14ac:dyDescent="0.2">
      <c r="B30" s="1" t="s">
        <v>11</v>
      </c>
      <c r="C30" s="72" t="s">
        <v>44</v>
      </c>
      <c r="E30" s="36">
        <f>'Realization of 2017'!E16</f>
        <v>1028267.8050546623</v>
      </c>
    </row>
    <row r="31" spans="2:5" x14ac:dyDescent="0.2">
      <c r="B31" s="1" t="s">
        <v>12</v>
      </c>
      <c r="C31" s="72" t="s">
        <v>44</v>
      </c>
      <c r="E31" s="36">
        <f>'Realization of 2017'!E17</f>
        <v>48368.099963609988</v>
      </c>
    </row>
    <row r="32" spans="2:5" x14ac:dyDescent="0.2">
      <c r="B32" s="21"/>
    </row>
    <row r="33" spans="1:8" x14ac:dyDescent="0.2">
      <c r="B33" s="21" t="s">
        <v>78</v>
      </c>
    </row>
    <row r="34" spans="1:8" x14ac:dyDescent="0.2">
      <c r="B34" s="1" t="s">
        <v>8</v>
      </c>
      <c r="C34" s="1" t="s">
        <v>9</v>
      </c>
      <c r="E34" s="41">
        <f>'Estimation for 2017'!E14</f>
        <v>6.5699999999999995E-2</v>
      </c>
    </row>
    <row r="35" spans="1:8" x14ac:dyDescent="0.2">
      <c r="B35" s="1" t="s">
        <v>202</v>
      </c>
      <c r="C35" s="1" t="s">
        <v>9</v>
      </c>
      <c r="E35" s="41">
        <f>'Estimation for 2017'!E34</f>
        <v>-4.0000000000000001E-3</v>
      </c>
    </row>
    <row r="36" spans="1:8" x14ac:dyDescent="0.2">
      <c r="B36" s="72" t="s">
        <v>203</v>
      </c>
      <c r="C36" s="1" t="s">
        <v>9</v>
      </c>
      <c r="E36" s="41">
        <f>'Estimation for 2017'!E35</f>
        <v>2E-3</v>
      </c>
    </row>
    <row r="37" spans="1:8" x14ac:dyDescent="0.2">
      <c r="B37" s="1" t="s">
        <v>189</v>
      </c>
      <c r="C37" s="1" t="s">
        <v>9</v>
      </c>
      <c r="E37" s="79">
        <v>0.5</v>
      </c>
      <c r="H37" s="72" t="s">
        <v>106</v>
      </c>
    </row>
    <row r="39" spans="1:8" s="7" customFormat="1" x14ac:dyDescent="0.2">
      <c r="A39" s="66"/>
      <c r="B39" s="7" t="s">
        <v>114</v>
      </c>
    </row>
    <row r="41" spans="1:8" x14ac:dyDescent="0.2">
      <c r="B41" s="21" t="s">
        <v>47</v>
      </c>
    </row>
    <row r="42" spans="1:8" x14ac:dyDescent="0.2">
      <c r="B42" s="1" t="s">
        <v>192</v>
      </c>
      <c r="C42" s="1" t="s">
        <v>16</v>
      </c>
      <c r="E42" s="35">
        <f>(E13*E34)+E14</f>
        <v>77849.331240463158</v>
      </c>
    </row>
    <row r="43" spans="1:8" x14ac:dyDescent="0.2">
      <c r="B43" s="1" t="s">
        <v>187</v>
      </c>
      <c r="C43" s="1" t="s">
        <v>17</v>
      </c>
      <c r="E43" s="35">
        <f>E21*E34+E22</f>
        <v>170075.6072</v>
      </c>
    </row>
    <row r="45" spans="1:8" x14ac:dyDescent="0.2">
      <c r="B45" s="42" t="s">
        <v>48</v>
      </c>
      <c r="C45" s="1" t="s">
        <v>44</v>
      </c>
      <c r="E45" s="35">
        <f>E42*(1+E35)*(1+E36)</f>
        <v>77693.009783332309</v>
      </c>
    </row>
    <row r="46" spans="1:8" x14ac:dyDescent="0.2">
      <c r="B46" s="1" t="s">
        <v>49</v>
      </c>
      <c r="C46" s="1" t="s">
        <v>44</v>
      </c>
      <c r="E46" s="35">
        <f>E17*(1+E35)*(1+E36)</f>
        <v>899113.34339591966</v>
      </c>
    </row>
    <row r="47" spans="1:8" x14ac:dyDescent="0.2">
      <c r="B47" s="1" t="s">
        <v>50</v>
      </c>
      <c r="C47" s="1" t="s">
        <v>44</v>
      </c>
      <c r="E47" s="35">
        <f>E43*(1+E36)</f>
        <v>170415.75841439998</v>
      </c>
    </row>
    <row r="48" spans="1:8" x14ac:dyDescent="0.2">
      <c r="B48" s="1" t="s">
        <v>12</v>
      </c>
      <c r="C48" s="1" t="s">
        <v>44</v>
      </c>
      <c r="E48" s="35">
        <f>E18*(1+E35)*(1+E36)</f>
        <v>15456.435747899037</v>
      </c>
    </row>
    <row r="50" spans="2:8" x14ac:dyDescent="0.2">
      <c r="B50" s="1" t="s">
        <v>51</v>
      </c>
      <c r="C50" s="1" t="s">
        <v>44</v>
      </c>
      <c r="E50" s="35">
        <f>E45+E46+E47-E48</f>
        <v>1131765.6758457529</v>
      </c>
      <c r="H50" s="72"/>
    </row>
    <row r="53" spans="2:8" x14ac:dyDescent="0.2">
      <c r="B53" s="21" t="s">
        <v>52</v>
      </c>
    </row>
    <row r="54" spans="2:8" x14ac:dyDescent="0.2">
      <c r="B54" s="72" t="s">
        <v>192</v>
      </c>
      <c r="C54" s="1" t="s">
        <v>44</v>
      </c>
      <c r="E54" s="35">
        <f>(E26*E34)+E27</f>
        <v>268264.44579753524</v>
      </c>
    </row>
    <row r="56" spans="2:8" x14ac:dyDescent="0.2">
      <c r="B56" s="1" t="s">
        <v>54</v>
      </c>
      <c r="C56" s="1" t="s">
        <v>44</v>
      </c>
      <c r="E56" s="35">
        <f>E54+E30-E31</f>
        <v>1248164.1508885873</v>
      </c>
      <c r="H56" s="72"/>
    </row>
    <row r="58" spans="2:8" x14ac:dyDescent="0.2">
      <c r="B58" s="21" t="s">
        <v>53</v>
      </c>
    </row>
    <row r="59" spans="2:8" x14ac:dyDescent="0.2">
      <c r="B59" s="1" t="s">
        <v>55</v>
      </c>
      <c r="C59" s="1" t="s">
        <v>44</v>
      </c>
      <c r="E59" s="35">
        <f>E56-E50</f>
        <v>116398.47504283441</v>
      </c>
    </row>
    <row r="60" spans="2:8" s="72" customFormat="1" x14ac:dyDescent="0.2"/>
    <row r="61" spans="2:8" x14ac:dyDescent="0.2">
      <c r="B61" s="1" t="s">
        <v>108</v>
      </c>
      <c r="C61" s="1" t="s">
        <v>44</v>
      </c>
      <c r="E61" s="38">
        <f>E37*E59</f>
        <v>58199.237521417206</v>
      </c>
      <c r="H61" s="1" t="s">
        <v>193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FFFFCC"/>
  </sheetPr>
  <dimension ref="A1:H101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4" customWidth="1"/>
    <col min="2" max="2" width="52.140625" style="48" customWidth="1"/>
    <col min="3" max="3" width="18.140625" customWidth="1"/>
    <col min="4" max="4" width="2.7109375" customWidth="1"/>
    <col min="5" max="5" width="12.85546875" bestFit="1" customWidth="1"/>
  </cols>
  <sheetData>
    <row r="1" spans="1:7" s="1" customFormat="1" x14ac:dyDescent="0.2">
      <c r="A1" s="77"/>
      <c r="B1" s="43"/>
    </row>
    <row r="2" spans="1:7" s="14" customFormat="1" ht="18" x14ac:dyDescent="0.2">
      <c r="A2" s="6"/>
      <c r="B2" s="14" t="s">
        <v>93</v>
      </c>
    </row>
    <row r="3" spans="1:7" s="1" customFormat="1" x14ac:dyDescent="0.2">
      <c r="A3" s="77"/>
      <c r="B3" s="43"/>
    </row>
    <row r="4" spans="1:7" s="1" customFormat="1" x14ac:dyDescent="0.2">
      <c r="A4" s="77"/>
      <c r="B4" s="44" t="s">
        <v>109</v>
      </c>
      <c r="E4"/>
    </row>
    <row r="5" spans="1:7" s="1" customFormat="1" x14ac:dyDescent="0.2">
      <c r="A5" s="77"/>
      <c r="B5" s="45" t="s">
        <v>185</v>
      </c>
    </row>
    <row r="6" spans="1:7" s="1" customFormat="1" x14ac:dyDescent="0.2">
      <c r="A6" s="77"/>
      <c r="B6" s="45"/>
    </row>
    <row r="7" spans="1:7" s="7" customFormat="1" x14ac:dyDescent="0.2">
      <c r="A7" s="66"/>
      <c r="B7" s="47" t="s">
        <v>23</v>
      </c>
      <c r="C7" s="7" t="s">
        <v>27</v>
      </c>
      <c r="E7" s="66" t="s">
        <v>24</v>
      </c>
      <c r="G7" s="7" t="s">
        <v>26</v>
      </c>
    </row>
    <row r="8" spans="1:7" s="1" customFormat="1" x14ac:dyDescent="0.2">
      <c r="A8" s="77"/>
      <c r="B8" s="43"/>
    </row>
    <row r="9" spans="1:7" s="66" customFormat="1" x14ac:dyDescent="0.2">
      <c r="B9" s="66" t="s">
        <v>115</v>
      </c>
    </row>
    <row r="10" spans="1:7" s="72" customFormat="1" x14ac:dyDescent="0.2"/>
    <row r="11" spans="1:7" s="1" customFormat="1" x14ac:dyDescent="0.2">
      <c r="A11" s="77"/>
      <c r="B11" s="53" t="s">
        <v>95</v>
      </c>
    </row>
    <row r="12" spans="1:7" s="1" customFormat="1" x14ac:dyDescent="0.2">
      <c r="A12" s="77"/>
      <c r="B12" s="43" t="s">
        <v>80</v>
      </c>
      <c r="C12" s="1" t="s">
        <v>81</v>
      </c>
      <c r="E12" s="37">
        <f>'Estimation for 2017'!E29</f>
        <v>0.25714900000000002</v>
      </c>
    </row>
    <row r="13" spans="1:7" s="1" customFormat="1" x14ac:dyDescent="0.2">
      <c r="A13" s="77"/>
      <c r="B13" s="43"/>
    </row>
    <row r="14" spans="1:7" x14ac:dyDescent="0.2">
      <c r="A14" s="78"/>
      <c r="B14" s="50" t="s">
        <v>69</v>
      </c>
      <c r="E14" s="1"/>
    </row>
    <row r="15" spans="1:7" x14ac:dyDescent="0.2">
      <c r="A15" s="78"/>
      <c r="B15" s="49" t="s">
        <v>70</v>
      </c>
      <c r="C15" t="s">
        <v>72</v>
      </c>
      <c r="E15" s="52">
        <f>'Fuel costs'!E12</f>
        <v>0.60399999999999998</v>
      </c>
    </row>
    <row r="16" spans="1:7" x14ac:dyDescent="0.2">
      <c r="A16" s="78"/>
      <c r="B16" s="49" t="s">
        <v>71</v>
      </c>
      <c r="C16" t="s">
        <v>72</v>
      </c>
      <c r="E16" s="52">
        <f>'Fuel costs'!E13</f>
        <v>0.62</v>
      </c>
    </row>
    <row r="17" spans="1:5" x14ac:dyDescent="0.2">
      <c r="A17" s="78"/>
      <c r="B17" s="49" t="s">
        <v>57</v>
      </c>
      <c r="C17" t="s">
        <v>73</v>
      </c>
      <c r="E17" s="52">
        <f>'Fuel costs'!E14</f>
        <v>0.64200000000000002</v>
      </c>
    </row>
    <row r="18" spans="1:5" x14ac:dyDescent="0.2">
      <c r="A18" s="78"/>
      <c r="B18" s="49" t="s">
        <v>58</v>
      </c>
      <c r="C18" t="s">
        <v>73</v>
      </c>
      <c r="E18" s="52">
        <f>'Fuel costs'!E15</f>
        <v>0.64800000000000002</v>
      </c>
    </row>
    <row r="19" spans="1:5" x14ac:dyDescent="0.2">
      <c r="A19" s="78"/>
      <c r="B19" s="49" t="s">
        <v>59</v>
      </c>
      <c r="C19" t="s">
        <v>73</v>
      </c>
      <c r="E19" s="52">
        <f>'Fuel costs'!E16</f>
        <v>0.66800000000000004</v>
      </c>
    </row>
    <row r="20" spans="1:5" x14ac:dyDescent="0.2">
      <c r="A20" s="78"/>
      <c r="B20" s="49" t="s">
        <v>60</v>
      </c>
      <c r="C20" t="s">
        <v>73</v>
      </c>
      <c r="E20" s="52">
        <f>'Fuel costs'!E17</f>
        <v>0.66900000000000004</v>
      </c>
    </row>
    <row r="21" spans="1:5" x14ac:dyDescent="0.2">
      <c r="A21" s="78"/>
      <c r="B21" s="49" t="s">
        <v>61</v>
      </c>
      <c r="C21" t="s">
        <v>73</v>
      </c>
      <c r="E21" s="52">
        <f>'Fuel costs'!E18</f>
        <v>0.66720000000000002</v>
      </c>
    </row>
    <row r="22" spans="1:5" x14ac:dyDescent="0.2">
      <c r="A22" s="78"/>
      <c r="B22" s="49" t="s">
        <v>62</v>
      </c>
      <c r="C22" t="s">
        <v>73</v>
      </c>
      <c r="E22" s="52">
        <f>'Fuel costs'!E19</f>
        <v>0.65959999999999996</v>
      </c>
    </row>
    <row r="23" spans="1:5" x14ac:dyDescent="0.2">
      <c r="A23" s="78"/>
      <c r="B23" s="49" t="s">
        <v>63</v>
      </c>
      <c r="C23" t="s">
        <v>73</v>
      </c>
      <c r="E23" s="52">
        <f>'Fuel costs'!E20</f>
        <v>0.60629999999999995</v>
      </c>
    </row>
    <row r="24" spans="1:5" x14ac:dyDescent="0.2">
      <c r="A24" s="78"/>
      <c r="B24" s="49" t="s">
        <v>64</v>
      </c>
      <c r="C24" t="s">
        <v>73</v>
      </c>
      <c r="E24" s="52">
        <f>'Fuel costs'!E21</f>
        <v>0.65190000000000003</v>
      </c>
    </row>
    <row r="25" spans="1:5" x14ac:dyDescent="0.2">
      <c r="A25" s="78"/>
      <c r="B25" s="49" t="s">
        <v>65</v>
      </c>
      <c r="C25" t="s">
        <v>73</v>
      </c>
      <c r="E25" s="52">
        <f>'Fuel costs'!E22</f>
        <v>0.66020000000000001</v>
      </c>
    </row>
    <row r="26" spans="1:5" x14ac:dyDescent="0.2">
      <c r="A26" s="78"/>
      <c r="B26" s="49" t="s">
        <v>66</v>
      </c>
      <c r="C26" t="s">
        <v>73</v>
      </c>
      <c r="E26" s="52">
        <f>'Fuel costs'!E23</f>
        <v>0.71009999999999995</v>
      </c>
    </row>
    <row r="27" spans="1:5" x14ac:dyDescent="0.2">
      <c r="A27" s="78"/>
      <c r="B27" s="49" t="s">
        <v>67</v>
      </c>
      <c r="C27" t="s">
        <v>73</v>
      </c>
      <c r="E27" s="52">
        <f>'Fuel costs'!E24</f>
        <v>0.70809999999999995</v>
      </c>
    </row>
    <row r="28" spans="1:5" x14ac:dyDescent="0.2">
      <c r="A28" s="78"/>
      <c r="B28" s="49" t="s">
        <v>68</v>
      </c>
      <c r="C28" t="s">
        <v>73</v>
      </c>
      <c r="E28" s="52">
        <f>'Fuel costs'!E25</f>
        <v>0.73529999999999995</v>
      </c>
    </row>
    <row r="29" spans="1:5" x14ac:dyDescent="0.2">
      <c r="A29" s="78"/>
      <c r="B29" s="49"/>
      <c r="E29" s="1"/>
    </row>
    <row r="30" spans="1:5" x14ac:dyDescent="0.2">
      <c r="A30" s="78"/>
      <c r="B30" s="50" t="s">
        <v>74</v>
      </c>
      <c r="E30" s="1"/>
    </row>
    <row r="31" spans="1:5" x14ac:dyDescent="0.2">
      <c r="A31" s="78"/>
      <c r="B31" s="49" t="s">
        <v>57</v>
      </c>
      <c r="C31" t="s">
        <v>28</v>
      </c>
      <c r="E31" s="36">
        <f>'Fuel costs'!E28</f>
        <v>730700</v>
      </c>
    </row>
    <row r="32" spans="1:5" x14ac:dyDescent="0.2">
      <c r="A32" s="78"/>
      <c r="B32" s="49" t="s">
        <v>58</v>
      </c>
      <c r="C32" t="s">
        <v>28</v>
      </c>
      <c r="E32" s="36">
        <f>'Fuel costs'!E29</f>
        <v>692733</v>
      </c>
    </row>
    <row r="33" spans="1:8" x14ac:dyDescent="0.2">
      <c r="A33" s="78"/>
      <c r="B33" s="49" t="s">
        <v>59</v>
      </c>
      <c r="C33" t="s">
        <v>28</v>
      </c>
      <c r="E33" s="36">
        <f>'Fuel costs'!E30</f>
        <v>768198</v>
      </c>
    </row>
    <row r="34" spans="1:8" x14ac:dyDescent="0.2">
      <c r="A34" s="78"/>
      <c r="B34" s="49" t="s">
        <v>60</v>
      </c>
      <c r="C34" t="s">
        <v>28</v>
      </c>
      <c r="E34" s="36">
        <f>'Fuel costs'!E31</f>
        <v>694530</v>
      </c>
    </row>
    <row r="35" spans="1:8" x14ac:dyDescent="0.2">
      <c r="A35" s="78"/>
      <c r="B35" s="49" t="s">
        <v>61</v>
      </c>
      <c r="C35" t="s">
        <v>28</v>
      </c>
      <c r="E35" s="36">
        <f>'Fuel costs'!E32</f>
        <v>781745</v>
      </c>
    </row>
    <row r="36" spans="1:8" x14ac:dyDescent="0.2">
      <c r="A36" s="78"/>
      <c r="B36" s="49" t="s">
        <v>62</v>
      </c>
      <c r="C36" t="s">
        <v>28</v>
      </c>
      <c r="E36" s="36">
        <f>'Fuel costs'!E33</f>
        <v>797570</v>
      </c>
    </row>
    <row r="37" spans="1:8" x14ac:dyDescent="0.2">
      <c r="A37" s="78"/>
      <c r="B37" s="49" t="s">
        <v>63</v>
      </c>
      <c r="C37" t="s">
        <v>28</v>
      </c>
      <c r="E37" s="36">
        <f>'Fuel costs'!E34</f>
        <v>860493</v>
      </c>
    </row>
    <row r="38" spans="1:8" x14ac:dyDescent="0.2">
      <c r="A38" s="78"/>
      <c r="B38" s="49" t="s">
        <v>64</v>
      </c>
      <c r="C38" t="s">
        <v>28</v>
      </c>
      <c r="E38" s="36">
        <f>'Fuel costs'!E35</f>
        <v>835018</v>
      </c>
    </row>
    <row r="39" spans="1:8" x14ac:dyDescent="0.2">
      <c r="A39" s="78"/>
      <c r="B39" s="49" t="s">
        <v>65</v>
      </c>
      <c r="C39" t="s">
        <v>28</v>
      </c>
      <c r="E39" s="36">
        <f>'Fuel costs'!E36</f>
        <v>685763</v>
      </c>
    </row>
    <row r="40" spans="1:8" x14ac:dyDescent="0.2">
      <c r="A40" s="78"/>
      <c r="B40" s="49" t="s">
        <v>66</v>
      </c>
      <c r="C40" t="s">
        <v>28</v>
      </c>
      <c r="E40" s="36">
        <f>'Fuel costs'!E37</f>
        <v>794057</v>
      </c>
    </row>
    <row r="41" spans="1:8" x14ac:dyDescent="0.2">
      <c r="A41" s="78"/>
      <c r="B41" s="49" t="s">
        <v>67</v>
      </c>
      <c r="C41" t="s">
        <v>28</v>
      </c>
      <c r="E41" s="36">
        <f>'Fuel costs'!E38</f>
        <v>758473</v>
      </c>
    </row>
    <row r="42" spans="1:8" x14ac:dyDescent="0.2">
      <c r="A42" s="78"/>
      <c r="B42" s="49" t="s">
        <v>68</v>
      </c>
      <c r="C42" t="s">
        <v>28</v>
      </c>
      <c r="E42" s="36">
        <f>'Fuel costs'!E39</f>
        <v>713242</v>
      </c>
      <c r="H42" s="72"/>
    </row>
    <row r="43" spans="1:8" x14ac:dyDescent="0.2">
      <c r="A43" s="78"/>
    </row>
    <row r="44" spans="1:8" s="7" customFormat="1" x14ac:dyDescent="0.2">
      <c r="A44" s="66"/>
      <c r="B44" s="7" t="s">
        <v>82</v>
      </c>
    </row>
    <row r="45" spans="1:8" x14ac:dyDescent="0.2">
      <c r="A45" s="78"/>
    </row>
    <row r="46" spans="1:8" x14ac:dyDescent="0.2">
      <c r="A46" s="78"/>
      <c r="B46" s="54" t="s">
        <v>83</v>
      </c>
    </row>
    <row r="47" spans="1:8" x14ac:dyDescent="0.2">
      <c r="A47" s="78"/>
      <c r="B47" s="48" t="s">
        <v>84</v>
      </c>
    </row>
    <row r="48" spans="1:8" x14ac:dyDescent="0.2">
      <c r="A48" s="78"/>
    </row>
    <row r="49" spans="1:5" x14ac:dyDescent="0.2">
      <c r="A49" s="78"/>
      <c r="B49" s="49" t="s">
        <v>57</v>
      </c>
      <c r="C49" s="56" t="s">
        <v>32</v>
      </c>
      <c r="E49" s="59">
        <f>$E$12*E15</f>
        <v>0.15531799600000001</v>
      </c>
    </row>
    <row r="50" spans="1:5" x14ac:dyDescent="0.2">
      <c r="A50" s="78"/>
      <c r="B50" s="49" t="s">
        <v>58</v>
      </c>
      <c r="C50" s="56" t="s">
        <v>32</v>
      </c>
      <c r="E50" s="59">
        <f t="shared" ref="E50:E60" si="0">$E$12*E16</f>
        <v>0.15943238000000001</v>
      </c>
    </row>
    <row r="51" spans="1:5" x14ac:dyDescent="0.2">
      <c r="A51" s="78"/>
      <c r="B51" s="49" t="s">
        <v>59</v>
      </c>
      <c r="C51" s="56" t="s">
        <v>32</v>
      </c>
      <c r="E51" s="59">
        <f t="shared" si="0"/>
        <v>0.16508965800000003</v>
      </c>
    </row>
    <row r="52" spans="1:5" x14ac:dyDescent="0.2">
      <c r="A52" s="78"/>
      <c r="B52" s="49" t="s">
        <v>60</v>
      </c>
      <c r="C52" s="56" t="s">
        <v>32</v>
      </c>
      <c r="E52" s="59">
        <f t="shared" si="0"/>
        <v>0.16663255200000002</v>
      </c>
    </row>
    <row r="53" spans="1:5" x14ac:dyDescent="0.2">
      <c r="A53" s="78"/>
      <c r="B53" s="49" t="s">
        <v>61</v>
      </c>
      <c r="C53" s="56" t="s">
        <v>32</v>
      </c>
      <c r="E53" s="59">
        <f t="shared" si="0"/>
        <v>0.17177553200000001</v>
      </c>
    </row>
    <row r="54" spans="1:5" x14ac:dyDescent="0.2">
      <c r="A54" s="78"/>
      <c r="B54" s="49" t="s">
        <v>62</v>
      </c>
      <c r="C54" s="56" t="s">
        <v>32</v>
      </c>
      <c r="E54" s="59">
        <f t="shared" si="0"/>
        <v>0.17203268100000002</v>
      </c>
    </row>
    <row r="55" spans="1:5" x14ac:dyDescent="0.2">
      <c r="A55" s="78"/>
      <c r="B55" s="49" t="s">
        <v>63</v>
      </c>
      <c r="C55" s="56" t="s">
        <v>32</v>
      </c>
      <c r="E55" s="59">
        <f t="shared" si="0"/>
        <v>0.17156981280000003</v>
      </c>
    </row>
    <row r="56" spans="1:5" x14ac:dyDescent="0.2">
      <c r="A56" s="78"/>
      <c r="B56" s="49" t="s">
        <v>64</v>
      </c>
      <c r="C56" s="56" t="s">
        <v>32</v>
      </c>
      <c r="E56" s="59">
        <f t="shared" si="0"/>
        <v>0.16961548039999999</v>
      </c>
    </row>
    <row r="57" spans="1:5" x14ac:dyDescent="0.2">
      <c r="A57" s="78"/>
      <c r="B57" s="49" t="s">
        <v>65</v>
      </c>
      <c r="C57" s="56" t="s">
        <v>32</v>
      </c>
      <c r="E57" s="59">
        <f t="shared" si="0"/>
        <v>0.15590943869999999</v>
      </c>
    </row>
    <row r="58" spans="1:5" x14ac:dyDescent="0.2">
      <c r="A58" s="78"/>
      <c r="B58" s="49" t="s">
        <v>66</v>
      </c>
      <c r="C58" s="56" t="s">
        <v>32</v>
      </c>
      <c r="E58" s="59">
        <f t="shared" si="0"/>
        <v>0.16763543310000001</v>
      </c>
    </row>
    <row r="59" spans="1:5" x14ac:dyDescent="0.2">
      <c r="A59" s="78"/>
      <c r="B59" s="49" t="s">
        <v>67</v>
      </c>
      <c r="C59" s="56" t="s">
        <v>32</v>
      </c>
      <c r="E59" s="59">
        <f t="shared" si="0"/>
        <v>0.16976976980000003</v>
      </c>
    </row>
    <row r="60" spans="1:5" x14ac:dyDescent="0.2">
      <c r="A60" s="78"/>
      <c r="B60" s="49" t="s">
        <v>68</v>
      </c>
      <c r="C60" s="56" t="s">
        <v>32</v>
      </c>
      <c r="E60" s="59">
        <f t="shared" si="0"/>
        <v>0.18260150489999999</v>
      </c>
    </row>
    <row r="61" spans="1:5" x14ac:dyDescent="0.2">
      <c r="A61" s="78"/>
    </row>
    <row r="62" spans="1:5" x14ac:dyDescent="0.2">
      <c r="A62" s="78"/>
      <c r="B62" s="58" t="s">
        <v>85</v>
      </c>
    </row>
    <row r="63" spans="1:5" x14ac:dyDescent="0.2">
      <c r="A63" s="78"/>
      <c r="B63" s="57" t="s">
        <v>57</v>
      </c>
      <c r="C63" s="60" t="s">
        <v>44</v>
      </c>
      <c r="E63" s="62">
        <f>E31*E49</f>
        <v>113490.85967720002</v>
      </c>
    </row>
    <row r="64" spans="1:5" x14ac:dyDescent="0.2">
      <c r="A64" s="78"/>
      <c r="B64" s="57" t="s">
        <v>58</v>
      </c>
      <c r="C64" s="60" t="s">
        <v>44</v>
      </c>
      <c r="E64" s="62">
        <f>E32*E50</f>
        <v>110444.07089454001</v>
      </c>
    </row>
    <row r="65" spans="1:5" x14ac:dyDescent="0.2">
      <c r="A65" s="78"/>
      <c r="B65" s="57" t="s">
        <v>59</v>
      </c>
      <c r="C65" s="60" t="s">
        <v>44</v>
      </c>
      <c r="E65" s="62">
        <f t="shared" ref="E65:E74" si="1">E33*E51</f>
        <v>126821.54509628403</v>
      </c>
    </row>
    <row r="66" spans="1:5" x14ac:dyDescent="0.2">
      <c r="A66" s="78"/>
      <c r="B66" s="57" t="s">
        <v>60</v>
      </c>
      <c r="C66" s="60" t="s">
        <v>44</v>
      </c>
      <c r="E66" s="62">
        <f t="shared" si="1"/>
        <v>115731.30634056001</v>
      </c>
    </row>
    <row r="67" spans="1:5" x14ac:dyDescent="0.2">
      <c r="A67" s="78"/>
      <c r="B67" s="57" t="s">
        <v>61</v>
      </c>
      <c r="C67" s="60" t="s">
        <v>44</v>
      </c>
      <c r="E67" s="62">
        <f t="shared" si="1"/>
        <v>134284.66326334001</v>
      </c>
    </row>
    <row r="68" spans="1:5" x14ac:dyDescent="0.2">
      <c r="A68" s="78"/>
      <c r="B68" s="57" t="s">
        <v>62</v>
      </c>
      <c r="C68" s="60" t="s">
        <v>44</v>
      </c>
      <c r="E68" s="62">
        <f t="shared" si="1"/>
        <v>137208.10538517003</v>
      </c>
    </row>
    <row r="69" spans="1:5" x14ac:dyDescent="0.2">
      <c r="A69" s="78"/>
      <c r="B69" s="57" t="s">
        <v>63</v>
      </c>
      <c r="C69" s="60" t="s">
        <v>44</v>
      </c>
      <c r="E69" s="62">
        <f t="shared" si="1"/>
        <v>147634.62292571043</v>
      </c>
    </row>
    <row r="70" spans="1:5" x14ac:dyDescent="0.2">
      <c r="A70" s="78"/>
      <c r="B70" s="57" t="s">
        <v>64</v>
      </c>
      <c r="C70" s="60" t="s">
        <v>44</v>
      </c>
      <c r="E70" s="62">
        <f t="shared" si="1"/>
        <v>141631.97921264719</v>
      </c>
    </row>
    <row r="71" spans="1:5" x14ac:dyDescent="0.2">
      <c r="A71" s="78"/>
      <c r="B71" s="57" t="s">
        <v>65</v>
      </c>
      <c r="C71" s="60" t="s">
        <v>44</v>
      </c>
      <c r="E71" s="62">
        <f t="shared" si="1"/>
        <v>106916.92441122809</v>
      </c>
    </row>
    <row r="72" spans="1:5" x14ac:dyDescent="0.2">
      <c r="A72" s="78"/>
      <c r="B72" s="57" t="s">
        <v>66</v>
      </c>
      <c r="C72" s="60" t="s">
        <v>44</v>
      </c>
      <c r="E72" s="62">
        <f t="shared" si="1"/>
        <v>133112.08910108672</v>
      </c>
    </row>
    <row r="73" spans="1:5" x14ac:dyDescent="0.2">
      <c r="A73" s="78"/>
      <c r="B73" s="57" t="s">
        <v>67</v>
      </c>
      <c r="C73" s="60" t="s">
        <v>44</v>
      </c>
      <c r="E73" s="62">
        <f t="shared" si="1"/>
        <v>128765.78660951542</v>
      </c>
    </row>
    <row r="74" spans="1:5" x14ac:dyDescent="0.2">
      <c r="A74" s="78"/>
      <c r="B74" s="57" t="s">
        <v>68</v>
      </c>
      <c r="C74" s="60" t="s">
        <v>44</v>
      </c>
      <c r="E74" s="62">
        <f t="shared" si="1"/>
        <v>130239.06255788579</v>
      </c>
    </row>
    <row r="75" spans="1:5" s="72" customFormat="1" x14ac:dyDescent="0.2"/>
    <row r="76" spans="1:5" x14ac:dyDescent="0.2">
      <c r="A76" s="78"/>
      <c r="B76" s="54" t="s">
        <v>86</v>
      </c>
      <c r="C76" s="60" t="s">
        <v>44</v>
      </c>
      <c r="E76" s="62">
        <f>SUM(E63:E74)</f>
        <v>1526281.0154751677</v>
      </c>
    </row>
    <row r="77" spans="1:5" x14ac:dyDescent="0.2">
      <c r="A77" s="78"/>
    </row>
    <row r="78" spans="1:5" s="61" customFormat="1" x14ac:dyDescent="0.2">
      <c r="A78" s="66"/>
      <c r="B78" s="61" t="s">
        <v>87</v>
      </c>
    </row>
    <row r="79" spans="1:5" x14ac:dyDescent="0.2">
      <c r="A79" s="78"/>
    </row>
    <row r="80" spans="1:5" x14ac:dyDescent="0.2">
      <c r="A80" s="78"/>
      <c r="B80" s="63" t="s">
        <v>88</v>
      </c>
    </row>
    <row r="81" spans="1:5" x14ac:dyDescent="0.2">
      <c r="A81" s="78"/>
      <c r="B81" s="64" t="s">
        <v>57</v>
      </c>
      <c r="C81" s="65" t="s">
        <v>44</v>
      </c>
      <c r="E81" s="67">
        <f>$E$12*E17*E31</f>
        <v>120631.01310060002</v>
      </c>
    </row>
    <row r="82" spans="1:5" x14ac:dyDescent="0.2">
      <c r="A82" s="78"/>
      <c r="B82" s="64" t="s">
        <v>58</v>
      </c>
      <c r="C82" s="65" t="s">
        <v>44</v>
      </c>
      <c r="E82" s="67">
        <f t="shared" ref="E82:E92" si="2">$E$12*E18*E32</f>
        <v>115431.86764461601</v>
      </c>
    </row>
    <row r="83" spans="1:5" x14ac:dyDescent="0.2">
      <c r="A83" s="78"/>
      <c r="B83" s="64" t="s">
        <v>59</v>
      </c>
      <c r="C83" s="65" t="s">
        <v>44</v>
      </c>
      <c r="E83" s="67">
        <f t="shared" si="2"/>
        <v>131957.62013133601</v>
      </c>
    </row>
    <row r="84" spans="1:5" x14ac:dyDescent="0.2">
      <c r="A84" s="78"/>
      <c r="B84" s="64" t="s">
        <v>60</v>
      </c>
      <c r="C84" s="65" t="s">
        <v>44</v>
      </c>
      <c r="E84" s="67">
        <f t="shared" si="2"/>
        <v>119481.85793493001</v>
      </c>
    </row>
    <row r="85" spans="1:5" x14ac:dyDescent="0.2">
      <c r="A85" s="78"/>
      <c r="B85" s="64" t="s">
        <v>61</v>
      </c>
      <c r="C85" s="65" t="s">
        <v>44</v>
      </c>
      <c r="E85" s="67">
        <f t="shared" si="2"/>
        <v>134123.84330733601</v>
      </c>
    </row>
    <row r="86" spans="1:5" x14ac:dyDescent="0.2">
      <c r="A86" s="78"/>
      <c r="B86" s="64" t="s">
        <v>62</v>
      </c>
      <c r="C86" s="65" t="s">
        <v>44</v>
      </c>
      <c r="E86" s="67">
        <f t="shared" si="2"/>
        <v>135280.21870262799</v>
      </c>
    </row>
    <row r="87" spans="1:5" x14ac:dyDescent="0.2">
      <c r="A87" s="78"/>
      <c r="B87" s="64" t="s">
        <v>63</v>
      </c>
      <c r="C87" s="65" t="s">
        <v>44</v>
      </c>
      <c r="E87" s="67">
        <f t="shared" si="2"/>
        <v>134158.98063527909</v>
      </c>
    </row>
    <row r="88" spans="1:5" x14ac:dyDescent="0.2">
      <c r="A88" s="78"/>
      <c r="B88" s="64" t="s">
        <v>64</v>
      </c>
      <c r="C88" s="65" t="s">
        <v>44</v>
      </c>
      <c r="E88" s="67">
        <f t="shared" si="2"/>
        <v>139978.6040762958</v>
      </c>
    </row>
    <row r="89" spans="1:5" x14ac:dyDescent="0.2">
      <c r="A89" s="78"/>
      <c r="B89" s="64" t="s">
        <v>65</v>
      </c>
      <c r="C89" s="65" t="s">
        <v>44</v>
      </c>
      <c r="E89" s="67">
        <f t="shared" si="2"/>
        <v>116421.82664735742</v>
      </c>
    </row>
    <row r="90" spans="1:5" x14ac:dyDescent="0.2">
      <c r="A90" s="78"/>
      <c r="B90" s="64" t="s">
        <v>66</v>
      </c>
      <c r="C90" s="65" t="s">
        <v>44</v>
      </c>
      <c r="E90" s="67">
        <f t="shared" si="2"/>
        <v>144996.00317637928</v>
      </c>
    </row>
    <row r="91" spans="1:5" x14ac:dyDescent="0.2">
      <c r="A91" s="78"/>
      <c r="B91" s="64" t="s">
        <v>67</v>
      </c>
      <c r="C91" s="65" t="s">
        <v>44</v>
      </c>
      <c r="E91" s="67">
        <f t="shared" si="2"/>
        <v>138108.23007906368</v>
      </c>
    </row>
    <row r="92" spans="1:5" x14ac:dyDescent="0.2">
      <c r="A92" s="78"/>
      <c r="B92" s="64" t="s">
        <v>68</v>
      </c>
      <c r="C92" s="65" t="s">
        <v>44</v>
      </c>
      <c r="E92" s="67">
        <f t="shared" si="2"/>
        <v>134860.98112774739</v>
      </c>
    </row>
    <row r="93" spans="1:5" s="72" customFormat="1" x14ac:dyDescent="0.2"/>
    <row r="94" spans="1:5" x14ac:dyDescent="0.2">
      <c r="A94" s="78"/>
      <c r="B94" s="63" t="s">
        <v>89</v>
      </c>
      <c r="C94" s="65" t="s">
        <v>44</v>
      </c>
      <c r="E94" s="67">
        <f>SUM(E81:E92)</f>
        <v>1565431.0465635685</v>
      </c>
    </row>
    <row r="95" spans="1:5" x14ac:dyDescent="0.2">
      <c r="A95" s="78"/>
    </row>
    <row r="96" spans="1:5" s="66" customFormat="1" x14ac:dyDescent="0.2">
      <c r="B96" s="66" t="s">
        <v>90</v>
      </c>
    </row>
    <row r="97" spans="1:7" x14ac:dyDescent="0.2">
      <c r="A97" s="78"/>
    </row>
    <row r="98" spans="1:7" x14ac:dyDescent="0.2">
      <c r="A98" s="78"/>
      <c r="B98" s="69" t="s">
        <v>91</v>
      </c>
      <c r="C98" s="72" t="s">
        <v>44</v>
      </c>
      <c r="E98" s="73">
        <f>E76</f>
        <v>1526281.0154751677</v>
      </c>
    </row>
    <row r="99" spans="1:7" x14ac:dyDescent="0.2">
      <c r="A99" s="78"/>
      <c r="B99" s="69" t="s">
        <v>92</v>
      </c>
      <c r="C99" s="72" t="s">
        <v>44</v>
      </c>
      <c r="E99" s="73">
        <f>E94</f>
        <v>1565431.0465635685</v>
      </c>
    </row>
    <row r="100" spans="1:7" x14ac:dyDescent="0.2">
      <c r="A100" s="78"/>
      <c r="B100" s="68"/>
      <c r="C100" s="70"/>
      <c r="E100" s="55"/>
    </row>
    <row r="101" spans="1:7" x14ac:dyDescent="0.2">
      <c r="A101" s="78"/>
      <c r="B101" s="69" t="s">
        <v>93</v>
      </c>
      <c r="C101" s="72" t="s">
        <v>44</v>
      </c>
      <c r="E101" s="74">
        <f>E99-E98</f>
        <v>39150.031088400865</v>
      </c>
      <c r="G101" t="s">
        <v>186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rgb="FFCCC8D9"/>
  </sheetPr>
  <dimension ref="B2:H36"/>
  <sheetViews>
    <sheetView showGridLines="0"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.75" x14ac:dyDescent="0.2"/>
  <cols>
    <col min="1" max="1" width="2.85546875" style="72" customWidth="1"/>
    <col min="2" max="2" width="19.140625" style="72" customWidth="1"/>
    <col min="3" max="3" width="20.7109375" style="72" customWidth="1"/>
    <col min="4" max="4" width="56.85546875" style="72" customWidth="1"/>
    <col min="5" max="5" width="29.85546875" style="72" customWidth="1"/>
    <col min="6" max="6" width="24.7109375" style="72" customWidth="1"/>
    <col min="7" max="7" width="37.28515625" style="72" customWidth="1"/>
    <col min="8" max="16384" width="9.140625" style="72"/>
  </cols>
  <sheetData>
    <row r="2" spans="2:8" s="6" customFormat="1" ht="18" x14ac:dyDescent="0.2">
      <c r="B2" s="6" t="s">
        <v>140</v>
      </c>
    </row>
    <row r="4" spans="2:8" s="66" customFormat="1" x14ac:dyDescent="0.2">
      <c r="B4" s="66" t="s">
        <v>141</v>
      </c>
    </row>
    <row r="6" spans="2:8" x14ac:dyDescent="0.2">
      <c r="B6" s="17" t="s">
        <v>142</v>
      </c>
    </row>
    <row r="7" spans="2:8" x14ac:dyDescent="0.2">
      <c r="B7" s="72" t="s">
        <v>143</v>
      </c>
      <c r="H7" s="25"/>
    </row>
    <row r="8" spans="2:8" x14ac:dyDescent="0.2">
      <c r="B8" s="72" t="s">
        <v>144</v>
      </c>
      <c r="H8" s="25"/>
    </row>
    <row r="11" spans="2:8" s="66" customFormat="1" x14ac:dyDescent="0.2">
      <c r="B11" s="66" t="s">
        <v>145</v>
      </c>
    </row>
    <row r="12" spans="2:8" x14ac:dyDescent="0.2">
      <c r="C12" s="8"/>
    </row>
    <row r="13" spans="2:8" x14ac:dyDescent="0.2">
      <c r="B13" s="21" t="s">
        <v>146</v>
      </c>
      <c r="C13" s="8"/>
      <c r="D13" s="21" t="s">
        <v>147</v>
      </c>
      <c r="F13" s="10"/>
    </row>
    <row r="14" spans="2:8" x14ac:dyDescent="0.2">
      <c r="C14" s="8"/>
    </row>
    <row r="15" spans="2:8" x14ac:dyDescent="0.2">
      <c r="B15" s="27">
        <v>123</v>
      </c>
      <c r="C15" s="8"/>
      <c r="D15" s="17" t="s">
        <v>148</v>
      </c>
    </row>
    <row r="16" spans="2:8" x14ac:dyDescent="0.2">
      <c r="B16" s="28">
        <f>B15</f>
        <v>123</v>
      </c>
      <c r="C16" s="8"/>
      <c r="D16" s="72" t="s">
        <v>149</v>
      </c>
    </row>
    <row r="17" spans="2:6" x14ac:dyDescent="0.2">
      <c r="B17" s="26">
        <f>B16+B15</f>
        <v>246</v>
      </c>
      <c r="C17" s="8"/>
      <c r="D17" s="72" t="s">
        <v>150</v>
      </c>
    </row>
    <row r="18" spans="2:6" x14ac:dyDescent="0.2">
      <c r="B18" s="24">
        <f>B16+B17</f>
        <v>369</v>
      </c>
      <c r="C18" s="8"/>
      <c r="D18" s="17" t="s">
        <v>151</v>
      </c>
      <c r="E18" s="10"/>
      <c r="F18" s="4"/>
    </row>
    <row r="19" spans="2:6" x14ac:dyDescent="0.2">
      <c r="B19" s="11"/>
      <c r="C19" s="8"/>
      <c r="D19" s="17" t="s">
        <v>152</v>
      </c>
      <c r="E19" s="10"/>
    </row>
    <row r="20" spans="2:6" x14ac:dyDescent="0.2">
      <c r="B20" s="8"/>
      <c r="C20" s="8"/>
    </row>
    <row r="21" spans="2:6" x14ac:dyDescent="0.2">
      <c r="B21" s="22" t="s">
        <v>153</v>
      </c>
      <c r="C21" s="8"/>
    </row>
    <row r="22" spans="2:6" x14ac:dyDescent="0.2">
      <c r="B22" s="29">
        <f>B18+16</f>
        <v>385</v>
      </c>
      <c r="C22" s="8"/>
      <c r="D22" s="72" t="s">
        <v>154</v>
      </c>
    </row>
    <row r="23" spans="2:6" x14ac:dyDescent="0.2">
      <c r="B23" s="30">
        <f>B16*PI()</f>
        <v>386.41589639154455</v>
      </c>
      <c r="C23" s="13"/>
      <c r="D23" s="72" t="s">
        <v>155</v>
      </c>
    </row>
    <row r="24" spans="2:6" x14ac:dyDescent="0.2">
      <c r="B24" s="13"/>
      <c r="C24" s="13"/>
    </row>
    <row r="26" spans="2:6" x14ac:dyDescent="0.2">
      <c r="B26" s="21" t="s">
        <v>156</v>
      </c>
    </row>
    <row r="27" spans="2:6" x14ac:dyDescent="0.2">
      <c r="B27" s="71"/>
    </row>
    <row r="28" spans="2:6" x14ac:dyDescent="0.2">
      <c r="B28" s="22" t="s">
        <v>157</v>
      </c>
    </row>
    <row r="29" spans="2:6" x14ac:dyDescent="0.2">
      <c r="B29" s="87" t="s">
        <v>158</v>
      </c>
      <c r="C29" s="8"/>
      <c r="D29" s="17" t="s">
        <v>159</v>
      </c>
    </row>
    <row r="30" spans="2:6" x14ac:dyDescent="0.2">
      <c r="B30" s="88" t="s">
        <v>0</v>
      </c>
      <c r="C30" s="8"/>
      <c r="D30" s="17" t="s">
        <v>160</v>
      </c>
    </row>
    <row r="31" spans="2:6" x14ac:dyDescent="0.2">
      <c r="B31" s="89" t="s">
        <v>161</v>
      </c>
      <c r="C31" s="8"/>
      <c r="D31" s="17" t="s">
        <v>162</v>
      </c>
    </row>
    <row r="32" spans="2:6" x14ac:dyDescent="0.2">
      <c r="B32" s="12" t="s">
        <v>161</v>
      </c>
      <c r="C32" s="8"/>
      <c r="D32" s="17" t="s">
        <v>163</v>
      </c>
    </row>
    <row r="33" spans="2:4" x14ac:dyDescent="0.2">
      <c r="C33" s="8"/>
      <c r="D33" s="17"/>
    </row>
    <row r="34" spans="2:4" x14ac:dyDescent="0.2">
      <c r="B34" s="22" t="s">
        <v>164</v>
      </c>
      <c r="C34" s="8"/>
      <c r="D34" s="17"/>
    </row>
    <row r="35" spans="2:4" x14ac:dyDescent="0.2">
      <c r="B35" s="16" t="s">
        <v>1</v>
      </c>
      <c r="C35" s="8"/>
      <c r="D35" s="17" t="s">
        <v>165</v>
      </c>
    </row>
    <row r="36" spans="2:4" x14ac:dyDescent="0.2">
      <c r="B36" s="90" t="s">
        <v>166</v>
      </c>
      <c r="D36" s="17" t="s">
        <v>167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CCC8D9"/>
  </sheetPr>
  <dimension ref="B2:L26"/>
  <sheetViews>
    <sheetView showGridLines="0"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.75" x14ac:dyDescent="0.2"/>
  <cols>
    <col min="1" max="1" width="2.85546875" style="1" customWidth="1"/>
    <col min="2" max="2" width="7.5703125" style="1" customWidth="1"/>
    <col min="3" max="3" width="35.140625" style="1" customWidth="1"/>
    <col min="4" max="5" width="36.28515625" style="1" customWidth="1"/>
    <col min="6" max="6" width="40.7109375" style="1" customWidth="1"/>
    <col min="7" max="7" width="4.5703125" style="1" customWidth="1"/>
    <col min="8" max="8" width="43.42578125" style="1" customWidth="1"/>
    <col min="9" max="9" width="28.7109375" style="1" customWidth="1"/>
    <col min="10" max="10" width="18.42578125" style="1" customWidth="1"/>
    <col min="11" max="12" width="58.42578125" style="1" customWidth="1"/>
    <col min="13" max="16384" width="9.140625" style="1"/>
  </cols>
  <sheetData>
    <row r="2" spans="2:12" s="6" customFormat="1" ht="18" x14ac:dyDescent="0.2">
      <c r="B2" s="6" t="s">
        <v>168</v>
      </c>
    </row>
    <row r="3" spans="2:12" s="72" customFormat="1" x14ac:dyDescent="0.2"/>
    <row r="4" spans="2:12" s="66" customFormat="1" x14ac:dyDescent="0.2">
      <c r="B4" s="66" t="s">
        <v>169</v>
      </c>
    </row>
    <row r="5" spans="2:12" s="72" customFormat="1" x14ac:dyDescent="0.2"/>
    <row r="6" spans="2:12" s="72" customFormat="1" x14ac:dyDescent="0.2">
      <c r="B6" s="3" t="s">
        <v>170</v>
      </c>
    </row>
    <row r="7" spans="2:12" s="72" customFormat="1" x14ac:dyDescent="0.2">
      <c r="B7" s="3" t="s">
        <v>171</v>
      </c>
    </row>
    <row r="8" spans="2:12" x14ac:dyDescent="0.2">
      <c r="H8" s="72"/>
      <c r="I8" s="72"/>
      <c r="J8" s="72"/>
      <c r="K8" s="72"/>
      <c r="L8" s="72"/>
    </row>
    <row r="9" spans="2:12" s="72" customFormat="1" x14ac:dyDescent="0.2">
      <c r="B9" s="91" t="s">
        <v>134</v>
      </c>
      <c r="C9" s="91" t="s">
        <v>172</v>
      </c>
      <c r="D9" s="91" t="s">
        <v>173</v>
      </c>
      <c r="E9" s="91" t="s">
        <v>174</v>
      </c>
      <c r="F9" s="91" t="s">
        <v>175</v>
      </c>
    </row>
    <row r="10" spans="2:12" s="72" customFormat="1" x14ac:dyDescent="0.2">
      <c r="B10" s="18"/>
      <c r="C10" s="18" t="s">
        <v>176</v>
      </c>
      <c r="D10" s="18" t="s">
        <v>177</v>
      </c>
      <c r="E10" s="18" t="s">
        <v>178</v>
      </c>
      <c r="F10" s="18" t="s">
        <v>179</v>
      </c>
    </row>
    <row r="11" spans="2:12" ht="51" x14ac:dyDescent="0.2">
      <c r="B11" s="19">
        <v>1</v>
      </c>
      <c r="C11" s="80" t="s">
        <v>117</v>
      </c>
      <c r="D11" s="80" t="s">
        <v>204</v>
      </c>
      <c r="E11" s="80"/>
      <c r="F11" s="81" t="s">
        <v>118</v>
      </c>
      <c r="H11" s="72"/>
      <c r="I11" s="72"/>
      <c r="J11" s="72"/>
      <c r="K11" s="72"/>
      <c r="L11" s="72"/>
    </row>
    <row r="12" spans="2:12" ht="25.5" x14ac:dyDescent="0.2">
      <c r="B12" s="5">
        <v>2</v>
      </c>
      <c r="C12" s="5" t="s">
        <v>99</v>
      </c>
      <c r="D12" s="80" t="s">
        <v>205</v>
      </c>
      <c r="E12" s="5"/>
      <c r="F12" s="5"/>
      <c r="H12" s="72"/>
      <c r="I12" s="72"/>
      <c r="J12" s="72"/>
      <c r="K12" s="72"/>
      <c r="L12" s="72"/>
    </row>
    <row r="13" spans="2:12" ht="25.5" x14ac:dyDescent="0.2">
      <c r="B13" s="5">
        <v>3</v>
      </c>
      <c r="C13" s="5" t="s">
        <v>100</v>
      </c>
      <c r="D13" s="80" t="s">
        <v>206</v>
      </c>
      <c r="E13" s="5"/>
      <c r="F13" s="5"/>
      <c r="H13" s="72"/>
      <c r="I13" s="72"/>
      <c r="J13" s="72"/>
      <c r="K13" s="72"/>
      <c r="L13" s="72"/>
    </row>
    <row r="14" spans="2:12" x14ac:dyDescent="0.2">
      <c r="B14" s="5">
        <v>4</v>
      </c>
      <c r="C14" s="5" t="s">
        <v>104</v>
      </c>
      <c r="D14" s="5" t="s">
        <v>75</v>
      </c>
      <c r="E14" s="5"/>
      <c r="F14" s="5" t="s">
        <v>180</v>
      </c>
      <c r="H14" s="72"/>
      <c r="I14" s="72"/>
      <c r="J14" s="72"/>
      <c r="K14" s="72"/>
      <c r="L14" s="72"/>
    </row>
    <row r="15" spans="2:12" ht="25.5" x14ac:dyDescent="0.2">
      <c r="B15" s="5">
        <v>5</v>
      </c>
      <c r="C15" s="5" t="s">
        <v>34</v>
      </c>
      <c r="D15" s="80" t="s">
        <v>121</v>
      </c>
      <c r="E15" s="5"/>
      <c r="F15" s="5"/>
      <c r="H15" s="72"/>
      <c r="I15" s="72"/>
      <c r="J15" s="72"/>
      <c r="K15" s="72"/>
      <c r="L15" s="72"/>
    </row>
    <row r="16" spans="2:12" x14ac:dyDescent="0.2">
      <c r="B16" s="5">
        <v>6</v>
      </c>
      <c r="C16" s="5" t="s">
        <v>119</v>
      </c>
      <c r="D16" s="5" t="s">
        <v>120</v>
      </c>
      <c r="E16" s="5"/>
      <c r="F16" s="5"/>
      <c r="H16" s="72"/>
      <c r="I16" s="72"/>
      <c r="J16" s="72"/>
      <c r="K16" s="72"/>
      <c r="L16" s="72"/>
    </row>
    <row r="17" spans="2:12" ht="38.25" x14ac:dyDescent="0.2">
      <c r="B17" s="5">
        <v>7</v>
      </c>
      <c r="C17" s="83" t="s">
        <v>123</v>
      </c>
      <c r="D17" s="80" t="s">
        <v>122</v>
      </c>
      <c r="E17" s="5"/>
      <c r="F17" s="5"/>
      <c r="H17" s="72"/>
      <c r="I17" s="72"/>
      <c r="J17" s="72"/>
      <c r="K17" s="72"/>
      <c r="L17" s="72"/>
    </row>
    <row r="18" spans="2:12" x14ac:dyDescent="0.2">
      <c r="B18" s="5">
        <v>8</v>
      </c>
      <c r="C18" s="84" t="s">
        <v>76</v>
      </c>
      <c r="D18" s="5" t="s">
        <v>124</v>
      </c>
      <c r="E18" s="5"/>
      <c r="F18" s="5"/>
      <c r="H18" s="72"/>
      <c r="I18" s="72"/>
      <c r="J18" s="72"/>
      <c r="K18" s="72"/>
      <c r="L18" s="72"/>
    </row>
    <row r="19" spans="2:12" x14ac:dyDescent="0.2">
      <c r="B19" s="5">
        <v>9</v>
      </c>
      <c r="C19" s="84"/>
      <c r="D19" s="5"/>
      <c r="E19" s="5"/>
      <c r="F19" s="5"/>
      <c r="H19" s="72"/>
      <c r="I19" s="72"/>
      <c r="J19" s="72"/>
      <c r="K19" s="72"/>
      <c r="L19" s="72"/>
    </row>
    <row r="20" spans="2:12" x14ac:dyDescent="0.2">
      <c r="B20" s="5">
        <v>10</v>
      </c>
      <c r="C20" s="5"/>
      <c r="D20" s="5"/>
      <c r="E20" s="5"/>
      <c r="F20" s="5"/>
      <c r="H20" s="72"/>
      <c r="I20" s="72"/>
      <c r="J20" s="72"/>
      <c r="K20" s="72"/>
      <c r="L20" s="72"/>
    </row>
    <row r="23" spans="2:12" s="72" customFormat="1" x14ac:dyDescent="0.2"/>
    <row r="24" spans="2:12" s="72" customFormat="1" x14ac:dyDescent="0.2"/>
    <row r="25" spans="2:12" s="72" customFormat="1" x14ac:dyDescent="0.2"/>
    <row r="26" spans="2:12" s="72" customFormat="1" x14ac:dyDescent="0.2"/>
  </sheetData>
  <hyperlinks>
    <hyperlink ref="F11" r:id="rId1"/>
  </hyperlinks>
  <pageMargins left="0.75" right="0.75" top="1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CCFFFF"/>
  </sheetPr>
  <dimension ref="A2:E18"/>
  <sheetViews>
    <sheetView showGridLines="0" zoomScale="85" zoomScaleNormal="85" workbookViewId="0">
      <pane xSplit="3" ySplit="8" topLeftCell="D9" activePane="bottomRight" state="frozen"/>
      <selection activeCell="Q51" sqref="Q51"/>
      <selection pane="topRight" activeCell="Q51" sqref="Q51"/>
      <selection pane="bottomLeft" activeCell="Q51" sqref="Q51"/>
      <selection pane="bottomRight" activeCell="D9" sqref="D9"/>
    </sheetView>
  </sheetViews>
  <sheetFormatPr defaultRowHeight="12.75" x14ac:dyDescent="0.2"/>
  <cols>
    <col min="1" max="1" width="2.7109375" style="72" customWidth="1"/>
    <col min="2" max="2" width="54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18" width="12.5703125" style="1" customWidth="1"/>
    <col min="19" max="21" width="2.7109375" style="1" customWidth="1"/>
    <col min="22" max="36" width="13.7109375" style="1" customWidth="1"/>
    <col min="37" max="16384" width="9.140625" style="1"/>
  </cols>
  <sheetData>
    <row r="2" spans="1:5" s="14" customFormat="1" ht="18" x14ac:dyDescent="0.2">
      <c r="B2" s="14" t="s">
        <v>158</v>
      </c>
    </row>
    <row r="4" spans="1:5" x14ac:dyDescent="0.2">
      <c r="B4" s="21" t="s">
        <v>183</v>
      </c>
    </row>
    <row r="5" spans="1:5" x14ac:dyDescent="0.2">
      <c r="B5" s="17" t="s">
        <v>182</v>
      </c>
      <c r="E5" s="15"/>
    </row>
    <row r="7" spans="1:5" s="7" customFormat="1" x14ac:dyDescent="0.2">
      <c r="A7" s="66"/>
      <c r="B7" s="7" t="s">
        <v>23</v>
      </c>
      <c r="C7" s="7" t="s">
        <v>27</v>
      </c>
      <c r="E7" s="7" t="s">
        <v>24</v>
      </c>
    </row>
    <row r="9" spans="1:5" s="7" customFormat="1" x14ac:dyDescent="0.2">
      <c r="A9" s="66"/>
      <c r="B9" s="75" t="s">
        <v>116</v>
      </c>
    </row>
    <row r="11" spans="1:5" x14ac:dyDescent="0.2">
      <c r="B11" s="76" t="s">
        <v>35</v>
      </c>
    </row>
    <row r="12" spans="1:5" x14ac:dyDescent="0.2">
      <c r="B12" s="1" t="s">
        <v>184</v>
      </c>
      <c r="C12" s="1" t="s">
        <v>44</v>
      </c>
      <c r="E12" s="38">
        <f>'Volume-effect correction'!E30</f>
        <v>19160.348683697637</v>
      </c>
    </row>
    <row r="14" spans="1:5" x14ac:dyDescent="0.2">
      <c r="B14" s="21" t="s">
        <v>53</v>
      </c>
    </row>
    <row r="15" spans="1:5" x14ac:dyDescent="0.2">
      <c r="B15" s="1" t="s">
        <v>107</v>
      </c>
      <c r="C15" s="1" t="s">
        <v>44</v>
      </c>
      <c r="E15" s="38">
        <f>'Profit-sharing'!E61</f>
        <v>58199.237521417206</v>
      </c>
    </row>
    <row r="17" spans="2:5" x14ac:dyDescent="0.2">
      <c r="B17" s="71" t="s">
        <v>93</v>
      </c>
    </row>
    <row r="18" spans="2:5" x14ac:dyDescent="0.2">
      <c r="B18" s="72" t="s">
        <v>94</v>
      </c>
      <c r="C18" s="1" t="s">
        <v>44</v>
      </c>
      <c r="E18" s="74">
        <f>'Fuel price correction'!E101</f>
        <v>39150.031088400865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0" tint="-4.9989318521683403E-2"/>
  </sheetPr>
  <dimension ref="A1"/>
  <sheetViews>
    <sheetView showGridLines="0" zoomScale="85" zoomScaleNormal="85" workbookViewId="0"/>
  </sheetViews>
  <sheetFormatPr defaultRowHeight="12.75" x14ac:dyDescent="0.2"/>
  <cols>
    <col min="1" max="16384" width="9.140625" style="16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CCFFCC"/>
  </sheetPr>
  <dimension ref="A2:I38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4.5703125" style="72" customWidth="1"/>
    <col min="2" max="2" width="49.570312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29.42578125" style="1" customWidth="1"/>
    <col min="8" max="8" width="2.7109375" style="1" customWidth="1"/>
    <col min="9" max="9" width="13.7109375" style="1" customWidth="1"/>
    <col min="10" max="10" width="2.7109375" style="1" customWidth="1"/>
    <col min="11" max="25" width="13.7109375" style="1" customWidth="1"/>
    <col min="26" max="16384" width="9.140625" style="1"/>
  </cols>
  <sheetData>
    <row r="2" spans="1:9" s="14" customFormat="1" ht="18" x14ac:dyDescent="0.2">
      <c r="B2" s="14" t="s">
        <v>98</v>
      </c>
    </row>
    <row r="4" spans="1:9" x14ac:dyDescent="0.2">
      <c r="B4" s="21" t="s">
        <v>3</v>
      </c>
    </row>
    <row r="5" spans="1:9" x14ac:dyDescent="0.2">
      <c r="B5" s="17" t="s">
        <v>200</v>
      </c>
      <c r="E5" s="15"/>
    </row>
    <row r="7" spans="1:9" s="7" customFormat="1" x14ac:dyDescent="0.2">
      <c r="A7" s="66"/>
      <c r="B7" s="7" t="s">
        <v>23</v>
      </c>
      <c r="C7" s="7" t="s">
        <v>27</v>
      </c>
      <c r="E7" s="7" t="s">
        <v>24</v>
      </c>
      <c r="G7" s="7" t="s">
        <v>25</v>
      </c>
      <c r="I7" s="7" t="s">
        <v>26</v>
      </c>
    </row>
    <row r="9" spans="1:9" s="7" customFormat="1" x14ac:dyDescent="0.2">
      <c r="A9" s="66"/>
      <c r="B9" s="7" t="s">
        <v>4</v>
      </c>
    </row>
    <row r="11" spans="1:9" x14ac:dyDescent="0.2">
      <c r="B11" s="21" t="s">
        <v>5</v>
      </c>
    </row>
    <row r="12" spans="1:9" x14ac:dyDescent="0.2">
      <c r="B12" s="1" t="s">
        <v>6</v>
      </c>
      <c r="C12" s="1" t="s">
        <v>16</v>
      </c>
      <c r="E12" s="32">
        <v>545304.80345019815</v>
      </c>
      <c r="G12" s="1" t="s">
        <v>34</v>
      </c>
    </row>
    <row r="13" spans="1:9" x14ac:dyDescent="0.2">
      <c r="B13" s="1" t="s">
        <v>7</v>
      </c>
      <c r="C13" s="1" t="s">
        <v>16</v>
      </c>
      <c r="E13" s="32">
        <v>42022.805653785152</v>
      </c>
      <c r="G13" s="1" t="s">
        <v>34</v>
      </c>
    </row>
    <row r="14" spans="1:9" x14ac:dyDescent="0.2">
      <c r="B14" s="1" t="s">
        <v>8</v>
      </c>
      <c r="C14" s="1" t="s">
        <v>9</v>
      </c>
      <c r="E14" s="31">
        <v>6.5699999999999995E-2</v>
      </c>
      <c r="G14" s="82" t="s">
        <v>117</v>
      </c>
    </row>
    <row r="16" spans="1:9" x14ac:dyDescent="0.2">
      <c r="B16" s="21" t="s">
        <v>10</v>
      </c>
    </row>
    <row r="17" spans="1:7" x14ac:dyDescent="0.2">
      <c r="B17" s="1" t="s">
        <v>96</v>
      </c>
      <c r="C17" s="1" t="s">
        <v>16</v>
      </c>
      <c r="E17" s="32">
        <v>900922.39556621667</v>
      </c>
      <c r="G17" s="1" t="s">
        <v>34</v>
      </c>
    </row>
    <row r="18" spans="1:7" x14ac:dyDescent="0.2">
      <c r="B18" s="1" t="s">
        <v>12</v>
      </c>
      <c r="C18" s="1" t="s">
        <v>16</v>
      </c>
      <c r="E18" s="32">
        <v>15487.534717612001</v>
      </c>
      <c r="G18" s="1" t="s">
        <v>34</v>
      </c>
    </row>
    <row r="20" spans="1:7" x14ac:dyDescent="0.2">
      <c r="B20" s="21" t="s">
        <v>13</v>
      </c>
    </row>
    <row r="21" spans="1:7" x14ac:dyDescent="0.2">
      <c r="B21" s="1" t="s">
        <v>14</v>
      </c>
      <c r="C21" s="1" t="s">
        <v>17</v>
      </c>
      <c r="E21" s="32">
        <v>1999096</v>
      </c>
      <c r="G21" s="1" t="s">
        <v>34</v>
      </c>
    </row>
    <row r="22" spans="1:7" x14ac:dyDescent="0.2">
      <c r="B22" s="1" t="s">
        <v>15</v>
      </c>
      <c r="C22" s="1" t="s">
        <v>17</v>
      </c>
      <c r="E22" s="32">
        <v>38735</v>
      </c>
      <c r="G22" s="1" t="s">
        <v>34</v>
      </c>
    </row>
    <row r="24" spans="1:7" s="7" customFormat="1" x14ac:dyDescent="0.2">
      <c r="A24" s="66"/>
      <c r="B24" s="7" t="s">
        <v>18</v>
      </c>
    </row>
    <row r="26" spans="1:7" x14ac:dyDescent="0.2">
      <c r="B26" s="1" t="s">
        <v>195</v>
      </c>
      <c r="C26" s="1" t="s">
        <v>28</v>
      </c>
      <c r="E26" s="32">
        <v>0</v>
      </c>
      <c r="G26" s="1" t="s">
        <v>34</v>
      </c>
    </row>
    <row r="27" spans="1:7" x14ac:dyDescent="0.2">
      <c r="B27" s="1" t="s">
        <v>77</v>
      </c>
      <c r="C27" s="1" t="s">
        <v>28</v>
      </c>
      <c r="E27" s="32">
        <v>9376000</v>
      </c>
      <c r="G27" s="1" t="s">
        <v>34</v>
      </c>
    </row>
    <row r="28" spans="1:7" x14ac:dyDescent="0.2">
      <c r="B28" s="1" t="s">
        <v>39</v>
      </c>
      <c r="C28" s="1" t="s">
        <v>28</v>
      </c>
      <c r="E28" s="35">
        <f>SUM(E26:E27)</f>
        <v>9376000</v>
      </c>
    </row>
    <row r="29" spans="1:7" x14ac:dyDescent="0.2">
      <c r="B29" s="1" t="s">
        <v>19</v>
      </c>
      <c r="C29" s="1" t="s">
        <v>29</v>
      </c>
      <c r="E29" s="33">
        <v>0.25714900000000002</v>
      </c>
      <c r="G29" s="1" t="s">
        <v>34</v>
      </c>
    </row>
    <row r="30" spans="1:7" x14ac:dyDescent="0.2">
      <c r="B30" s="1" t="s">
        <v>20</v>
      </c>
      <c r="C30" s="1" t="s">
        <v>22</v>
      </c>
      <c r="E30" s="51">
        <v>0.65459999999999996</v>
      </c>
      <c r="G30" s="1" t="s">
        <v>34</v>
      </c>
    </row>
    <row r="32" spans="1:7" s="7" customFormat="1" x14ac:dyDescent="0.2">
      <c r="A32" s="66"/>
      <c r="B32" s="7" t="s">
        <v>21</v>
      </c>
    </row>
    <row r="34" spans="2:9" x14ac:dyDescent="0.2">
      <c r="B34" s="72" t="s">
        <v>202</v>
      </c>
      <c r="C34" s="1" t="s">
        <v>9</v>
      </c>
      <c r="E34" s="31">
        <v>-4.0000000000000001E-3</v>
      </c>
      <c r="G34" s="1" t="s">
        <v>34</v>
      </c>
    </row>
    <row r="35" spans="2:9" x14ac:dyDescent="0.2">
      <c r="B35" s="72" t="s">
        <v>203</v>
      </c>
      <c r="C35" s="1" t="s">
        <v>9</v>
      </c>
      <c r="E35" s="31">
        <v>2E-3</v>
      </c>
      <c r="G35" s="1" t="s">
        <v>34</v>
      </c>
    </row>
    <row r="37" spans="2:9" x14ac:dyDescent="0.2">
      <c r="B37" s="1" t="s">
        <v>105</v>
      </c>
      <c r="C37" s="1" t="s">
        <v>32</v>
      </c>
      <c r="E37" s="51">
        <v>0.12070879648525522</v>
      </c>
      <c r="G37" s="1" t="s">
        <v>34</v>
      </c>
      <c r="I37" s="1" t="s">
        <v>201</v>
      </c>
    </row>
    <row r="38" spans="2:9" x14ac:dyDescent="0.2">
      <c r="B38" s="1" t="s">
        <v>33</v>
      </c>
      <c r="C38" s="1" t="s">
        <v>32</v>
      </c>
      <c r="E38" s="51">
        <v>0.28903853188525525</v>
      </c>
      <c r="G38" s="1" t="s">
        <v>34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CCFFCC"/>
  </sheetPr>
  <dimension ref="A2:I23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4.5703125" style="72" customWidth="1"/>
    <col min="2" max="2" width="41.4257812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23.85546875" style="1" bestFit="1" customWidth="1"/>
    <col min="8" max="8" width="2.7109375" style="1" customWidth="1"/>
    <col min="9" max="9" width="13.7109375" style="1" customWidth="1"/>
    <col min="10" max="10" width="2.7109375" style="1" customWidth="1"/>
    <col min="11" max="25" width="13.7109375" style="1" customWidth="1"/>
    <col min="26" max="16384" width="9.140625" style="1"/>
  </cols>
  <sheetData>
    <row r="2" spans="1:9" s="14" customFormat="1" ht="18" x14ac:dyDescent="0.2">
      <c r="B2" s="14" t="s">
        <v>97</v>
      </c>
    </row>
    <row r="4" spans="1:9" x14ac:dyDescent="0.2">
      <c r="A4" s="71"/>
      <c r="B4" s="21" t="s">
        <v>3</v>
      </c>
    </row>
    <row r="5" spans="1:9" x14ac:dyDescent="0.2">
      <c r="A5" s="2"/>
      <c r="B5" s="17" t="s">
        <v>199</v>
      </c>
      <c r="E5" s="15"/>
    </row>
    <row r="7" spans="1:9" s="7" customFormat="1" x14ac:dyDescent="0.2">
      <c r="A7" s="66"/>
      <c r="B7" s="7" t="s">
        <v>23</v>
      </c>
      <c r="C7" s="7" t="s">
        <v>27</v>
      </c>
      <c r="E7" s="7" t="s">
        <v>24</v>
      </c>
      <c r="G7" s="7" t="s">
        <v>25</v>
      </c>
      <c r="I7" s="7" t="s">
        <v>26</v>
      </c>
    </row>
    <row r="9" spans="1:9" s="7" customFormat="1" x14ac:dyDescent="0.2">
      <c r="A9" s="66"/>
      <c r="B9" s="7" t="s">
        <v>101</v>
      </c>
    </row>
    <row r="11" spans="1:9" x14ac:dyDescent="0.2">
      <c r="B11" s="21" t="s">
        <v>5</v>
      </c>
    </row>
    <row r="12" spans="1:9" x14ac:dyDescent="0.2">
      <c r="B12" s="1" t="s">
        <v>191</v>
      </c>
      <c r="C12" s="1" t="s">
        <v>44</v>
      </c>
      <c r="E12" s="34">
        <v>2418246.4801129857</v>
      </c>
      <c r="G12" s="1" t="s">
        <v>99</v>
      </c>
    </row>
    <row r="13" spans="1:9" x14ac:dyDescent="0.2">
      <c r="B13" s="1" t="s">
        <v>7</v>
      </c>
      <c r="C13" s="1" t="s">
        <v>44</v>
      </c>
      <c r="E13" s="32">
        <v>109385.65205411208</v>
      </c>
      <c r="G13" s="1" t="s">
        <v>99</v>
      </c>
    </row>
    <row r="15" spans="1:9" x14ac:dyDescent="0.2">
      <c r="B15" s="21" t="s">
        <v>10</v>
      </c>
      <c r="G15" s="15"/>
    </row>
    <row r="16" spans="1:9" x14ac:dyDescent="0.2">
      <c r="B16" s="1" t="s">
        <v>11</v>
      </c>
      <c r="C16" s="1" t="s">
        <v>44</v>
      </c>
      <c r="E16" s="34">
        <v>1028267.8050546623</v>
      </c>
      <c r="G16" s="17" t="s">
        <v>100</v>
      </c>
      <c r="I16" s="20"/>
    </row>
    <row r="17" spans="1:9" x14ac:dyDescent="0.2">
      <c r="B17" s="1" t="s">
        <v>12</v>
      </c>
      <c r="C17" s="1" t="s">
        <v>44</v>
      </c>
      <c r="E17" s="34">
        <v>48368.099963609988</v>
      </c>
      <c r="G17" s="17" t="s">
        <v>100</v>
      </c>
      <c r="I17" s="72"/>
    </row>
    <row r="19" spans="1:9" s="7" customFormat="1" x14ac:dyDescent="0.2">
      <c r="A19" s="66"/>
      <c r="B19" s="7" t="s">
        <v>102</v>
      </c>
    </row>
    <row r="21" spans="1:9" x14ac:dyDescent="0.2">
      <c r="B21" s="72" t="s">
        <v>195</v>
      </c>
      <c r="C21" s="1" t="s">
        <v>28</v>
      </c>
      <c r="E21" s="32">
        <v>104746</v>
      </c>
      <c r="G21" s="1" t="s">
        <v>31</v>
      </c>
    </row>
    <row r="22" spans="1:9" x14ac:dyDescent="0.2">
      <c r="B22" s="72" t="s">
        <v>196</v>
      </c>
      <c r="C22" s="1" t="s">
        <v>28</v>
      </c>
      <c r="E22" s="32">
        <v>9112522</v>
      </c>
      <c r="G22" s="1" t="s">
        <v>31</v>
      </c>
    </row>
    <row r="23" spans="1:9" x14ac:dyDescent="0.2">
      <c r="B23" s="1" t="s">
        <v>30</v>
      </c>
      <c r="C23" s="1" t="s">
        <v>28</v>
      </c>
      <c r="E23" s="35">
        <f>SUM(E21:E22)</f>
        <v>9217268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CCFFCC"/>
  </sheetPr>
  <dimension ref="A1:I40"/>
  <sheetViews>
    <sheetView showGridLines="0" zoomScale="85" zoomScaleNormal="85" workbookViewId="0">
      <pane xSplit="3" ySplit="9" topLeftCell="D10" activePane="bottomRight" state="frozen"/>
      <selection pane="topRight" activeCell="G1" sqref="G1"/>
      <selection pane="bottomLeft" activeCell="A8" sqref="A8"/>
      <selection pane="bottomRight" activeCell="D10" sqref="D10"/>
    </sheetView>
  </sheetViews>
  <sheetFormatPr defaultRowHeight="12.75" x14ac:dyDescent="0.2"/>
  <cols>
    <col min="1" max="1" width="4" customWidth="1"/>
    <col min="2" max="2" width="41.42578125" style="48" customWidth="1"/>
    <col min="3" max="3" width="18.140625" customWidth="1"/>
    <col min="4" max="4" width="2.7109375" customWidth="1"/>
    <col min="5" max="5" width="11.28515625" bestFit="1" customWidth="1"/>
    <col min="6" max="6" width="4" customWidth="1"/>
    <col min="7" max="7" width="21.42578125" customWidth="1"/>
  </cols>
  <sheetData>
    <row r="1" spans="1:9" s="1" customFormat="1" x14ac:dyDescent="0.2">
      <c r="A1" s="77"/>
      <c r="B1" s="43"/>
    </row>
    <row r="2" spans="1:9" s="14" customFormat="1" ht="18" x14ac:dyDescent="0.2">
      <c r="A2" s="6"/>
      <c r="B2" s="14" t="s">
        <v>103</v>
      </c>
    </row>
    <row r="3" spans="1:9" s="1" customFormat="1" x14ac:dyDescent="0.2">
      <c r="A3" s="77"/>
      <c r="B3" s="43"/>
    </row>
    <row r="4" spans="1:9" s="1" customFormat="1" x14ac:dyDescent="0.2">
      <c r="A4" s="77"/>
      <c r="B4" s="44" t="s">
        <v>3</v>
      </c>
      <c r="E4"/>
    </row>
    <row r="5" spans="1:9" s="1" customFormat="1" x14ac:dyDescent="0.2">
      <c r="A5" s="77"/>
      <c r="B5" s="45" t="s">
        <v>56</v>
      </c>
    </row>
    <row r="6" spans="1:9" s="72" customFormat="1" x14ac:dyDescent="0.2">
      <c r="A6" s="77"/>
      <c r="B6" s="45"/>
    </row>
    <row r="7" spans="1:9" s="72" customFormat="1" x14ac:dyDescent="0.2">
      <c r="A7" s="77"/>
      <c r="B7" s="46" t="s">
        <v>198</v>
      </c>
    </row>
    <row r="8" spans="1:9" s="1" customFormat="1" x14ac:dyDescent="0.2">
      <c r="A8" s="77"/>
      <c r="B8" s="43"/>
    </row>
    <row r="9" spans="1:9" s="7" customFormat="1" x14ac:dyDescent="0.2">
      <c r="A9" s="66"/>
      <c r="B9" s="47" t="s">
        <v>23</v>
      </c>
      <c r="C9" s="7" t="s">
        <v>27</v>
      </c>
      <c r="E9" s="66" t="s">
        <v>24</v>
      </c>
      <c r="G9" s="7" t="s">
        <v>25</v>
      </c>
      <c r="I9" s="7" t="s">
        <v>26</v>
      </c>
    </row>
    <row r="10" spans="1:9" s="1" customFormat="1" x14ac:dyDescent="0.2">
      <c r="A10" s="77"/>
      <c r="B10" s="43"/>
    </row>
    <row r="11" spans="1:9" x14ac:dyDescent="0.2">
      <c r="A11" s="78"/>
      <c r="B11" s="50" t="s">
        <v>69</v>
      </c>
      <c r="E11" s="1"/>
    </row>
    <row r="12" spans="1:9" x14ac:dyDescent="0.2">
      <c r="A12" s="78"/>
      <c r="B12" s="49" t="s">
        <v>70</v>
      </c>
      <c r="C12" t="s">
        <v>72</v>
      </c>
      <c r="E12" s="51">
        <v>0.60399999999999998</v>
      </c>
      <c r="G12" t="s">
        <v>123</v>
      </c>
    </row>
    <row r="13" spans="1:9" x14ac:dyDescent="0.2">
      <c r="A13" s="78"/>
      <c r="B13" s="49" t="s">
        <v>71</v>
      </c>
      <c r="C13" t="s">
        <v>72</v>
      </c>
      <c r="E13" s="51">
        <v>0.62</v>
      </c>
      <c r="G13" t="s">
        <v>123</v>
      </c>
    </row>
    <row r="14" spans="1:9" x14ac:dyDescent="0.2">
      <c r="A14" s="78"/>
      <c r="B14" s="49" t="s">
        <v>57</v>
      </c>
      <c r="C14" t="s">
        <v>73</v>
      </c>
      <c r="E14" s="51">
        <v>0.64200000000000002</v>
      </c>
      <c r="G14" t="s">
        <v>123</v>
      </c>
    </row>
    <row r="15" spans="1:9" x14ac:dyDescent="0.2">
      <c r="A15" s="78"/>
      <c r="B15" s="49" t="s">
        <v>58</v>
      </c>
      <c r="C15" t="s">
        <v>73</v>
      </c>
      <c r="E15" s="51">
        <v>0.64800000000000002</v>
      </c>
      <c r="G15" t="s">
        <v>123</v>
      </c>
    </row>
    <row r="16" spans="1:9" x14ac:dyDescent="0.2">
      <c r="A16" s="78"/>
      <c r="B16" s="49" t="s">
        <v>59</v>
      </c>
      <c r="C16" t="s">
        <v>73</v>
      </c>
      <c r="E16" s="51">
        <v>0.66800000000000004</v>
      </c>
      <c r="G16" t="s">
        <v>123</v>
      </c>
    </row>
    <row r="17" spans="1:7" x14ac:dyDescent="0.2">
      <c r="A17" s="78"/>
      <c r="B17" s="49" t="s">
        <v>60</v>
      </c>
      <c r="C17" t="s">
        <v>73</v>
      </c>
      <c r="E17" s="51">
        <v>0.66900000000000004</v>
      </c>
      <c r="G17" t="s">
        <v>123</v>
      </c>
    </row>
    <row r="18" spans="1:7" x14ac:dyDescent="0.2">
      <c r="A18" s="78"/>
      <c r="B18" s="49" t="s">
        <v>61</v>
      </c>
      <c r="C18" t="s">
        <v>73</v>
      </c>
      <c r="E18" s="51">
        <v>0.66720000000000002</v>
      </c>
      <c r="G18" t="s">
        <v>76</v>
      </c>
    </row>
    <row r="19" spans="1:7" x14ac:dyDescent="0.2">
      <c r="A19" s="78"/>
      <c r="B19" s="49" t="s">
        <v>62</v>
      </c>
      <c r="C19" t="s">
        <v>73</v>
      </c>
      <c r="E19" s="51">
        <v>0.65959999999999996</v>
      </c>
      <c r="G19" t="s">
        <v>76</v>
      </c>
    </row>
    <row r="20" spans="1:7" x14ac:dyDescent="0.2">
      <c r="A20" s="78"/>
      <c r="B20" s="49" t="s">
        <v>63</v>
      </c>
      <c r="C20" t="s">
        <v>73</v>
      </c>
      <c r="E20" s="51">
        <v>0.60629999999999995</v>
      </c>
      <c r="G20" t="s">
        <v>76</v>
      </c>
    </row>
    <row r="21" spans="1:7" x14ac:dyDescent="0.2">
      <c r="A21" s="78"/>
      <c r="B21" s="49" t="s">
        <v>64</v>
      </c>
      <c r="C21" t="s">
        <v>73</v>
      </c>
      <c r="E21" s="51">
        <v>0.65190000000000003</v>
      </c>
      <c r="G21" t="s">
        <v>76</v>
      </c>
    </row>
    <row r="22" spans="1:7" x14ac:dyDescent="0.2">
      <c r="A22" s="78"/>
      <c r="B22" s="49" t="s">
        <v>65</v>
      </c>
      <c r="C22" t="s">
        <v>73</v>
      </c>
      <c r="E22" s="51">
        <v>0.66020000000000001</v>
      </c>
      <c r="G22" t="s">
        <v>76</v>
      </c>
    </row>
    <row r="23" spans="1:7" x14ac:dyDescent="0.2">
      <c r="A23" s="78"/>
      <c r="B23" s="49" t="s">
        <v>66</v>
      </c>
      <c r="C23" t="s">
        <v>73</v>
      </c>
      <c r="E23" s="51">
        <v>0.71009999999999995</v>
      </c>
      <c r="G23" t="s">
        <v>76</v>
      </c>
    </row>
    <row r="24" spans="1:7" x14ac:dyDescent="0.2">
      <c r="A24" s="78"/>
      <c r="B24" s="49" t="s">
        <v>67</v>
      </c>
      <c r="C24" t="s">
        <v>73</v>
      </c>
      <c r="E24" s="51">
        <v>0.70809999999999995</v>
      </c>
      <c r="G24" t="s">
        <v>76</v>
      </c>
    </row>
    <row r="25" spans="1:7" x14ac:dyDescent="0.2">
      <c r="A25" s="78"/>
      <c r="B25" s="49" t="s">
        <v>68</v>
      </c>
      <c r="C25" t="s">
        <v>73</v>
      </c>
      <c r="E25" s="51">
        <v>0.73529999999999995</v>
      </c>
      <c r="G25" t="s">
        <v>76</v>
      </c>
    </row>
    <row r="26" spans="1:7" x14ac:dyDescent="0.2">
      <c r="A26" s="78"/>
      <c r="B26" s="49"/>
    </row>
    <row r="27" spans="1:7" x14ac:dyDescent="0.2">
      <c r="A27" s="78"/>
      <c r="B27" s="50" t="s">
        <v>74</v>
      </c>
    </row>
    <row r="28" spans="1:7" x14ac:dyDescent="0.2">
      <c r="A28" s="78"/>
      <c r="B28" s="49" t="s">
        <v>57</v>
      </c>
      <c r="C28" t="s">
        <v>28</v>
      </c>
      <c r="E28" s="32">
        <v>730700</v>
      </c>
      <c r="G28" s="70" t="s">
        <v>104</v>
      </c>
    </row>
    <row r="29" spans="1:7" x14ac:dyDescent="0.2">
      <c r="A29" s="78"/>
      <c r="B29" s="49" t="s">
        <v>58</v>
      </c>
      <c r="C29" t="s">
        <v>28</v>
      </c>
      <c r="E29" s="32">
        <v>692733</v>
      </c>
      <c r="G29" s="70" t="s">
        <v>104</v>
      </c>
    </row>
    <row r="30" spans="1:7" x14ac:dyDescent="0.2">
      <c r="A30" s="78"/>
      <c r="B30" s="49" t="s">
        <v>59</v>
      </c>
      <c r="C30" t="s">
        <v>28</v>
      </c>
      <c r="E30" s="32">
        <v>768198</v>
      </c>
      <c r="G30" s="70" t="s">
        <v>104</v>
      </c>
    </row>
    <row r="31" spans="1:7" x14ac:dyDescent="0.2">
      <c r="A31" s="78"/>
      <c r="B31" s="49" t="s">
        <v>60</v>
      </c>
      <c r="C31" t="s">
        <v>28</v>
      </c>
      <c r="E31" s="32">
        <v>694530</v>
      </c>
      <c r="G31" s="70" t="s">
        <v>104</v>
      </c>
    </row>
    <row r="32" spans="1:7" x14ac:dyDescent="0.2">
      <c r="A32" s="78"/>
      <c r="B32" s="49" t="s">
        <v>61</v>
      </c>
      <c r="C32" t="s">
        <v>28</v>
      </c>
      <c r="E32" s="32">
        <v>781745</v>
      </c>
      <c r="G32" s="70" t="s">
        <v>104</v>
      </c>
    </row>
    <row r="33" spans="1:7" x14ac:dyDescent="0.2">
      <c r="A33" s="78"/>
      <c r="B33" s="49" t="s">
        <v>62</v>
      </c>
      <c r="C33" t="s">
        <v>28</v>
      </c>
      <c r="E33" s="32">
        <v>797570</v>
      </c>
      <c r="G33" s="70" t="s">
        <v>104</v>
      </c>
    </row>
    <row r="34" spans="1:7" x14ac:dyDescent="0.2">
      <c r="A34" s="78"/>
      <c r="B34" s="49" t="s">
        <v>63</v>
      </c>
      <c r="C34" t="s">
        <v>28</v>
      </c>
      <c r="E34" s="32">
        <v>860493</v>
      </c>
      <c r="G34" s="70" t="s">
        <v>104</v>
      </c>
    </row>
    <row r="35" spans="1:7" x14ac:dyDescent="0.2">
      <c r="A35" s="78"/>
      <c r="B35" s="49" t="s">
        <v>64</v>
      </c>
      <c r="C35" t="s">
        <v>28</v>
      </c>
      <c r="E35" s="32">
        <v>835018</v>
      </c>
      <c r="G35" s="70" t="s">
        <v>104</v>
      </c>
    </row>
    <row r="36" spans="1:7" x14ac:dyDescent="0.2">
      <c r="A36" s="78"/>
      <c r="B36" s="49" t="s">
        <v>65</v>
      </c>
      <c r="C36" t="s">
        <v>28</v>
      </c>
      <c r="E36" s="32">
        <v>685763</v>
      </c>
      <c r="G36" s="70" t="s">
        <v>104</v>
      </c>
    </row>
    <row r="37" spans="1:7" x14ac:dyDescent="0.2">
      <c r="A37" s="78"/>
      <c r="B37" s="49" t="s">
        <v>66</v>
      </c>
      <c r="C37" t="s">
        <v>28</v>
      </c>
      <c r="E37" s="32">
        <v>794057</v>
      </c>
      <c r="G37" s="70" t="s">
        <v>104</v>
      </c>
    </row>
    <row r="38" spans="1:7" x14ac:dyDescent="0.2">
      <c r="A38" s="78"/>
      <c r="B38" s="49" t="s">
        <v>67</v>
      </c>
      <c r="C38" t="s">
        <v>28</v>
      </c>
      <c r="E38" s="32">
        <v>758473</v>
      </c>
      <c r="G38" s="70" t="s">
        <v>104</v>
      </c>
    </row>
    <row r="39" spans="1:7" x14ac:dyDescent="0.2">
      <c r="A39" s="78"/>
      <c r="B39" s="49" t="s">
        <v>68</v>
      </c>
      <c r="C39" t="s">
        <v>28</v>
      </c>
      <c r="E39" s="32">
        <v>713242</v>
      </c>
      <c r="G39" s="70" t="s">
        <v>104</v>
      </c>
    </row>
    <row r="40" spans="1:7" x14ac:dyDescent="0.2">
      <c r="A40" s="7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theme="0" tint="-4.9989318521683403E-2"/>
  </sheetPr>
  <dimension ref="A1"/>
  <sheetViews>
    <sheetView showGridLines="0" zoomScale="85" zoomScaleNormal="85" workbookViewId="0"/>
  </sheetViews>
  <sheetFormatPr defaultRowHeight="12.75" x14ac:dyDescent="0.2"/>
  <cols>
    <col min="1" max="16384" width="9.140625" style="16"/>
  </cols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B76403CB6F24694D915B3C168C0E6" ma:contentTypeVersion="0" ma:contentTypeDescription="Een nieuw document maken." ma:contentTypeScope="" ma:versionID="bf02a18621bcb6325d2ad5de47f96f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BDC70D-3516-47CA-A74A-26D77D0F6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DAB9D1-B815-4B0E-93E7-4496A7FE99F6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Title page</vt:lpstr>
      <vt:lpstr>Explanation</vt:lpstr>
      <vt:lpstr>Sources and applications</vt:lpstr>
      <vt:lpstr>Result</vt:lpstr>
      <vt:lpstr>Input --&gt;</vt:lpstr>
      <vt:lpstr>Estimation for 2017</vt:lpstr>
      <vt:lpstr>Realization of 2017</vt:lpstr>
      <vt:lpstr>Fuel costs</vt:lpstr>
      <vt:lpstr>Calculations --&gt;</vt:lpstr>
      <vt:lpstr>Volume-effect correction</vt:lpstr>
      <vt:lpstr>Profit-sharing</vt:lpstr>
      <vt:lpstr>Fuel price correction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2018-12-14T09:32:34Z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0x010100E20B76403CB6F24694D915B3C168C0E6</vt:lpwstr>
  </property>
</Properties>
</file>