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8_{4B5BF1B2-B794-4990-B2AF-599E980904CB}" xr6:coauthVersionLast="46" xr6:coauthVersionMax="46" xr10:uidLastSave="{00000000-0000-0000-0000-000000000000}"/>
  <bookViews>
    <workbookView xWindow="12405" yWindow="2730" windowWidth="11925" windowHeight="11385"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Investeringen'!$B$14:$Q$136</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4" i="28" l="1"/>
  <c r="AE24" i="28"/>
  <c r="AF24" i="28"/>
  <c r="AG24" i="28"/>
  <c r="AH24" i="28"/>
  <c r="AI24" i="28"/>
  <c r="AJ24" i="28"/>
  <c r="AK24" i="28"/>
  <c r="AL24" i="28"/>
  <c r="AM24" i="28"/>
  <c r="AN24" i="28"/>
  <c r="AO24" i="28"/>
  <c r="AP24" i="28"/>
  <c r="AQ24" i="28"/>
  <c r="AR24" i="28"/>
  <c r="AC24" i="28"/>
  <c r="AD19" i="28"/>
  <c r="AE19" i="28"/>
  <c r="AF19" i="28"/>
  <c r="AG19" i="28"/>
  <c r="AH19" i="28"/>
  <c r="AI19" i="28"/>
  <c r="AJ19" i="28"/>
  <c r="AK19" i="28"/>
  <c r="AL19" i="28"/>
  <c r="AM19" i="28"/>
  <c r="AN19" i="28"/>
  <c r="AO19" i="28"/>
  <c r="AP19" i="28"/>
  <c r="AQ19" i="28"/>
  <c r="AR19" i="28"/>
  <c r="AC19" i="28"/>
  <c r="AP23" i="27"/>
  <c r="AQ23" i="27"/>
  <c r="AR23" i="27"/>
  <c r="AS23" i="27"/>
  <c r="AT23" i="27"/>
  <c r="AU23" i="27"/>
  <c r="AV23" i="27"/>
  <c r="AW23" i="27"/>
  <c r="AX23" i="27"/>
  <c r="AY23" i="27"/>
  <c r="AZ23" i="27"/>
  <c r="BA23" i="27"/>
  <c r="BB23" i="27"/>
  <c r="BC23" i="27"/>
  <c r="BD23" i="27"/>
  <c r="AO23" i="27"/>
  <c r="AP18" i="27"/>
  <c r="AQ18" i="27"/>
  <c r="AR18" i="27"/>
  <c r="AS18" i="27"/>
  <c r="AT18" i="27"/>
  <c r="AU18" i="27"/>
  <c r="AV18" i="27"/>
  <c r="AW18" i="27"/>
  <c r="AX18" i="27"/>
  <c r="AY18" i="27"/>
  <c r="AZ18" i="27"/>
  <c r="BA18" i="27"/>
  <c r="BB18" i="27"/>
  <c r="BC18" i="27"/>
  <c r="BD18" i="27"/>
  <c r="AO18" i="27"/>
  <c r="B180" i="28"/>
  <c r="C180" i="28"/>
  <c r="D180" i="28"/>
  <c r="E180" i="28"/>
  <c r="F180" i="28"/>
  <c r="G180" i="28"/>
  <c r="B175" i="28"/>
  <c r="C175" i="28"/>
  <c r="D175" i="28"/>
  <c r="E175" i="28"/>
  <c r="F175" i="28"/>
  <c r="G175" i="28"/>
  <c r="B176" i="28"/>
  <c r="C176" i="28"/>
  <c r="D176" i="28"/>
  <c r="E176" i="28"/>
  <c r="F176" i="28"/>
  <c r="G176" i="28"/>
  <c r="B177" i="28"/>
  <c r="C177" i="28"/>
  <c r="D177" i="28"/>
  <c r="E177" i="28"/>
  <c r="F177" i="28"/>
  <c r="G177" i="28"/>
  <c r="B178" i="28"/>
  <c r="C178" i="28"/>
  <c r="D178" i="28"/>
  <c r="E178" i="28"/>
  <c r="F178" i="28"/>
  <c r="G178" i="28"/>
  <c r="B179" i="28"/>
  <c r="C179" i="28"/>
  <c r="D179" i="28"/>
  <c r="E179" i="28"/>
  <c r="F179" i="28"/>
  <c r="G179" i="28"/>
  <c r="B169" i="28"/>
  <c r="C169" i="28"/>
  <c r="D169" i="28"/>
  <c r="E169" i="28"/>
  <c r="F169" i="28"/>
  <c r="G169" i="28"/>
  <c r="B170" i="28"/>
  <c r="C170" i="28"/>
  <c r="D170" i="28"/>
  <c r="E170" i="28"/>
  <c r="F170" i="28"/>
  <c r="G170" i="28"/>
  <c r="B171" i="28"/>
  <c r="C171" i="28"/>
  <c r="D171" i="28"/>
  <c r="E171" i="28"/>
  <c r="F171" i="28"/>
  <c r="G171" i="28"/>
  <c r="B172" i="28"/>
  <c r="C172" i="28"/>
  <c r="D172" i="28"/>
  <c r="E172" i="28"/>
  <c r="F172" i="28"/>
  <c r="G172" i="28"/>
  <c r="B173" i="28"/>
  <c r="C173" i="28"/>
  <c r="D173" i="28"/>
  <c r="E173" i="28"/>
  <c r="F173" i="28"/>
  <c r="G173" i="28"/>
  <c r="B174" i="28"/>
  <c r="C174" i="28"/>
  <c r="D174" i="28"/>
  <c r="E174" i="28"/>
  <c r="F174" i="28"/>
  <c r="G174" i="28"/>
  <c r="B156" i="28"/>
  <c r="C156" i="28"/>
  <c r="D156" i="28"/>
  <c r="E156" i="28"/>
  <c r="F156" i="28"/>
  <c r="G156" i="28"/>
  <c r="B157" i="28"/>
  <c r="C157" i="28"/>
  <c r="D157" i="28"/>
  <c r="E157" i="28"/>
  <c r="F157" i="28"/>
  <c r="G157" i="28"/>
  <c r="B158" i="28"/>
  <c r="C158" i="28"/>
  <c r="D158" i="28"/>
  <c r="E158" i="28"/>
  <c r="F158" i="28"/>
  <c r="G158" i="28"/>
  <c r="B159" i="28"/>
  <c r="C159" i="28"/>
  <c r="D159" i="28"/>
  <c r="E159" i="28"/>
  <c r="F159" i="28"/>
  <c r="G159" i="28"/>
  <c r="B160" i="28"/>
  <c r="C160" i="28"/>
  <c r="D160" i="28"/>
  <c r="E160" i="28"/>
  <c r="F160" i="28"/>
  <c r="G160" i="28"/>
  <c r="B161" i="28"/>
  <c r="C161" i="28"/>
  <c r="D161" i="28"/>
  <c r="E161" i="28"/>
  <c r="F161" i="28"/>
  <c r="G161" i="28"/>
  <c r="B162" i="28"/>
  <c r="C162" i="28"/>
  <c r="D162" i="28"/>
  <c r="E162" i="28"/>
  <c r="F162" i="28"/>
  <c r="G162" i="28"/>
  <c r="B163" i="28"/>
  <c r="C163" i="28"/>
  <c r="D163" i="28"/>
  <c r="E163" i="28"/>
  <c r="F163" i="28"/>
  <c r="G163" i="28"/>
  <c r="B164" i="28"/>
  <c r="C164" i="28"/>
  <c r="D164" i="28"/>
  <c r="E164" i="28"/>
  <c r="F164" i="28"/>
  <c r="G164" i="28"/>
  <c r="B165" i="28"/>
  <c r="C165" i="28"/>
  <c r="D165" i="28"/>
  <c r="E165" i="28"/>
  <c r="F165" i="28"/>
  <c r="G165" i="28"/>
  <c r="B166" i="28"/>
  <c r="C166" i="28"/>
  <c r="D166" i="28"/>
  <c r="E166" i="28"/>
  <c r="F166" i="28"/>
  <c r="G166" i="28"/>
  <c r="B167" i="28"/>
  <c r="C167" i="28"/>
  <c r="D167" i="28"/>
  <c r="E167" i="28"/>
  <c r="F167" i="28"/>
  <c r="G167" i="28"/>
  <c r="B168" i="28"/>
  <c r="C168" i="28"/>
  <c r="D168" i="28"/>
  <c r="E168" i="28"/>
  <c r="F168" i="28"/>
  <c r="G168" i="28"/>
  <c r="B171" i="27"/>
  <c r="C171" i="27"/>
  <c r="D171" i="27"/>
  <c r="E171" i="27"/>
  <c r="X171" i="27" s="1"/>
  <c r="AA171" i="27"/>
  <c r="AE171" i="27"/>
  <c r="AI171" i="27"/>
  <c r="AM171" i="27"/>
  <c r="B172" i="27"/>
  <c r="C172" i="27"/>
  <c r="D172" i="27"/>
  <c r="E172" i="27"/>
  <c r="X172" i="27" s="1"/>
  <c r="AA172" i="27"/>
  <c r="AE172" i="27"/>
  <c r="AI172" i="27"/>
  <c r="AM172" i="27"/>
  <c r="B173" i="27"/>
  <c r="C173" i="27"/>
  <c r="D173" i="27"/>
  <c r="E173" i="27"/>
  <c r="X173" i="27" s="1"/>
  <c r="AA173" i="27"/>
  <c r="AE173" i="27"/>
  <c r="AI173" i="27"/>
  <c r="AM173" i="27"/>
  <c r="B174" i="27"/>
  <c r="C174" i="27"/>
  <c r="D174" i="27"/>
  <c r="E174" i="27"/>
  <c r="X174" i="27" s="1"/>
  <c r="AA174" i="27"/>
  <c r="AE174" i="27"/>
  <c r="AI174" i="27"/>
  <c r="AM174" i="27"/>
  <c r="B175" i="27"/>
  <c r="C175" i="27"/>
  <c r="D175" i="27"/>
  <c r="E175" i="27"/>
  <c r="X175" i="27" s="1"/>
  <c r="AA175" i="27"/>
  <c r="AE175" i="27"/>
  <c r="AI175" i="27"/>
  <c r="AM175" i="27"/>
  <c r="B165" i="27"/>
  <c r="C165" i="27"/>
  <c r="X165" i="27" s="1"/>
  <c r="D165" i="27"/>
  <c r="E165" i="27"/>
  <c r="AB165" i="27" s="1"/>
  <c r="AA165" i="27"/>
  <c r="AE165" i="27"/>
  <c r="AI165" i="27"/>
  <c r="AM165" i="27"/>
  <c r="B166" i="27"/>
  <c r="C166" i="27"/>
  <c r="X166" i="27" s="1"/>
  <c r="D166" i="27"/>
  <c r="E166" i="27"/>
  <c r="AJ166" i="27" s="1"/>
  <c r="AA166" i="27"/>
  <c r="AE166" i="27"/>
  <c r="AI166" i="27"/>
  <c r="AM166" i="27"/>
  <c r="B167" i="27"/>
  <c r="C167" i="27"/>
  <c r="X167" i="27" s="1"/>
  <c r="D167" i="27"/>
  <c r="E167" i="27"/>
  <c r="Y167" i="27" s="1"/>
  <c r="AA167" i="27"/>
  <c r="AE167" i="27"/>
  <c r="AI167" i="27"/>
  <c r="AM167" i="27"/>
  <c r="B168" i="27"/>
  <c r="C168" i="27"/>
  <c r="X168" i="27" s="1"/>
  <c r="D168" i="27"/>
  <c r="E168" i="27"/>
  <c r="Y168" i="27" s="1"/>
  <c r="AA168" i="27"/>
  <c r="AE168" i="27"/>
  <c r="AI168" i="27"/>
  <c r="AM168" i="27"/>
  <c r="B169" i="27"/>
  <c r="C169" i="27"/>
  <c r="X169" i="27" s="1"/>
  <c r="D169" i="27"/>
  <c r="E169" i="27"/>
  <c r="Y169" i="27" s="1"/>
  <c r="AA169" i="27"/>
  <c r="AE169" i="27"/>
  <c r="AI169" i="27"/>
  <c r="AM169" i="27"/>
  <c r="B170" i="27"/>
  <c r="C170" i="27"/>
  <c r="X170" i="27" s="1"/>
  <c r="D170" i="27"/>
  <c r="E170" i="27"/>
  <c r="Y170" i="27" s="1"/>
  <c r="AA170" i="27"/>
  <c r="AE170" i="27"/>
  <c r="AI170" i="27"/>
  <c r="AM170" i="27"/>
  <c r="B151" i="27"/>
  <c r="C151" i="27"/>
  <c r="D151" i="27"/>
  <c r="E151" i="27"/>
  <c r="Z151" i="27"/>
  <c r="AE151" i="27"/>
  <c r="AG151" i="27"/>
  <c r="B152" i="27"/>
  <c r="C152" i="27"/>
  <c r="D152" i="27"/>
  <c r="E152" i="27"/>
  <c r="Z152" i="27"/>
  <c r="AA152" i="27"/>
  <c r="AD152" i="27"/>
  <c r="AG152" i="27"/>
  <c r="AI152" i="27"/>
  <c r="AK152" i="27"/>
  <c r="B153" i="27"/>
  <c r="C153" i="27"/>
  <c r="D153" i="27"/>
  <c r="E153" i="27"/>
  <c r="Z153" i="27"/>
  <c r="AE153" i="27"/>
  <c r="AG153" i="27"/>
  <c r="B154" i="27"/>
  <c r="C154" i="27"/>
  <c r="D154" i="27"/>
  <c r="E154" i="27"/>
  <c r="AA154" i="27"/>
  <c r="AD154" i="27"/>
  <c r="AG154" i="27"/>
  <c r="AK154" i="27"/>
  <c r="B155" i="27"/>
  <c r="C155" i="27"/>
  <c r="Y155" i="27" s="1"/>
  <c r="D155" i="27"/>
  <c r="E155" i="27"/>
  <c r="Z155" i="27"/>
  <c r="AD155" i="27"/>
  <c r="AK155" i="27"/>
  <c r="AL155" i="27"/>
  <c r="B156" i="27"/>
  <c r="C156" i="27"/>
  <c r="D156" i="27"/>
  <c r="E156" i="27"/>
  <c r="Z156" i="27"/>
  <c r="AA156" i="27"/>
  <c r="AD156" i="27"/>
  <c r="AG156" i="27"/>
  <c r="AI156" i="27"/>
  <c r="AK156" i="27"/>
  <c r="B157" i="27"/>
  <c r="C157" i="27"/>
  <c r="D157" i="27"/>
  <c r="E157" i="27"/>
  <c r="Z157" i="27"/>
  <c r="AD157" i="27"/>
  <c r="AE157" i="27"/>
  <c r="AK157" i="27"/>
  <c r="AL157" i="27"/>
  <c r="B158" i="27"/>
  <c r="C158" i="27"/>
  <c r="AG158" i="27" s="1"/>
  <c r="D158" i="27"/>
  <c r="E158" i="27"/>
  <c r="AA158" i="27"/>
  <c r="AK158" i="27"/>
  <c r="B159" i="27"/>
  <c r="C159" i="27"/>
  <c r="D159" i="27"/>
  <c r="E159" i="27"/>
  <c r="Y159" i="27"/>
  <c r="Z159" i="27"/>
  <c r="AD159" i="27"/>
  <c r="AE159" i="27"/>
  <c r="AG159" i="27"/>
  <c r="AK159" i="27"/>
  <c r="AL159" i="27"/>
  <c r="B160" i="27"/>
  <c r="C160" i="27"/>
  <c r="D160" i="27"/>
  <c r="E160" i="27"/>
  <c r="AA160" i="27"/>
  <c r="AD160" i="27"/>
  <c r="AK160" i="27"/>
  <c r="B161" i="27"/>
  <c r="C161" i="27"/>
  <c r="AE161" i="27" s="1"/>
  <c r="D161" i="27"/>
  <c r="E161" i="27"/>
  <c r="Z161" i="27"/>
  <c r="AK161" i="27"/>
  <c r="B162" i="27"/>
  <c r="C162" i="27"/>
  <c r="D162" i="27"/>
  <c r="E162" i="27"/>
  <c r="Y162" i="27"/>
  <c r="AA162" i="27"/>
  <c r="AD162" i="27"/>
  <c r="AG162" i="27"/>
  <c r="AH162" i="27"/>
  <c r="AL162" i="27"/>
  <c r="AM162" i="27"/>
  <c r="B163" i="27"/>
  <c r="C163" i="27"/>
  <c r="D163" i="27"/>
  <c r="E163" i="27"/>
  <c r="AA163" i="27" s="1"/>
  <c r="AD163" i="27"/>
  <c r="AL163" i="27"/>
  <c r="B164" i="27"/>
  <c r="C164" i="27"/>
  <c r="D164" i="27"/>
  <c r="E164" i="27"/>
  <c r="Y164" i="27"/>
  <c r="AA164" i="27"/>
  <c r="AD164" i="27"/>
  <c r="AG164" i="27"/>
  <c r="AH164" i="27"/>
  <c r="AK164" i="27"/>
  <c r="AL164" i="27"/>
  <c r="AM164" i="27"/>
  <c r="B164" i="57"/>
  <c r="C164" i="57"/>
  <c r="D164" i="57"/>
  <c r="E164" i="57"/>
  <c r="N164" i="57" s="1"/>
  <c r="F164" i="57"/>
  <c r="G164" i="57"/>
  <c r="L164" i="57" s="1"/>
  <c r="H164" i="57"/>
  <c r="O164" i="57"/>
  <c r="P164" i="57"/>
  <c r="B156" i="57"/>
  <c r="C156" i="57"/>
  <c r="D156" i="57"/>
  <c r="E156" i="57"/>
  <c r="N156" i="57" s="1"/>
  <c r="F156" i="57"/>
  <c r="G156" i="57"/>
  <c r="L156" i="57" s="1"/>
  <c r="H156" i="57"/>
  <c r="O156" i="57"/>
  <c r="P156" i="57"/>
  <c r="B157" i="57"/>
  <c r="C157" i="57"/>
  <c r="D157" i="57"/>
  <c r="P157" i="57" s="1"/>
  <c r="L157" i="57" s="1"/>
  <c r="N157" i="57" s="1"/>
  <c r="E157" i="57"/>
  <c r="F157" i="57"/>
  <c r="G157" i="57"/>
  <c r="H157" i="57"/>
  <c r="O157" i="57" s="1"/>
  <c r="B158" i="57"/>
  <c r="C158" i="57"/>
  <c r="P158" i="57" s="1"/>
  <c r="D158" i="57"/>
  <c r="E158" i="57"/>
  <c r="F158" i="57"/>
  <c r="G158" i="57"/>
  <c r="H158" i="57"/>
  <c r="O158" i="57" s="1"/>
  <c r="B159" i="57"/>
  <c r="C159" i="57"/>
  <c r="D159" i="57"/>
  <c r="E159" i="57"/>
  <c r="F159" i="57"/>
  <c r="G159" i="57"/>
  <c r="N159" i="57" s="1"/>
  <c r="H159" i="57"/>
  <c r="O159" i="57" s="1"/>
  <c r="P159" i="57"/>
  <c r="L159" i="57" s="1"/>
  <c r="B160" i="57"/>
  <c r="C160" i="57"/>
  <c r="D160" i="57"/>
  <c r="E160" i="57"/>
  <c r="F160" i="57"/>
  <c r="G160" i="57"/>
  <c r="H160" i="57"/>
  <c r="O160" i="57"/>
  <c r="P160" i="57"/>
  <c r="L160" i="57" s="1"/>
  <c r="B161" i="57"/>
  <c r="C161" i="57"/>
  <c r="D161" i="57"/>
  <c r="P161" i="57" s="1"/>
  <c r="L161" i="57" s="1"/>
  <c r="N161" i="57" s="1"/>
  <c r="E161" i="57"/>
  <c r="F161" i="57"/>
  <c r="G161" i="57"/>
  <c r="H161" i="57"/>
  <c r="O161" i="57" s="1"/>
  <c r="B162" i="57"/>
  <c r="C162" i="57"/>
  <c r="P162" i="57" s="1"/>
  <c r="D162" i="57"/>
  <c r="E162" i="57"/>
  <c r="F162" i="57"/>
  <c r="G162" i="57"/>
  <c r="H162" i="57"/>
  <c r="O162" i="57" s="1"/>
  <c r="B163" i="57"/>
  <c r="C163" i="57"/>
  <c r="D163" i="57"/>
  <c r="E163" i="57"/>
  <c r="F163" i="57"/>
  <c r="G163" i="57"/>
  <c r="N163" i="57" s="1"/>
  <c r="H163" i="57"/>
  <c r="O163" i="57" s="1"/>
  <c r="P163" i="57"/>
  <c r="L163" i="57" s="1"/>
  <c r="B140" i="57"/>
  <c r="C140" i="57"/>
  <c r="D140" i="57"/>
  <c r="E140" i="57"/>
  <c r="N140" i="57" s="1"/>
  <c r="F140" i="57"/>
  <c r="G140" i="57"/>
  <c r="H140" i="57"/>
  <c r="B141" i="57"/>
  <c r="C141" i="57"/>
  <c r="P141" i="57" s="1"/>
  <c r="D141" i="57"/>
  <c r="E141" i="57"/>
  <c r="F141" i="57"/>
  <c r="G141" i="57"/>
  <c r="H141" i="57"/>
  <c r="O141" i="57" s="1"/>
  <c r="B142" i="57"/>
  <c r="C142" i="57"/>
  <c r="P142" i="57" s="1"/>
  <c r="D142" i="57"/>
  <c r="E142" i="57"/>
  <c r="F142" i="57"/>
  <c r="G142" i="57"/>
  <c r="L142" i="57" s="1"/>
  <c r="H142" i="57"/>
  <c r="O142" i="57"/>
  <c r="B143" i="57"/>
  <c r="C143" i="57"/>
  <c r="D143" i="57"/>
  <c r="E143" i="57"/>
  <c r="F143" i="57"/>
  <c r="L143" i="57" s="1"/>
  <c r="G143" i="57"/>
  <c r="H143" i="57"/>
  <c r="N143" i="57"/>
  <c r="O143" i="57"/>
  <c r="P143" i="57"/>
  <c r="B144" i="57"/>
  <c r="C144" i="57"/>
  <c r="P144" i="57" s="1"/>
  <c r="D144" i="57"/>
  <c r="E144" i="57"/>
  <c r="F144" i="57"/>
  <c r="G144" i="57"/>
  <c r="L144" i="57" s="1"/>
  <c r="H144" i="57"/>
  <c r="O144" i="57"/>
  <c r="B145" i="57"/>
  <c r="C145" i="57"/>
  <c r="P145" i="57" s="1"/>
  <c r="D145" i="57"/>
  <c r="E145" i="57"/>
  <c r="F145" i="57"/>
  <c r="G145" i="57"/>
  <c r="L145" i="57" s="1"/>
  <c r="H145" i="57"/>
  <c r="N145" i="57"/>
  <c r="B146" i="57"/>
  <c r="C146" i="57"/>
  <c r="P146" i="57" s="1"/>
  <c r="D146" i="57"/>
  <c r="E146" i="57"/>
  <c r="F146" i="57"/>
  <c r="G146" i="57"/>
  <c r="L146" i="57" s="1"/>
  <c r="H146" i="57"/>
  <c r="O146" i="57"/>
  <c r="B147" i="57"/>
  <c r="C147" i="57"/>
  <c r="D147" i="57"/>
  <c r="P147" i="57" s="1"/>
  <c r="L147" i="57" s="1"/>
  <c r="N147" i="57" s="1"/>
  <c r="E147" i="57"/>
  <c r="F147" i="57"/>
  <c r="G147" i="57"/>
  <c r="H147" i="57"/>
  <c r="O147" i="57"/>
  <c r="B148" i="57"/>
  <c r="C148" i="57"/>
  <c r="D148" i="57"/>
  <c r="E148" i="57"/>
  <c r="F148" i="57"/>
  <c r="G148" i="57"/>
  <c r="H148" i="57"/>
  <c r="O148" i="57"/>
  <c r="B149" i="57"/>
  <c r="C149" i="57"/>
  <c r="D149" i="57"/>
  <c r="E149" i="57"/>
  <c r="F149" i="57"/>
  <c r="G149" i="57"/>
  <c r="H149" i="57"/>
  <c r="O149" i="57" s="1"/>
  <c r="P149" i="57"/>
  <c r="B150" i="57"/>
  <c r="C150" i="57"/>
  <c r="D150" i="57"/>
  <c r="E150" i="57"/>
  <c r="F150" i="57"/>
  <c r="G150" i="57"/>
  <c r="H150" i="57"/>
  <c r="O150" i="57"/>
  <c r="P150" i="57"/>
  <c r="B151" i="57"/>
  <c r="C151" i="57"/>
  <c r="D151" i="57"/>
  <c r="E151" i="57"/>
  <c r="N151" i="57" s="1"/>
  <c r="F151" i="57"/>
  <c r="G151" i="57"/>
  <c r="H151" i="57"/>
  <c r="P151" i="57"/>
  <c r="L151" i="57" s="1"/>
  <c r="B152" i="57"/>
  <c r="C152" i="57"/>
  <c r="D152" i="57"/>
  <c r="E152" i="57"/>
  <c r="F152" i="57"/>
  <c r="G152" i="57"/>
  <c r="H152" i="57"/>
  <c r="B153" i="57"/>
  <c r="C153" i="57"/>
  <c r="D153" i="57"/>
  <c r="E153" i="57"/>
  <c r="F153" i="57"/>
  <c r="G153" i="57"/>
  <c r="H153" i="57"/>
  <c r="O153" i="57" s="1"/>
  <c r="L153" i="57"/>
  <c r="P153" i="57"/>
  <c r="B154" i="57"/>
  <c r="C154" i="57"/>
  <c r="D154" i="57"/>
  <c r="E154" i="57"/>
  <c r="F154" i="57"/>
  <c r="G154" i="57"/>
  <c r="H154" i="57"/>
  <c r="L154" i="57"/>
  <c r="O154" i="57"/>
  <c r="P154" i="57"/>
  <c r="B155" i="57"/>
  <c r="C155" i="57"/>
  <c r="D155" i="57"/>
  <c r="E155" i="57"/>
  <c r="F155" i="57"/>
  <c r="G155" i="57"/>
  <c r="H155" i="57"/>
  <c r="O155" i="57"/>
  <c r="P155" i="57"/>
  <c r="L155" i="57" s="1"/>
  <c r="B160" i="29"/>
  <c r="C160" i="29"/>
  <c r="D160" i="29"/>
  <c r="E160" i="29"/>
  <c r="F160" i="29"/>
  <c r="G160" i="29"/>
  <c r="B161" i="29"/>
  <c r="C161" i="29"/>
  <c r="D161" i="29"/>
  <c r="E161" i="29"/>
  <c r="F161" i="29"/>
  <c r="G161" i="29"/>
  <c r="B158" i="29"/>
  <c r="C158" i="29"/>
  <c r="D158" i="29"/>
  <c r="E158" i="29"/>
  <c r="F158" i="29"/>
  <c r="G158" i="29"/>
  <c r="B159" i="29"/>
  <c r="C159" i="29"/>
  <c r="D159" i="29"/>
  <c r="E159" i="29"/>
  <c r="F159" i="29"/>
  <c r="G159" i="29"/>
  <c r="B137" i="29"/>
  <c r="C137" i="29"/>
  <c r="D137" i="29"/>
  <c r="E137" i="29"/>
  <c r="F137" i="29"/>
  <c r="G137" i="29"/>
  <c r="B138" i="29"/>
  <c r="C138" i="29"/>
  <c r="D138" i="29"/>
  <c r="E138" i="29"/>
  <c r="F138" i="29"/>
  <c r="G138" i="29"/>
  <c r="B139" i="29"/>
  <c r="C139" i="29"/>
  <c r="D139" i="29"/>
  <c r="E139" i="29"/>
  <c r="F139" i="29"/>
  <c r="G139" i="29"/>
  <c r="B140" i="29"/>
  <c r="C140" i="29"/>
  <c r="D140" i="29"/>
  <c r="E140" i="29"/>
  <c r="F140" i="29"/>
  <c r="G140" i="29"/>
  <c r="B141" i="29"/>
  <c r="C141" i="29"/>
  <c r="D141" i="29"/>
  <c r="E141" i="29"/>
  <c r="F141" i="29"/>
  <c r="G141" i="29"/>
  <c r="B142" i="29"/>
  <c r="C142" i="29"/>
  <c r="D142" i="29"/>
  <c r="E142" i="29"/>
  <c r="F142" i="29"/>
  <c r="G142" i="29"/>
  <c r="B143" i="29"/>
  <c r="C143" i="29"/>
  <c r="D143" i="29"/>
  <c r="E143" i="29"/>
  <c r="F143" i="29"/>
  <c r="G143" i="29"/>
  <c r="B144" i="29"/>
  <c r="C144" i="29"/>
  <c r="D144" i="29"/>
  <c r="E144" i="29"/>
  <c r="F144" i="29"/>
  <c r="G144" i="29"/>
  <c r="B145" i="29"/>
  <c r="C145" i="29"/>
  <c r="D145" i="29"/>
  <c r="E145" i="29"/>
  <c r="F145" i="29"/>
  <c r="G145" i="29"/>
  <c r="B146" i="29"/>
  <c r="C146" i="29"/>
  <c r="D146" i="29"/>
  <c r="E146" i="29"/>
  <c r="F146" i="29"/>
  <c r="G146" i="29"/>
  <c r="B147" i="29"/>
  <c r="C147" i="29"/>
  <c r="D147" i="29"/>
  <c r="E147" i="29"/>
  <c r="F147" i="29"/>
  <c r="G147" i="29"/>
  <c r="B148" i="29"/>
  <c r="C148" i="29"/>
  <c r="D148" i="29"/>
  <c r="E148" i="29"/>
  <c r="F148" i="29"/>
  <c r="G148" i="29"/>
  <c r="B149" i="29"/>
  <c r="C149" i="29"/>
  <c r="D149" i="29"/>
  <c r="E149" i="29"/>
  <c r="F149" i="29"/>
  <c r="G149" i="29"/>
  <c r="B150" i="29"/>
  <c r="C150" i="29"/>
  <c r="D150" i="29"/>
  <c r="E150" i="29"/>
  <c r="F150" i="29"/>
  <c r="G150" i="29"/>
  <c r="B151" i="29"/>
  <c r="C151" i="29"/>
  <c r="D151" i="29"/>
  <c r="E151" i="29"/>
  <c r="F151" i="29"/>
  <c r="G151" i="29"/>
  <c r="B152" i="29"/>
  <c r="C152" i="29"/>
  <c r="D152" i="29"/>
  <c r="E152" i="29"/>
  <c r="F152" i="29"/>
  <c r="G152" i="29"/>
  <c r="B153" i="29"/>
  <c r="C153" i="29"/>
  <c r="D153" i="29"/>
  <c r="E153" i="29"/>
  <c r="F153" i="29"/>
  <c r="G153" i="29"/>
  <c r="B154" i="29"/>
  <c r="C154" i="29"/>
  <c r="D154" i="29"/>
  <c r="E154" i="29"/>
  <c r="F154" i="29"/>
  <c r="G154" i="29"/>
  <c r="B155" i="29"/>
  <c r="C155" i="29"/>
  <c r="D155" i="29"/>
  <c r="E155" i="29"/>
  <c r="F155" i="29"/>
  <c r="G155" i="29"/>
  <c r="B156" i="29"/>
  <c r="C156" i="29"/>
  <c r="D156" i="29"/>
  <c r="E156" i="29"/>
  <c r="F156" i="29"/>
  <c r="G156" i="29"/>
  <c r="B157" i="29"/>
  <c r="C157" i="29"/>
  <c r="D157" i="29"/>
  <c r="E157" i="29"/>
  <c r="F157" i="29"/>
  <c r="G157" i="29"/>
  <c r="B207" i="34"/>
  <c r="C207" i="34"/>
  <c r="D207" i="34"/>
  <c r="E207" i="34"/>
  <c r="M207" i="34" s="1"/>
  <c r="F207" i="34"/>
  <c r="G207" i="34"/>
  <c r="H207" i="34"/>
  <c r="B208" i="34"/>
  <c r="C208" i="34"/>
  <c r="D208" i="34"/>
  <c r="E208" i="34"/>
  <c r="F208" i="34"/>
  <c r="G208" i="34"/>
  <c r="H208" i="34"/>
  <c r="M208" i="34"/>
  <c r="B209" i="34"/>
  <c r="C209" i="34"/>
  <c r="D209" i="34"/>
  <c r="E209" i="34"/>
  <c r="F209" i="34"/>
  <c r="G209" i="34"/>
  <c r="H209" i="34"/>
  <c r="M209" i="34"/>
  <c r="B200" i="34"/>
  <c r="C200" i="34"/>
  <c r="D200" i="34"/>
  <c r="E200" i="34"/>
  <c r="F200" i="34"/>
  <c r="G200" i="34"/>
  <c r="H200" i="34"/>
  <c r="B201" i="34"/>
  <c r="C201" i="34"/>
  <c r="D201" i="34"/>
  <c r="E201" i="34"/>
  <c r="F201" i="34"/>
  <c r="G201" i="34"/>
  <c r="H201" i="34"/>
  <c r="B202" i="34"/>
  <c r="C202" i="34"/>
  <c r="D202" i="34"/>
  <c r="E202" i="34"/>
  <c r="F202" i="34"/>
  <c r="G202" i="34"/>
  <c r="H202" i="34"/>
  <c r="M202" i="34"/>
  <c r="B203" i="34"/>
  <c r="C203" i="34"/>
  <c r="D203" i="34"/>
  <c r="E203" i="34"/>
  <c r="M203" i="34" s="1"/>
  <c r="F203" i="34"/>
  <c r="G203" i="34"/>
  <c r="H203" i="34"/>
  <c r="B204" i="34"/>
  <c r="C204" i="34"/>
  <c r="D204" i="34"/>
  <c r="E204" i="34"/>
  <c r="M204" i="34" s="1"/>
  <c r="F204" i="34"/>
  <c r="G204" i="34"/>
  <c r="H204" i="34"/>
  <c r="B205" i="34"/>
  <c r="C205" i="34"/>
  <c r="D205" i="34"/>
  <c r="E205" i="34"/>
  <c r="F205" i="34"/>
  <c r="G205" i="34"/>
  <c r="H205" i="34"/>
  <c r="M205" i="34"/>
  <c r="B206" i="34"/>
  <c r="C206" i="34"/>
  <c r="D206" i="34"/>
  <c r="E206" i="34"/>
  <c r="M206" i="34" s="1"/>
  <c r="F206" i="34"/>
  <c r="G206" i="34"/>
  <c r="H206" i="34"/>
  <c r="B185" i="34"/>
  <c r="C185" i="34"/>
  <c r="D185" i="34"/>
  <c r="E185" i="34"/>
  <c r="F185" i="34"/>
  <c r="G185" i="34"/>
  <c r="H185" i="34"/>
  <c r="B186" i="34"/>
  <c r="C186" i="34"/>
  <c r="D186" i="34"/>
  <c r="E186" i="34"/>
  <c r="F186" i="34"/>
  <c r="G186" i="34"/>
  <c r="H186" i="34"/>
  <c r="B187" i="34"/>
  <c r="C187" i="34"/>
  <c r="D187" i="34"/>
  <c r="E187" i="34"/>
  <c r="F187" i="34"/>
  <c r="G187" i="34"/>
  <c r="H187" i="34"/>
  <c r="B188" i="34"/>
  <c r="C188" i="34"/>
  <c r="D188" i="34"/>
  <c r="E188" i="34"/>
  <c r="F188" i="34"/>
  <c r="G188" i="34"/>
  <c r="H188" i="34"/>
  <c r="B189" i="34"/>
  <c r="C189" i="34"/>
  <c r="D189" i="34"/>
  <c r="E189" i="34"/>
  <c r="F189" i="34"/>
  <c r="G189" i="34"/>
  <c r="H189" i="34"/>
  <c r="B190" i="34"/>
  <c r="C190" i="34"/>
  <c r="D190" i="34"/>
  <c r="E190" i="34"/>
  <c r="F190" i="34"/>
  <c r="G190" i="34"/>
  <c r="H190" i="34"/>
  <c r="B191" i="34"/>
  <c r="C191" i="34"/>
  <c r="D191" i="34"/>
  <c r="E191" i="34"/>
  <c r="F191" i="34"/>
  <c r="G191" i="34"/>
  <c r="H191" i="34"/>
  <c r="B192" i="34"/>
  <c r="C192" i="34"/>
  <c r="D192" i="34"/>
  <c r="E192" i="34"/>
  <c r="F192" i="34"/>
  <c r="G192" i="34"/>
  <c r="H192" i="34"/>
  <c r="B193" i="34"/>
  <c r="C193" i="34"/>
  <c r="D193" i="34"/>
  <c r="E193" i="34"/>
  <c r="F193" i="34"/>
  <c r="G193" i="34"/>
  <c r="H193" i="34"/>
  <c r="B194" i="34"/>
  <c r="C194" i="34"/>
  <c r="D194" i="34"/>
  <c r="E194" i="34"/>
  <c r="F194" i="34"/>
  <c r="G194" i="34"/>
  <c r="H194" i="34"/>
  <c r="B195" i="34"/>
  <c r="C195" i="34"/>
  <c r="D195" i="34"/>
  <c r="E195" i="34"/>
  <c r="F195" i="34"/>
  <c r="G195" i="34"/>
  <c r="H195" i="34"/>
  <c r="B196" i="34"/>
  <c r="C196" i="34"/>
  <c r="D196" i="34"/>
  <c r="E196" i="34"/>
  <c r="F196" i="34"/>
  <c r="G196" i="34"/>
  <c r="H196" i="34"/>
  <c r="B197" i="34"/>
  <c r="C197" i="34"/>
  <c r="D197" i="34"/>
  <c r="E197" i="34"/>
  <c r="F197" i="34"/>
  <c r="G197" i="34"/>
  <c r="H197" i="34"/>
  <c r="B198" i="34"/>
  <c r="C198" i="34"/>
  <c r="D198" i="34"/>
  <c r="E198" i="34"/>
  <c r="F198" i="34"/>
  <c r="G198" i="34"/>
  <c r="H198" i="34"/>
  <c r="B199" i="34"/>
  <c r="C199" i="34"/>
  <c r="D199" i="34"/>
  <c r="E199" i="34"/>
  <c r="F199" i="34"/>
  <c r="G199" i="34"/>
  <c r="H199" i="34"/>
  <c r="L137" i="18"/>
  <c r="M137" i="18" s="1"/>
  <c r="N137" i="18"/>
  <c r="L138" i="18"/>
  <c r="M138" i="18" s="1"/>
  <c r="N138" i="18"/>
  <c r="L139" i="18"/>
  <c r="M139" i="18"/>
  <c r="N139" i="18"/>
  <c r="L140" i="18"/>
  <c r="M140" i="18"/>
  <c r="N140" i="18"/>
  <c r="L141" i="18"/>
  <c r="M141" i="18" s="1"/>
  <c r="N141" i="18"/>
  <c r="L142" i="18"/>
  <c r="M142" i="18" s="1"/>
  <c r="N142" i="18"/>
  <c r="L143" i="18"/>
  <c r="M143" i="18"/>
  <c r="N143" i="18"/>
  <c r="L144" i="18"/>
  <c r="M144" i="18"/>
  <c r="N144" i="18"/>
  <c r="L145" i="18"/>
  <c r="M145" i="18" s="1"/>
  <c r="N145" i="18"/>
  <c r="L146" i="18"/>
  <c r="M146" i="18" s="1"/>
  <c r="N146" i="18"/>
  <c r="L147" i="18"/>
  <c r="M147" i="18"/>
  <c r="N147" i="18"/>
  <c r="L148" i="18"/>
  <c r="M148" i="18"/>
  <c r="N148" i="18"/>
  <c r="L149" i="18"/>
  <c r="M149" i="18" s="1"/>
  <c r="N149" i="18"/>
  <c r="L150" i="18"/>
  <c r="M150" i="18" s="1"/>
  <c r="N150" i="18"/>
  <c r="L151" i="18"/>
  <c r="M151" i="18"/>
  <c r="N151" i="18"/>
  <c r="L152" i="18"/>
  <c r="M152" i="18"/>
  <c r="N152" i="18"/>
  <c r="L153" i="18"/>
  <c r="M153" i="18" s="1"/>
  <c r="N153" i="18"/>
  <c r="L154" i="18"/>
  <c r="M154" i="18" s="1"/>
  <c r="N154" i="18"/>
  <c r="L155" i="18"/>
  <c r="M155" i="18"/>
  <c r="N155" i="18"/>
  <c r="L156" i="18"/>
  <c r="M156" i="18"/>
  <c r="N156" i="18"/>
  <c r="L157" i="18"/>
  <c r="M157" i="18" s="1"/>
  <c r="N157" i="18"/>
  <c r="L158" i="18"/>
  <c r="M158" i="18" s="1"/>
  <c r="N158" i="18"/>
  <c r="L159" i="18"/>
  <c r="M159" i="18"/>
  <c r="N159" i="18"/>
  <c r="L160" i="18"/>
  <c r="M160" i="18"/>
  <c r="N160" i="18"/>
  <c r="L161" i="18"/>
  <c r="M161" i="18" s="1"/>
  <c r="N161" i="18"/>
  <c r="I161" i="18"/>
  <c r="H161" i="18"/>
  <c r="G161" i="18"/>
  <c r="I160" i="18"/>
  <c r="H160" i="18"/>
  <c r="G160" i="18"/>
  <c r="I159" i="18"/>
  <c r="H159" i="18"/>
  <c r="G159" i="18"/>
  <c r="I158" i="18"/>
  <c r="H158" i="18"/>
  <c r="G158" i="18"/>
  <c r="AL175" i="27" l="1"/>
  <c r="AH175" i="27"/>
  <c r="AD175" i="27"/>
  <c r="Z175" i="27"/>
  <c r="AL174" i="27"/>
  <c r="AH174" i="27"/>
  <c r="AD174" i="27"/>
  <c r="Z174" i="27"/>
  <c r="AL173" i="27"/>
  <c r="AH173" i="27"/>
  <c r="AD173" i="27"/>
  <c r="Z173" i="27"/>
  <c r="AL172" i="27"/>
  <c r="AH172" i="27"/>
  <c r="AD172" i="27"/>
  <c r="Z172" i="27"/>
  <c r="AL171" i="27"/>
  <c r="AH171" i="27"/>
  <c r="AD171" i="27"/>
  <c r="Z171" i="27"/>
  <c r="AK175" i="27"/>
  <c r="AG175" i="27"/>
  <c r="AC175" i="27"/>
  <c r="Y175" i="27"/>
  <c r="AK174" i="27"/>
  <c r="AG174" i="27"/>
  <c r="AC174" i="27"/>
  <c r="Y174" i="27"/>
  <c r="AK173" i="27"/>
  <c r="AG173" i="27"/>
  <c r="AC173" i="27"/>
  <c r="Y173" i="27"/>
  <c r="AK172" i="27"/>
  <c r="AG172" i="27"/>
  <c r="AC172" i="27"/>
  <c r="Y172" i="27"/>
  <c r="AK171" i="27"/>
  <c r="AG171" i="27"/>
  <c r="AC171" i="27"/>
  <c r="Y171" i="27"/>
  <c r="AJ175" i="27"/>
  <c r="AF175" i="27"/>
  <c r="AB175" i="27"/>
  <c r="AJ174" i="27"/>
  <c r="AF174" i="27"/>
  <c r="AB174" i="27"/>
  <c r="AJ173" i="27"/>
  <c r="AF173" i="27"/>
  <c r="AB173" i="27"/>
  <c r="AJ172" i="27"/>
  <c r="AF172" i="27"/>
  <c r="AB172" i="27"/>
  <c r="AJ171" i="27"/>
  <c r="AF171" i="27"/>
  <c r="AB171" i="27"/>
  <c r="AL170" i="27"/>
  <c r="AH170" i="27"/>
  <c r="AD170" i="27"/>
  <c r="Z170" i="27"/>
  <c r="AL169" i="27"/>
  <c r="AH169" i="27"/>
  <c r="AD169" i="27"/>
  <c r="Z169" i="27"/>
  <c r="AL168" i="27"/>
  <c r="AH168" i="27"/>
  <c r="AD168" i="27"/>
  <c r="Z168" i="27"/>
  <c r="AL167" i="27"/>
  <c r="AH167" i="27"/>
  <c r="AD167" i="27"/>
  <c r="Z167" i="27"/>
  <c r="AL166" i="27"/>
  <c r="AH166" i="27"/>
  <c r="AD166" i="27"/>
  <c r="Z166" i="27"/>
  <c r="AL165" i="27"/>
  <c r="AH165" i="27"/>
  <c r="AD165" i="27"/>
  <c r="Z165" i="27"/>
  <c r="AK170" i="27"/>
  <c r="AG170" i="27"/>
  <c r="AC170" i="27"/>
  <c r="AK169" i="27"/>
  <c r="AG169" i="27"/>
  <c r="AC169" i="27"/>
  <c r="AK168" i="27"/>
  <c r="AG168" i="27"/>
  <c r="AC168" i="27"/>
  <c r="AK167" i="27"/>
  <c r="AG167" i="27"/>
  <c r="AC167" i="27"/>
  <c r="AK166" i="27"/>
  <c r="AG166" i="27"/>
  <c r="AC166" i="27"/>
  <c r="Y166" i="27"/>
  <c r="AK165" i="27"/>
  <c r="AG165" i="27"/>
  <c r="AC165" i="27"/>
  <c r="Y165" i="27"/>
  <c r="AJ170" i="27"/>
  <c r="AF170" i="27"/>
  <c r="AB170" i="27"/>
  <c r="AJ169" i="27"/>
  <c r="AF169" i="27"/>
  <c r="AB169" i="27"/>
  <c r="AJ168" i="27"/>
  <c r="AF168" i="27"/>
  <c r="AB168" i="27"/>
  <c r="AJ167" i="27"/>
  <c r="AF167" i="27"/>
  <c r="AB167" i="27"/>
  <c r="AF166" i="27"/>
  <c r="AB166" i="27"/>
  <c r="AJ165" i="27"/>
  <c r="AF165" i="27"/>
  <c r="AC163" i="27"/>
  <c r="AG161" i="27"/>
  <c r="X160" i="27"/>
  <c r="AB160" i="27"/>
  <c r="AF160" i="27"/>
  <c r="AJ160" i="27"/>
  <c r="AC160" i="27"/>
  <c r="AH160" i="27"/>
  <c r="AM160" i="27"/>
  <c r="Y160" i="27"/>
  <c r="AE160" i="27"/>
  <c r="AL160" i="27"/>
  <c r="Z158" i="27"/>
  <c r="AH163" i="27"/>
  <c r="Z162" i="27"/>
  <c r="AE162" i="27"/>
  <c r="AK162" i="27"/>
  <c r="AI160" i="27"/>
  <c r="Z160" i="27"/>
  <c r="X157" i="27"/>
  <c r="AB157" i="27"/>
  <c r="AF157" i="27"/>
  <c r="AJ157" i="27"/>
  <c r="AC157" i="27"/>
  <c r="AH157" i="27"/>
  <c r="AM157" i="27"/>
  <c r="AA157" i="27"/>
  <c r="AI157" i="27"/>
  <c r="AG155" i="27"/>
  <c r="X154" i="27"/>
  <c r="AB154" i="27"/>
  <c r="AF154" i="27"/>
  <c r="AJ154" i="27"/>
  <c r="AC154" i="27"/>
  <c r="AH154" i="27"/>
  <c r="AM154" i="27"/>
  <c r="Y154" i="27"/>
  <c r="AE154" i="27"/>
  <c r="AL154" i="27"/>
  <c r="X153" i="27"/>
  <c r="AB153" i="27"/>
  <c r="AF153" i="27"/>
  <c r="AJ153" i="27"/>
  <c r="AC153" i="27"/>
  <c r="AH153" i="27"/>
  <c r="AM153" i="27"/>
  <c r="AA153" i="27"/>
  <c r="AI153" i="27"/>
  <c r="AD153" i="27"/>
  <c r="AK153" i="27"/>
  <c r="X151" i="27"/>
  <c r="AB151" i="27"/>
  <c r="AF151" i="27"/>
  <c r="AJ151" i="27"/>
  <c r="AC151" i="27"/>
  <c r="AH151" i="27"/>
  <c r="AM151" i="27"/>
  <c r="AA151" i="27"/>
  <c r="AI151" i="27"/>
  <c r="AD151" i="27"/>
  <c r="AK151" i="27"/>
  <c r="Z163" i="27"/>
  <c r="AE163" i="27"/>
  <c r="AK163" i="27"/>
  <c r="X161" i="27"/>
  <c r="AB161" i="27"/>
  <c r="AF161" i="27"/>
  <c r="AJ161" i="27"/>
  <c r="AC161" i="27"/>
  <c r="AH161" i="27"/>
  <c r="AM161" i="27"/>
  <c r="AA161" i="27"/>
  <c r="AI161" i="27"/>
  <c r="X158" i="27"/>
  <c r="AB158" i="27"/>
  <c r="AF158" i="27"/>
  <c r="AJ158" i="27"/>
  <c r="AC158" i="27"/>
  <c r="AH158" i="27"/>
  <c r="AM158" i="27"/>
  <c r="Y158" i="27"/>
  <c r="AE158" i="27"/>
  <c r="AL158" i="27"/>
  <c r="AI163" i="27"/>
  <c r="Y161" i="27"/>
  <c r="AI158" i="27"/>
  <c r="X155" i="27"/>
  <c r="AB155" i="27"/>
  <c r="AF155" i="27"/>
  <c r="AJ155" i="27"/>
  <c r="AC155" i="27"/>
  <c r="AH155" i="27"/>
  <c r="AM155" i="27"/>
  <c r="AA155" i="27"/>
  <c r="AI155" i="27"/>
  <c r="Z164" i="27"/>
  <c r="AE164" i="27"/>
  <c r="AJ164" i="27"/>
  <c r="AI164" i="27"/>
  <c r="AC164" i="27"/>
  <c r="AM163" i="27"/>
  <c r="AG163" i="27"/>
  <c r="Y163" i="27"/>
  <c r="AI162" i="27"/>
  <c r="AC162" i="27"/>
  <c r="AL161" i="27"/>
  <c r="AD161" i="27"/>
  <c r="AG160" i="27"/>
  <c r="X159" i="27"/>
  <c r="AB159" i="27"/>
  <c r="AF159" i="27"/>
  <c r="AJ159" i="27"/>
  <c r="AC159" i="27"/>
  <c r="AH159" i="27"/>
  <c r="AM159" i="27"/>
  <c r="AA159" i="27"/>
  <c r="AI159" i="27"/>
  <c r="AD158" i="27"/>
  <c r="AG157" i="27"/>
  <c r="Y157" i="27"/>
  <c r="X156" i="27"/>
  <c r="AB156" i="27"/>
  <c r="AF156" i="27"/>
  <c r="AJ156" i="27"/>
  <c r="AC156" i="27"/>
  <c r="AH156" i="27"/>
  <c r="AM156" i="27"/>
  <c r="Y156" i="27"/>
  <c r="AE156" i="27"/>
  <c r="AL156" i="27"/>
  <c r="AE155" i="27"/>
  <c r="AI154" i="27"/>
  <c r="Z154" i="27"/>
  <c r="AL153" i="27"/>
  <c r="Y153" i="27"/>
  <c r="AL151" i="27"/>
  <c r="Y151" i="27"/>
  <c r="X152" i="27"/>
  <c r="AB152" i="27"/>
  <c r="AF152" i="27"/>
  <c r="AJ152" i="27"/>
  <c r="AC152" i="27"/>
  <c r="AH152" i="27"/>
  <c r="AM152" i="27"/>
  <c r="X164" i="27"/>
  <c r="AB164" i="27"/>
  <c r="AF164" i="27"/>
  <c r="X163" i="27"/>
  <c r="AB163" i="27"/>
  <c r="AF163" i="27"/>
  <c r="AJ163" i="27"/>
  <c r="X162" i="27"/>
  <c r="AB162" i="27"/>
  <c r="AF162" i="27"/>
  <c r="AJ162" i="27"/>
  <c r="AL152" i="27"/>
  <c r="AE152" i="27"/>
  <c r="Y152" i="27"/>
  <c r="N160" i="57"/>
  <c r="N162" i="57"/>
  <c r="L162" i="57"/>
  <c r="L158" i="57"/>
  <c r="N154" i="57"/>
  <c r="N150" i="57"/>
  <c r="N144" i="57"/>
  <c r="O152" i="57"/>
  <c r="O151" i="57"/>
  <c r="O145" i="57"/>
  <c r="N155" i="57"/>
  <c r="N153" i="57"/>
  <c r="L150" i="57"/>
  <c r="L149" i="57"/>
  <c r="N141" i="57"/>
  <c r="L141" i="57"/>
  <c r="N142" i="57"/>
  <c r="O140" i="57"/>
  <c r="L140" i="57"/>
  <c r="P140" i="57"/>
  <c r="P148" i="57"/>
  <c r="L148" i="57" s="1"/>
  <c r="P152" i="57"/>
  <c r="L152" i="57" s="1"/>
  <c r="N146" i="57"/>
  <c r="N158" i="57" l="1"/>
  <c r="N152" i="57"/>
  <c r="N148" i="57"/>
  <c r="N149" i="57"/>
  <c r="G137" i="18" l="1"/>
  <c r="H137" i="18"/>
  <c r="I137" i="18"/>
  <c r="G138" i="18"/>
  <c r="H138" i="18"/>
  <c r="I138" i="18"/>
  <c r="G139" i="18"/>
  <c r="H139" i="18"/>
  <c r="I139" i="18"/>
  <c r="G140" i="18"/>
  <c r="H140" i="18"/>
  <c r="I140" i="18"/>
  <c r="G141" i="18"/>
  <c r="H141" i="18"/>
  <c r="I141" i="18"/>
  <c r="G142" i="18"/>
  <c r="H142" i="18"/>
  <c r="I142" i="18"/>
  <c r="G143" i="18"/>
  <c r="H143" i="18"/>
  <c r="I143" i="18"/>
  <c r="G144" i="18"/>
  <c r="H144" i="18"/>
  <c r="I144" i="18"/>
  <c r="G145" i="18"/>
  <c r="H145" i="18"/>
  <c r="I145" i="18"/>
  <c r="G146" i="18"/>
  <c r="H146" i="18"/>
  <c r="I146" i="18"/>
  <c r="G147" i="18"/>
  <c r="H147" i="18"/>
  <c r="I147" i="18"/>
  <c r="G148" i="18"/>
  <c r="H148" i="18"/>
  <c r="I148" i="18"/>
  <c r="G149" i="18"/>
  <c r="H149" i="18"/>
  <c r="I149" i="18"/>
  <c r="G150" i="18"/>
  <c r="H150" i="18"/>
  <c r="I150" i="18"/>
  <c r="G151" i="18"/>
  <c r="H151" i="18"/>
  <c r="I151" i="18"/>
  <c r="G152" i="18"/>
  <c r="H152" i="18"/>
  <c r="I152" i="18"/>
  <c r="G153" i="18"/>
  <c r="H153" i="18"/>
  <c r="I153" i="18"/>
  <c r="G154" i="18"/>
  <c r="H154" i="18"/>
  <c r="I154" i="18"/>
  <c r="G155" i="18"/>
  <c r="H155" i="18"/>
  <c r="I155" i="18"/>
  <c r="G156" i="18"/>
  <c r="H156" i="18"/>
  <c r="I156" i="18"/>
  <c r="G157" i="18"/>
  <c r="H157" i="18"/>
  <c r="I157" i="18"/>
  <c r="D12" i="45" l="1"/>
  <c r="E12" i="45"/>
  <c r="F12" i="45"/>
  <c r="F17" i="45" s="1"/>
  <c r="F21" i="45" s="1"/>
  <c r="G12" i="45"/>
  <c r="G17" i="45" s="1"/>
  <c r="G22" i="45" s="1"/>
  <c r="H22" i="45" s="1"/>
  <c r="I22" i="45" s="1"/>
  <c r="H12" i="45"/>
  <c r="I12" i="45"/>
  <c r="D17" i="45"/>
  <c r="E17" i="45"/>
  <c r="E20" i="45" s="1"/>
  <c r="H17" i="45"/>
  <c r="H23" i="45" s="1"/>
  <c r="I17" i="45"/>
  <c r="I24" i="45"/>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G16" i="18"/>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C63" i="28" s="1"/>
  <c r="G45" i="18"/>
  <c r="C64" i="28" s="1"/>
  <c r="G46" i="18"/>
  <c r="C65" i="28" s="1"/>
  <c r="G47" i="18"/>
  <c r="C66" i="28" s="1"/>
  <c r="G48" i="18"/>
  <c r="C67" i="28" s="1"/>
  <c r="G49" i="18"/>
  <c r="C68" i="28" s="1"/>
  <c r="G50" i="18"/>
  <c r="C69" i="28" s="1"/>
  <c r="G51" i="18"/>
  <c r="C70" i="28" s="1"/>
  <c r="G52" i="18"/>
  <c r="C71" i="28" s="1"/>
  <c r="G53" i="18"/>
  <c r="C72" i="28" s="1"/>
  <c r="G54" i="18"/>
  <c r="C73" i="28" s="1"/>
  <c r="G55" i="18"/>
  <c r="C74" i="28" s="1"/>
  <c r="G56" i="18"/>
  <c r="C75" i="28" s="1"/>
  <c r="G57" i="18"/>
  <c r="C76" i="28" s="1"/>
  <c r="G58" i="18"/>
  <c r="C77" i="28" s="1"/>
  <c r="G59" i="18"/>
  <c r="C78" i="28" s="1"/>
  <c r="G60" i="18"/>
  <c r="C79" i="28" s="1"/>
  <c r="G61" i="18"/>
  <c r="C80" i="28" s="1"/>
  <c r="G62" i="18"/>
  <c r="C81" i="28" s="1"/>
  <c r="G63" i="18"/>
  <c r="C82" i="28" s="1"/>
  <c r="G64" i="18"/>
  <c r="C83" i="28" s="1"/>
  <c r="G65" i="18"/>
  <c r="C84" i="28" s="1"/>
  <c r="G66" i="18"/>
  <c r="C85" i="28" s="1"/>
  <c r="G67" i="18"/>
  <c r="C86" i="28" s="1"/>
  <c r="G68" i="18"/>
  <c r="C87" i="28" s="1"/>
  <c r="G69" i="18"/>
  <c r="C88" i="28" s="1"/>
  <c r="G70" i="18"/>
  <c r="C89" i="28" s="1"/>
  <c r="G71" i="18"/>
  <c r="C90" i="28" s="1"/>
  <c r="G72" i="18"/>
  <c r="C91" i="28" s="1"/>
  <c r="G73" i="18"/>
  <c r="C92" i="28" s="1"/>
  <c r="G74" i="18"/>
  <c r="C93" i="28" s="1"/>
  <c r="G75" i="18"/>
  <c r="C94" i="28" s="1"/>
  <c r="G76" i="18"/>
  <c r="C95" i="28" s="1"/>
  <c r="G77" i="18"/>
  <c r="C96" i="28" s="1"/>
  <c r="G78" i="18"/>
  <c r="C97" i="28" s="1"/>
  <c r="G79" i="18"/>
  <c r="C98" i="28" s="1"/>
  <c r="G80" i="18"/>
  <c r="C99" i="28" s="1"/>
  <c r="G81" i="18"/>
  <c r="C100" i="28" s="1"/>
  <c r="G82" i="18"/>
  <c r="C101" i="28" s="1"/>
  <c r="G83" i="18"/>
  <c r="C102" i="28" s="1"/>
  <c r="G84" i="18"/>
  <c r="C103" i="28" s="1"/>
  <c r="G85" i="18"/>
  <c r="C104" i="28" s="1"/>
  <c r="G86" i="18"/>
  <c r="C105" i="28" s="1"/>
  <c r="G87" i="18"/>
  <c r="C106" i="28" s="1"/>
  <c r="G88" i="18"/>
  <c r="C107" i="28" s="1"/>
  <c r="G89" i="18"/>
  <c r="C108" i="28" s="1"/>
  <c r="G90" i="18"/>
  <c r="C109" i="28" s="1"/>
  <c r="G91" i="18"/>
  <c r="C110" i="28" s="1"/>
  <c r="G92" i="18"/>
  <c r="C111" i="28" s="1"/>
  <c r="G93" i="18"/>
  <c r="C112" i="28" s="1"/>
  <c r="G94" i="18"/>
  <c r="C113" i="28" s="1"/>
  <c r="G95" i="18"/>
  <c r="C114" i="28" s="1"/>
  <c r="G96" i="18"/>
  <c r="C115" i="28" s="1"/>
  <c r="G97" i="18"/>
  <c r="C116" i="28" s="1"/>
  <c r="G98" i="18"/>
  <c r="C117" i="28" s="1"/>
  <c r="G99" i="18"/>
  <c r="C118" i="28" s="1"/>
  <c r="G100" i="18"/>
  <c r="C119" i="28" s="1"/>
  <c r="G101" i="18"/>
  <c r="C120" i="28" s="1"/>
  <c r="G102" i="18"/>
  <c r="C121" i="28" s="1"/>
  <c r="G103" i="18"/>
  <c r="C122" i="28" s="1"/>
  <c r="G104" i="18"/>
  <c r="C123" i="28" s="1"/>
  <c r="G105" i="18"/>
  <c r="C124" i="28" s="1"/>
  <c r="G106" i="18"/>
  <c r="C125" i="28" s="1"/>
  <c r="G107" i="18"/>
  <c r="C126" i="28" s="1"/>
  <c r="G108" i="18"/>
  <c r="C127" i="28" s="1"/>
  <c r="G109" i="18"/>
  <c r="C128" i="28" s="1"/>
  <c r="G110" i="18"/>
  <c r="C129" i="28" s="1"/>
  <c r="G111" i="18"/>
  <c r="C130" i="28" s="1"/>
  <c r="G112" i="18"/>
  <c r="C131" i="28" s="1"/>
  <c r="G113" i="18"/>
  <c r="C132" i="28" s="1"/>
  <c r="G114" i="18"/>
  <c r="C133" i="28" s="1"/>
  <c r="G115" i="18"/>
  <c r="C134" i="28" s="1"/>
  <c r="G116" i="18"/>
  <c r="C135" i="28" s="1"/>
  <c r="G117" i="18"/>
  <c r="C136" i="28" s="1"/>
  <c r="G118" i="18"/>
  <c r="C137" i="28" s="1"/>
  <c r="G119" i="18"/>
  <c r="C138" i="28" s="1"/>
  <c r="G120" i="18"/>
  <c r="C139" i="28" s="1"/>
  <c r="G121" i="18"/>
  <c r="C140" i="28" s="1"/>
  <c r="G122" i="18"/>
  <c r="C141" i="28" s="1"/>
  <c r="G123" i="18"/>
  <c r="C142" i="28" s="1"/>
  <c r="G124" i="18"/>
  <c r="C143" i="28" s="1"/>
  <c r="G125" i="18"/>
  <c r="C144" i="28" s="1"/>
  <c r="G126" i="18"/>
  <c r="C145" i="28" s="1"/>
  <c r="G127" i="18"/>
  <c r="C146" i="28" s="1"/>
  <c r="G128" i="18"/>
  <c r="C147" i="28" s="1"/>
  <c r="G129" i="18"/>
  <c r="C148" i="28" s="1"/>
  <c r="G130" i="18"/>
  <c r="C149" i="28" s="1"/>
  <c r="G131" i="18"/>
  <c r="C150" i="28" s="1"/>
  <c r="G132" i="18"/>
  <c r="C151" i="28" s="1"/>
  <c r="G133" i="18"/>
  <c r="C152" i="28" s="1"/>
  <c r="G134" i="18"/>
  <c r="C153" i="28" s="1"/>
  <c r="G135" i="18"/>
  <c r="C154" i="28" s="1"/>
  <c r="G136" i="18"/>
  <c r="C155" i="28" s="1"/>
  <c r="G15" i="18"/>
  <c r="C34" i="28" s="1"/>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126" i="28"/>
  <c r="F127" i="28"/>
  <c r="F128" i="28"/>
  <c r="F129" i="28"/>
  <c r="F130" i="28"/>
  <c r="F131" i="28"/>
  <c r="F132" i="28"/>
  <c r="F133" i="28"/>
  <c r="F134" i="28"/>
  <c r="F135" i="28"/>
  <c r="F136" i="28"/>
  <c r="F137" i="28"/>
  <c r="F138" i="28"/>
  <c r="F139" i="28"/>
  <c r="F140" i="28"/>
  <c r="F141" i="28"/>
  <c r="F142" i="28"/>
  <c r="F143" i="28"/>
  <c r="F144" i="28"/>
  <c r="F145" i="28"/>
  <c r="F146" i="28"/>
  <c r="F147" i="28"/>
  <c r="F148" i="28"/>
  <c r="F149" i="28"/>
  <c r="F150" i="28"/>
  <c r="F151" i="28"/>
  <c r="F152" i="28"/>
  <c r="F153" i="28"/>
  <c r="F154" i="28"/>
  <c r="F155" i="28"/>
  <c r="F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G146" i="28"/>
  <c r="G147" i="28"/>
  <c r="G148" i="28"/>
  <c r="G149" i="28"/>
  <c r="G150" i="28"/>
  <c r="G151" i="28"/>
  <c r="G152" i="28"/>
  <c r="G153" i="28"/>
  <c r="G154" i="28"/>
  <c r="G155" i="28"/>
  <c r="G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126" i="28"/>
  <c r="D127" i="28"/>
  <c r="D128" i="28"/>
  <c r="D129" i="28"/>
  <c r="D130" i="28"/>
  <c r="D131" i="28"/>
  <c r="D132" i="28"/>
  <c r="D133" i="28"/>
  <c r="D134" i="28"/>
  <c r="D135" i="28"/>
  <c r="D136" i="28"/>
  <c r="D137" i="28"/>
  <c r="D138" i="28"/>
  <c r="D139" i="28"/>
  <c r="D140" i="28"/>
  <c r="D141" i="28"/>
  <c r="D142" i="28"/>
  <c r="D143" i="28"/>
  <c r="D144" i="28"/>
  <c r="D145" i="28"/>
  <c r="D146" i="28"/>
  <c r="D147" i="28"/>
  <c r="D148" i="28"/>
  <c r="D149" i="28"/>
  <c r="D150" i="28"/>
  <c r="D151" i="28"/>
  <c r="D152" i="28"/>
  <c r="D153" i="28"/>
  <c r="D154" i="28"/>
  <c r="D155"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67" i="57"/>
  <c r="E68" i="57"/>
  <c r="E69" i="57"/>
  <c r="E70" i="57"/>
  <c r="E71" i="57"/>
  <c r="E72" i="57"/>
  <c r="E73" i="57"/>
  <c r="E74" i="57"/>
  <c r="E75" i="57"/>
  <c r="E76" i="57"/>
  <c r="E77" i="57"/>
  <c r="E78" i="57"/>
  <c r="E79" i="57"/>
  <c r="E80" i="57"/>
  <c r="E81" i="57"/>
  <c r="E82" i="57"/>
  <c r="E83" i="57"/>
  <c r="E84" i="57"/>
  <c r="E85" i="57"/>
  <c r="E86" i="57"/>
  <c r="E87" i="57"/>
  <c r="E88" i="57"/>
  <c r="E89" i="57"/>
  <c r="E90" i="57"/>
  <c r="E91" i="57"/>
  <c r="E92" i="57"/>
  <c r="E93" i="57"/>
  <c r="E94" i="57"/>
  <c r="E95" i="57"/>
  <c r="E96" i="57"/>
  <c r="E97" i="57"/>
  <c r="E98" i="57"/>
  <c r="E99" i="57"/>
  <c r="E100" i="57"/>
  <c r="E101" i="57"/>
  <c r="E102" i="57"/>
  <c r="E103" i="57"/>
  <c r="E104" i="57"/>
  <c r="E105" i="57"/>
  <c r="E106" i="57"/>
  <c r="E107" i="57"/>
  <c r="E108" i="57"/>
  <c r="E109" i="57"/>
  <c r="E110" i="57"/>
  <c r="E111" i="57"/>
  <c r="E112" i="57"/>
  <c r="E113" i="57"/>
  <c r="E114" i="57"/>
  <c r="E115" i="57"/>
  <c r="E116" i="57"/>
  <c r="E117" i="57"/>
  <c r="E118" i="57"/>
  <c r="E119" i="57"/>
  <c r="E120" i="57"/>
  <c r="E121" i="57"/>
  <c r="E122" i="57"/>
  <c r="E123" i="57"/>
  <c r="E124" i="57"/>
  <c r="E125" i="57"/>
  <c r="E126" i="57"/>
  <c r="E127" i="57"/>
  <c r="E128" i="57"/>
  <c r="E129" i="57"/>
  <c r="E130" i="57"/>
  <c r="E131" i="57"/>
  <c r="E132" i="57"/>
  <c r="E133" i="57"/>
  <c r="E134" i="57"/>
  <c r="E135" i="57"/>
  <c r="E136" i="57"/>
  <c r="E137" i="57"/>
  <c r="E138" i="57"/>
  <c r="E139" i="57"/>
  <c r="E18" i="57"/>
  <c r="N16" i="18"/>
  <c r="N17" i="18"/>
  <c r="N18" i="18"/>
  <c r="N19" i="18"/>
  <c r="N20" i="18"/>
  <c r="N21" i="18"/>
  <c r="N22" i="18"/>
  <c r="H70" i="34" s="1"/>
  <c r="N23" i="18"/>
  <c r="N24" i="18"/>
  <c r="N25" i="18"/>
  <c r="N26" i="18"/>
  <c r="H74" i="34" s="1"/>
  <c r="N27" i="18"/>
  <c r="N28" i="18"/>
  <c r="N29" i="18"/>
  <c r="N30" i="18"/>
  <c r="N31" i="18"/>
  <c r="N32" i="18"/>
  <c r="N33" i="18"/>
  <c r="N34" i="18"/>
  <c r="N35" i="18"/>
  <c r="F35" i="29" s="1"/>
  <c r="N36" i="18"/>
  <c r="N37" i="18"/>
  <c r="N38" i="18"/>
  <c r="H86" i="34" s="1"/>
  <c r="N39" i="18"/>
  <c r="N40" i="18"/>
  <c r="N41" i="18"/>
  <c r="N42" i="18"/>
  <c r="H90" i="34" s="1"/>
  <c r="N43" i="18"/>
  <c r="N44" i="18"/>
  <c r="N45" i="18"/>
  <c r="N46" i="18"/>
  <c r="N47" i="18"/>
  <c r="N48" i="18"/>
  <c r="N49" i="18"/>
  <c r="N50" i="18"/>
  <c r="N51" i="18"/>
  <c r="F51" i="29" s="1"/>
  <c r="N52" i="18"/>
  <c r="N53" i="18"/>
  <c r="N54" i="18"/>
  <c r="H102" i="34" s="1"/>
  <c r="N55" i="18"/>
  <c r="N56" i="18"/>
  <c r="N57" i="18"/>
  <c r="N58" i="18"/>
  <c r="H106" i="34" s="1"/>
  <c r="N59" i="18"/>
  <c r="N60" i="18"/>
  <c r="N61" i="18"/>
  <c r="N62" i="18"/>
  <c r="N63" i="18"/>
  <c r="N64" i="18"/>
  <c r="N65" i="18"/>
  <c r="N66" i="18"/>
  <c r="N67" i="18"/>
  <c r="N68" i="18"/>
  <c r="N69" i="18"/>
  <c r="N70" i="18"/>
  <c r="H118" i="34" s="1"/>
  <c r="N71" i="18"/>
  <c r="N72" i="18"/>
  <c r="N73" i="18"/>
  <c r="F73" i="29" s="1"/>
  <c r="N74" i="18"/>
  <c r="H122" i="34" s="1"/>
  <c r="N75" i="18"/>
  <c r="N76" i="18"/>
  <c r="N77" i="18"/>
  <c r="N78" i="18"/>
  <c r="N79" i="18"/>
  <c r="N80" i="18"/>
  <c r="N81" i="18"/>
  <c r="N82" i="18"/>
  <c r="N83" i="18"/>
  <c r="F83" i="29" s="1"/>
  <c r="N84" i="18"/>
  <c r="N85" i="18"/>
  <c r="N86" i="18"/>
  <c r="H134" i="34" s="1"/>
  <c r="N87" i="18"/>
  <c r="N88" i="18"/>
  <c r="N89" i="18"/>
  <c r="F89" i="29" s="1"/>
  <c r="N90" i="18"/>
  <c r="H138" i="34" s="1"/>
  <c r="N91" i="18"/>
  <c r="N92" i="18"/>
  <c r="N93" i="18"/>
  <c r="N94" i="18"/>
  <c r="F94" i="29" s="1"/>
  <c r="N95" i="18"/>
  <c r="N96" i="18"/>
  <c r="N97" i="18"/>
  <c r="N98" i="18"/>
  <c r="N99" i="18"/>
  <c r="N100" i="18"/>
  <c r="N101" i="18"/>
  <c r="N102" i="18"/>
  <c r="H150" i="34" s="1"/>
  <c r="N103" i="18"/>
  <c r="N104" i="18"/>
  <c r="N105" i="18"/>
  <c r="F105" i="29" s="1"/>
  <c r="N106" i="18"/>
  <c r="H154" i="34" s="1"/>
  <c r="N107" i="18"/>
  <c r="N108" i="18"/>
  <c r="N109" i="18"/>
  <c r="N110" i="18"/>
  <c r="F110" i="29" s="1"/>
  <c r="N111" i="18"/>
  <c r="N112" i="18"/>
  <c r="N113" i="18"/>
  <c r="N114" i="18"/>
  <c r="N115" i="18"/>
  <c r="N116" i="18"/>
  <c r="N117" i="18"/>
  <c r="N118" i="18"/>
  <c r="H166" i="34" s="1"/>
  <c r="N119" i="18"/>
  <c r="N120" i="18"/>
  <c r="N121" i="18"/>
  <c r="N122" i="18"/>
  <c r="H170" i="34" s="1"/>
  <c r="N123" i="18"/>
  <c r="N124" i="18"/>
  <c r="N125" i="18"/>
  <c r="N126" i="18"/>
  <c r="N127" i="18"/>
  <c r="N128" i="18"/>
  <c r="N129" i="18"/>
  <c r="H177" i="34" s="1"/>
  <c r="N130" i="18"/>
  <c r="H178" i="34" s="1"/>
  <c r="N131" i="18"/>
  <c r="F131" i="29" s="1"/>
  <c r="N132" i="18"/>
  <c r="N133" i="18"/>
  <c r="H181" i="34" s="1"/>
  <c r="N134" i="18"/>
  <c r="N135" i="18"/>
  <c r="N136" i="18"/>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L52" i="18"/>
  <c r="M52" i="18" s="1"/>
  <c r="L53" i="18"/>
  <c r="M53" i="18" s="1"/>
  <c r="E53" i="29" s="1"/>
  <c r="L54" i="18"/>
  <c r="M54" i="18" s="1"/>
  <c r="L55" i="18"/>
  <c r="M55" i="18" s="1"/>
  <c r="L56" i="18"/>
  <c r="M56" i="18" s="1"/>
  <c r="L57" i="18"/>
  <c r="M57" i="18" s="1"/>
  <c r="L58" i="18"/>
  <c r="M58" i="18" s="1"/>
  <c r="L59" i="18"/>
  <c r="M59" i="18" s="1"/>
  <c r="L60" i="18"/>
  <c r="M60" i="18" s="1"/>
  <c r="L61" i="18"/>
  <c r="M61" i="18" s="1"/>
  <c r="L62" i="18"/>
  <c r="M62"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E85" i="29"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06" i="18"/>
  <c r="M106" i="18" s="1"/>
  <c r="F109" i="57" s="1"/>
  <c r="L107" i="18"/>
  <c r="M107" i="18" s="1"/>
  <c r="L108" i="18"/>
  <c r="M108" i="18" s="1"/>
  <c r="L109" i="18"/>
  <c r="M109" i="18" s="1"/>
  <c r="L110" i="18"/>
  <c r="M110" i="18" s="1"/>
  <c r="L111" i="18"/>
  <c r="M111" i="18" s="1"/>
  <c r="L112" i="18"/>
  <c r="M112" i="18" s="1"/>
  <c r="L113" i="18"/>
  <c r="M113" i="18" s="1"/>
  <c r="L114" i="18"/>
  <c r="M114" i="18" s="1"/>
  <c r="F117" i="57" s="1"/>
  <c r="L115" i="18"/>
  <c r="M115" i="18" s="1"/>
  <c r="L116" i="18"/>
  <c r="M116" i="18" s="1"/>
  <c r="L117" i="18"/>
  <c r="M117" i="18" s="1"/>
  <c r="L118" i="18"/>
  <c r="M118" i="18" s="1"/>
  <c r="L119" i="18"/>
  <c r="M119" i="18" s="1"/>
  <c r="L120" i="18"/>
  <c r="M120" i="18" s="1"/>
  <c r="L121" i="18"/>
  <c r="M121" i="18" s="1"/>
  <c r="L122" i="18"/>
  <c r="M122" i="18" s="1"/>
  <c r="L123" i="18"/>
  <c r="M123" i="18" s="1"/>
  <c r="L124" i="18"/>
  <c r="M124" i="18" s="1"/>
  <c r="L125" i="18"/>
  <c r="M125" i="18" s="1"/>
  <c r="L126" i="18"/>
  <c r="M126" i="18" s="1"/>
  <c r="L127" i="18"/>
  <c r="M127" i="18" s="1"/>
  <c r="L128" i="18"/>
  <c r="M128" i="18" s="1"/>
  <c r="L129" i="18"/>
  <c r="M129" i="18" s="1"/>
  <c r="L130" i="18"/>
  <c r="M130" i="18" s="1"/>
  <c r="L131" i="18"/>
  <c r="M131" i="18" s="1"/>
  <c r="L132" i="18"/>
  <c r="M132" i="18" s="1"/>
  <c r="L133" i="18"/>
  <c r="M133" i="18" s="1"/>
  <c r="L134" i="18"/>
  <c r="M134" i="18" s="1"/>
  <c r="L135" i="18"/>
  <c r="M135" i="18" s="1"/>
  <c r="L136" i="18"/>
  <c r="M136" i="18" s="1"/>
  <c r="L15" i="18"/>
  <c r="M15" i="18" s="1"/>
  <c r="D147" i="27" l="1"/>
  <c r="D143" i="27"/>
  <c r="D139" i="27"/>
  <c r="D135" i="27"/>
  <c r="D131" i="27"/>
  <c r="D127" i="27"/>
  <c r="D123" i="27"/>
  <c r="D119" i="27"/>
  <c r="D115" i="27"/>
  <c r="D111" i="27"/>
  <c r="D107" i="27"/>
  <c r="D103" i="27"/>
  <c r="D99" i="27"/>
  <c r="D95" i="27"/>
  <c r="D91" i="27"/>
  <c r="D87" i="27"/>
  <c r="D83" i="27"/>
  <c r="D79" i="27"/>
  <c r="D75" i="27"/>
  <c r="D71" i="27"/>
  <c r="D67" i="27"/>
  <c r="D63" i="27"/>
  <c r="D59" i="27"/>
  <c r="D55" i="27"/>
  <c r="D51" i="27"/>
  <c r="D47" i="27"/>
  <c r="D43" i="27"/>
  <c r="D39" i="27"/>
  <c r="D35" i="27"/>
  <c r="D31" i="27"/>
  <c r="C35" i="28"/>
  <c r="D30" i="27"/>
  <c r="D150" i="27"/>
  <c r="D146" i="27"/>
  <c r="D142" i="27"/>
  <c r="D138" i="27"/>
  <c r="D134" i="27"/>
  <c r="D130" i="27"/>
  <c r="D126" i="27"/>
  <c r="D122" i="27"/>
  <c r="D118" i="27"/>
  <c r="D114" i="27"/>
  <c r="D110" i="27"/>
  <c r="D106" i="27"/>
  <c r="D102" i="27"/>
  <c r="D98" i="27"/>
  <c r="D94" i="27"/>
  <c r="D90" i="27"/>
  <c r="D86" i="27"/>
  <c r="D82" i="27"/>
  <c r="D78" i="27"/>
  <c r="D74" i="27"/>
  <c r="D70" i="27"/>
  <c r="D66" i="27"/>
  <c r="D62" i="27"/>
  <c r="D58" i="27"/>
  <c r="D54" i="27"/>
  <c r="D50" i="27"/>
  <c r="D46" i="27"/>
  <c r="D42" i="27"/>
  <c r="D38" i="27"/>
  <c r="D34" i="27"/>
  <c r="D29" i="27"/>
  <c r="D149" i="27"/>
  <c r="D145" i="27"/>
  <c r="D141" i="27"/>
  <c r="D137" i="27"/>
  <c r="D133" i="27"/>
  <c r="D129" i="27"/>
  <c r="D125" i="27"/>
  <c r="D121" i="27"/>
  <c r="D117" i="27"/>
  <c r="D113" i="27"/>
  <c r="D109" i="27"/>
  <c r="D105" i="27"/>
  <c r="D101" i="27"/>
  <c r="D97" i="27"/>
  <c r="D93" i="27"/>
  <c r="D89" i="27"/>
  <c r="D85" i="27"/>
  <c r="D81" i="27"/>
  <c r="D77" i="27"/>
  <c r="D73" i="27"/>
  <c r="D69" i="27"/>
  <c r="D65" i="27"/>
  <c r="D61" i="27"/>
  <c r="D57" i="27"/>
  <c r="D53" i="27"/>
  <c r="D49" i="27"/>
  <c r="D45" i="27"/>
  <c r="D41" i="27"/>
  <c r="D37" i="27"/>
  <c r="D33" i="27"/>
  <c r="D148" i="27"/>
  <c r="D144" i="27"/>
  <c r="D140" i="27"/>
  <c r="D136" i="27"/>
  <c r="D132" i="27"/>
  <c r="D128" i="27"/>
  <c r="D124" i="27"/>
  <c r="D120" i="27"/>
  <c r="D116" i="27"/>
  <c r="D112" i="27"/>
  <c r="D108" i="27"/>
  <c r="D104" i="27"/>
  <c r="D100" i="27"/>
  <c r="D96" i="27"/>
  <c r="D92" i="27"/>
  <c r="D88" i="27"/>
  <c r="D84" i="27"/>
  <c r="D80" i="27"/>
  <c r="D76" i="27"/>
  <c r="D72" i="27"/>
  <c r="D68" i="27"/>
  <c r="D64" i="27"/>
  <c r="D60" i="27"/>
  <c r="D56" i="27"/>
  <c r="D52" i="27"/>
  <c r="D48" i="27"/>
  <c r="D44" i="27"/>
  <c r="D40" i="27"/>
  <c r="D36" i="27"/>
  <c r="D32" i="27"/>
  <c r="G21" i="45"/>
  <c r="H21" i="45" s="1"/>
  <c r="I21" i="45" s="1"/>
  <c r="I23" i="45"/>
  <c r="F20" i="45"/>
  <c r="G20" i="45" s="1"/>
  <c r="H20" i="45" s="1"/>
  <c r="I20" i="45" s="1"/>
  <c r="G138" i="57"/>
  <c r="E154" i="28"/>
  <c r="F135" i="29"/>
  <c r="H183" i="34"/>
  <c r="E142" i="28"/>
  <c r="G126" i="57"/>
  <c r="F123" i="29"/>
  <c r="H171" i="34"/>
  <c r="G118" i="57"/>
  <c r="E134" i="28"/>
  <c r="H163" i="34"/>
  <c r="G106" i="57"/>
  <c r="E122" i="28"/>
  <c r="F103" i="29"/>
  <c r="H151" i="34"/>
  <c r="G94" i="57"/>
  <c r="E110" i="28"/>
  <c r="F91" i="29"/>
  <c r="H139" i="34"/>
  <c r="G82" i="57"/>
  <c r="E98" i="28"/>
  <c r="F79" i="29"/>
  <c r="H127" i="34"/>
  <c r="G70" i="57"/>
  <c r="E86" i="28"/>
  <c r="H115" i="34"/>
  <c r="G58" i="57"/>
  <c r="E74" i="28"/>
  <c r="F55" i="29"/>
  <c r="H103" i="34"/>
  <c r="G46" i="57"/>
  <c r="E62" i="28"/>
  <c r="H91" i="34"/>
  <c r="G34" i="57"/>
  <c r="E50" i="28"/>
  <c r="F31" i="29"/>
  <c r="H79" i="34"/>
  <c r="G22" i="57"/>
  <c r="E38" i="28"/>
  <c r="H67" i="34"/>
  <c r="F67" i="29"/>
  <c r="F30" i="57"/>
  <c r="E27" i="29"/>
  <c r="G139" i="57"/>
  <c r="E155" i="28"/>
  <c r="F136" i="29"/>
  <c r="H184" i="34"/>
  <c r="G135" i="57"/>
  <c r="E151" i="28"/>
  <c r="F132" i="29"/>
  <c r="H180" i="34"/>
  <c r="G131" i="57"/>
  <c r="E147" i="28"/>
  <c r="F128" i="29"/>
  <c r="H176" i="34"/>
  <c r="G127" i="57"/>
  <c r="F124" i="29"/>
  <c r="E143" i="28"/>
  <c r="H172" i="34"/>
  <c r="G123" i="57"/>
  <c r="E139" i="28"/>
  <c r="F120" i="29"/>
  <c r="H168" i="34"/>
  <c r="G119" i="57"/>
  <c r="E135" i="28"/>
  <c r="F116" i="29"/>
  <c r="H164" i="34"/>
  <c r="G115" i="57"/>
  <c r="E131" i="28"/>
  <c r="F112" i="29"/>
  <c r="H160" i="34"/>
  <c r="G111" i="57"/>
  <c r="E127" i="28"/>
  <c r="F108" i="29"/>
  <c r="H156" i="34"/>
  <c r="G107" i="57"/>
  <c r="E123" i="28"/>
  <c r="F104" i="29"/>
  <c r="H152" i="34"/>
  <c r="G103" i="57"/>
  <c r="E119" i="28"/>
  <c r="F100" i="29"/>
  <c r="H148" i="34"/>
  <c r="G99" i="57"/>
  <c r="E115" i="28"/>
  <c r="F96" i="29"/>
  <c r="H144" i="34"/>
  <c r="G95" i="57"/>
  <c r="F92" i="29"/>
  <c r="H140" i="34"/>
  <c r="E111" i="28"/>
  <c r="G91" i="57"/>
  <c r="E107" i="28"/>
  <c r="F88" i="29"/>
  <c r="H136" i="34"/>
  <c r="G87" i="57"/>
  <c r="E103" i="28"/>
  <c r="F84" i="29"/>
  <c r="H132" i="34"/>
  <c r="G83" i="57"/>
  <c r="E99" i="28"/>
  <c r="F80" i="29"/>
  <c r="H128" i="34"/>
  <c r="G79" i="57"/>
  <c r="E95" i="28"/>
  <c r="F76" i="29"/>
  <c r="H124" i="34"/>
  <c r="G75" i="57"/>
  <c r="E91" i="28"/>
  <c r="F72" i="29"/>
  <c r="H120" i="34"/>
  <c r="G71" i="57"/>
  <c r="E87" i="28"/>
  <c r="F68" i="29"/>
  <c r="H116" i="34"/>
  <c r="G67" i="57"/>
  <c r="E83" i="28"/>
  <c r="F64" i="29"/>
  <c r="H112" i="34"/>
  <c r="G63" i="57"/>
  <c r="F60" i="29"/>
  <c r="H108" i="34"/>
  <c r="G59" i="57"/>
  <c r="E75" i="28"/>
  <c r="F56" i="29"/>
  <c r="H104" i="34"/>
  <c r="G55" i="57"/>
  <c r="E71" i="28"/>
  <c r="F52" i="29"/>
  <c r="H100" i="34"/>
  <c r="G51" i="57"/>
  <c r="E67" i="28"/>
  <c r="F48" i="29"/>
  <c r="H96" i="34"/>
  <c r="G47" i="57"/>
  <c r="E63" i="28"/>
  <c r="F44" i="29"/>
  <c r="H92" i="34"/>
  <c r="G43" i="57"/>
  <c r="E59" i="28"/>
  <c r="F40" i="29"/>
  <c r="H88" i="34"/>
  <c r="G39" i="57"/>
  <c r="E55" i="28"/>
  <c r="F36" i="29"/>
  <c r="H84" i="34"/>
  <c r="G35" i="57"/>
  <c r="E51" i="28"/>
  <c r="F32" i="29"/>
  <c r="H80" i="34"/>
  <c r="G31" i="57"/>
  <c r="F28" i="29"/>
  <c r="H76" i="34"/>
  <c r="E47" i="28"/>
  <c r="G27" i="57"/>
  <c r="E43" i="28"/>
  <c r="F24" i="29"/>
  <c r="H72" i="34"/>
  <c r="G23" i="57"/>
  <c r="E39" i="28"/>
  <c r="F20" i="29"/>
  <c r="H68" i="34"/>
  <c r="G19" i="57"/>
  <c r="E35" i="28"/>
  <c r="F16" i="29"/>
  <c r="H64" i="34"/>
  <c r="F115" i="29"/>
  <c r="F19" i="29"/>
  <c r="G130" i="57"/>
  <c r="E146" i="28"/>
  <c r="F127" i="29"/>
  <c r="H175" i="34"/>
  <c r="G114" i="57"/>
  <c r="E130" i="28"/>
  <c r="F111" i="29"/>
  <c r="H159" i="34"/>
  <c r="G102" i="57"/>
  <c r="E118" i="28"/>
  <c r="H147" i="34"/>
  <c r="G90" i="57"/>
  <c r="E106" i="28"/>
  <c r="F87" i="29"/>
  <c r="H135" i="34"/>
  <c r="E94" i="28"/>
  <c r="G78" i="57"/>
  <c r="F75" i="29"/>
  <c r="H123" i="34"/>
  <c r="G66" i="57"/>
  <c r="E82" i="28"/>
  <c r="F63" i="29"/>
  <c r="H111" i="34"/>
  <c r="G54" i="57"/>
  <c r="E70" i="28"/>
  <c r="H99" i="34"/>
  <c r="G42" i="57"/>
  <c r="E58" i="28"/>
  <c r="F39" i="29"/>
  <c r="H87" i="34"/>
  <c r="G26" i="57"/>
  <c r="E42" i="28"/>
  <c r="F23" i="29"/>
  <c r="H71" i="34"/>
  <c r="F43" i="29"/>
  <c r="E109" i="29"/>
  <c r="F112" i="57"/>
  <c r="G137" i="57"/>
  <c r="E153" i="28"/>
  <c r="F134" i="29"/>
  <c r="G133" i="57"/>
  <c r="E149" i="28"/>
  <c r="F130" i="29"/>
  <c r="G129" i="57"/>
  <c r="E145" i="28"/>
  <c r="G125" i="57"/>
  <c r="E141" i="28"/>
  <c r="F122" i="29"/>
  <c r="G121" i="57"/>
  <c r="E137" i="28"/>
  <c r="F118" i="29"/>
  <c r="G117" i="57"/>
  <c r="E133" i="28"/>
  <c r="F114" i="29"/>
  <c r="G113" i="57"/>
  <c r="E129" i="28"/>
  <c r="G109" i="57"/>
  <c r="E125" i="28"/>
  <c r="F106" i="29"/>
  <c r="G105" i="57"/>
  <c r="E121" i="28"/>
  <c r="F102" i="29"/>
  <c r="G101" i="57"/>
  <c r="E117" i="28"/>
  <c r="F98" i="29"/>
  <c r="G97" i="57"/>
  <c r="E113" i="28"/>
  <c r="G93" i="57"/>
  <c r="E109" i="28"/>
  <c r="F90" i="29"/>
  <c r="G89" i="57"/>
  <c r="E105" i="28"/>
  <c r="F86" i="29"/>
  <c r="G85" i="57"/>
  <c r="E101" i="28"/>
  <c r="F82" i="29"/>
  <c r="G81" i="57"/>
  <c r="E97" i="28"/>
  <c r="G77" i="57"/>
  <c r="E93" i="28"/>
  <c r="F74" i="29"/>
  <c r="G73" i="57"/>
  <c r="E89" i="28"/>
  <c r="F70" i="29"/>
  <c r="G69" i="57"/>
  <c r="E85" i="28"/>
  <c r="F66" i="29"/>
  <c r="G65" i="57"/>
  <c r="E81" i="28"/>
  <c r="G61" i="57"/>
  <c r="E77" i="28"/>
  <c r="F58" i="29"/>
  <c r="G57" i="57"/>
  <c r="E73" i="28"/>
  <c r="F54" i="29"/>
  <c r="G53" i="57"/>
  <c r="E69" i="28"/>
  <c r="F50" i="29"/>
  <c r="G49" i="57"/>
  <c r="E65" i="28"/>
  <c r="F46" i="29"/>
  <c r="G45" i="57"/>
  <c r="E61" i="28"/>
  <c r="F42" i="29"/>
  <c r="G41" i="57"/>
  <c r="E57" i="28"/>
  <c r="F38" i="29"/>
  <c r="G37" i="57"/>
  <c r="E53" i="28"/>
  <c r="F34" i="29"/>
  <c r="G33" i="57"/>
  <c r="E49" i="28"/>
  <c r="F30" i="29"/>
  <c r="G29" i="57"/>
  <c r="E45" i="28"/>
  <c r="F26" i="29"/>
  <c r="G25" i="57"/>
  <c r="E41" i="28"/>
  <c r="F22" i="29"/>
  <c r="G21" i="57"/>
  <c r="E37" i="28"/>
  <c r="F18" i="29"/>
  <c r="H162" i="34"/>
  <c r="H146" i="34"/>
  <c r="H130" i="34"/>
  <c r="H114" i="34"/>
  <c r="H98" i="34"/>
  <c r="H82" i="34"/>
  <c r="H66" i="34"/>
  <c r="F126" i="29"/>
  <c r="F62" i="29"/>
  <c r="G18" i="57"/>
  <c r="E34" i="28"/>
  <c r="F15" i="29"/>
  <c r="G134" i="57"/>
  <c r="E150" i="28"/>
  <c r="H179" i="34"/>
  <c r="G122" i="57"/>
  <c r="E138" i="28"/>
  <c r="F119" i="29"/>
  <c r="H167" i="34"/>
  <c r="G110" i="57"/>
  <c r="E126" i="28"/>
  <c r="F107" i="29"/>
  <c r="H155" i="34"/>
  <c r="G98" i="57"/>
  <c r="E114" i="28"/>
  <c r="F95" i="29"/>
  <c r="H143" i="34"/>
  <c r="G86" i="57"/>
  <c r="E102" i="28"/>
  <c r="H131" i="34"/>
  <c r="G74" i="57"/>
  <c r="E90" i="28"/>
  <c r="F71" i="29"/>
  <c r="H119" i="34"/>
  <c r="E78" i="28"/>
  <c r="G62" i="57"/>
  <c r="F59" i="29"/>
  <c r="H107" i="34"/>
  <c r="G50" i="57"/>
  <c r="E66" i="28"/>
  <c r="F47" i="29"/>
  <c r="H95" i="34"/>
  <c r="G38" i="57"/>
  <c r="E54" i="28"/>
  <c r="H83" i="34"/>
  <c r="G30" i="57"/>
  <c r="E46" i="28"/>
  <c r="H75" i="34"/>
  <c r="G136" i="57"/>
  <c r="E152" i="28"/>
  <c r="F133" i="29"/>
  <c r="G132" i="57"/>
  <c r="E148" i="28"/>
  <c r="F129" i="29"/>
  <c r="G128" i="57"/>
  <c r="E144" i="28"/>
  <c r="F125" i="29"/>
  <c r="H173" i="34"/>
  <c r="G124" i="57"/>
  <c r="E140" i="28"/>
  <c r="H169" i="34"/>
  <c r="G120" i="57"/>
  <c r="E136" i="28"/>
  <c r="H165" i="34"/>
  <c r="F117" i="29"/>
  <c r="G116" i="57"/>
  <c r="E132" i="28"/>
  <c r="F113" i="29"/>
  <c r="H161" i="34"/>
  <c r="G112" i="57"/>
  <c r="E128" i="28"/>
  <c r="F109" i="29"/>
  <c r="H157" i="34"/>
  <c r="G108" i="57"/>
  <c r="E124" i="28"/>
  <c r="H153" i="34"/>
  <c r="G104" i="57"/>
  <c r="E120" i="28"/>
  <c r="H149" i="34"/>
  <c r="F101" i="29"/>
  <c r="G100" i="57"/>
  <c r="E116" i="28"/>
  <c r="F97" i="29"/>
  <c r="H145" i="34"/>
  <c r="G96" i="57"/>
  <c r="E112" i="28"/>
  <c r="F93" i="29"/>
  <c r="H141" i="34"/>
  <c r="G92" i="57"/>
  <c r="E108" i="28"/>
  <c r="H137" i="34"/>
  <c r="G88" i="57"/>
  <c r="E104" i="28"/>
  <c r="H133" i="34"/>
  <c r="F85" i="29"/>
  <c r="G84" i="57"/>
  <c r="E100" i="28"/>
  <c r="F81" i="29"/>
  <c r="H129" i="34"/>
  <c r="G80" i="57"/>
  <c r="E96" i="28"/>
  <c r="F77" i="29"/>
  <c r="H125" i="34"/>
  <c r="G76" i="57"/>
  <c r="E92" i="28"/>
  <c r="H121" i="34"/>
  <c r="G72" i="57"/>
  <c r="E88" i="28"/>
  <c r="H117" i="34"/>
  <c r="F69" i="29"/>
  <c r="G68" i="57"/>
  <c r="E84" i="28"/>
  <c r="F65" i="29"/>
  <c r="H113" i="34"/>
  <c r="G64" i="57"/>
  <c r="E80" i="28"/>
  <c r="F61" i="29"/>
  <c r="H109" i="34"/>
  <c r="G60" i="57"/>
  <c r="E76" i="28"/>
  <c r="H105" i="34"/>
  <c r="G56" i="57"/>
  <c r="E72" i="28"/>
  <c r="H101" i="34"/>
  <c r="F53" i="29"/>
  <c r="G52" i="57"/>
  <c r="E68" i="28"/>
  <c r="F49" i="29"/>
  <c r="H97" i="34"/>
  <c r="G48" i="57"/>
  <c r="E64" i="28"/>
  <c r="F45" i="29"/>
  <c r="H93" i="34"/>
  <c r="G44" i="57"/>
  <c r="E60" i="28"/>
  <c r="F41" i="29"/>
  <c r="H89" i="34"/>
  <c r="G40" i="57"/>
  <c r="E56" i="28"/>
  <c r="F37" i="29"/>
  <c r="H85" i="34"/>
  <c r="G36" i="57"/>
  <c r="E52" i="28"/>
  <c r="F33" i="29"/>
  <c r="H81" i="34"/>
  <c r="G32" i="57"/>
  <c r="E48" i="28"/>
  <c r="F29" i="29"/>
  <c r="H77" i="34"/>
  <c r="G28" i="57"/>
  <c r="E44" i="28"/>
  <c r="F25" i="29"/>
  <c r="H73" i="34"/>
  <c r="G24" i="57"/>
  <c r="E40" i="28"/>
  <c r="F21" i="29"/>
  <c r="H69" i="34"/>
  <c r="G20" i="57"/>
  <c r="E36" i="28"/>
  <c r="F17" i="29"/>
  <c r="H65" i="34"/>
  <c r="H182" i="34"/>
  <c r="H174" i="34"/>
  <c r="H158" i="34"/>
  <c r="H142" i="34"/>
  <c r="H126" i="34"/>
  <c r="H110" i="34"/>
  <c r="H94" i="34"/>
  <c r="H78" i="34"/>
  <c r="F121" i="29"/>
  <c r="F99" i="29"/>
  <c r="F78" i="29"/>
  <c r="F57" i="29"/>
  <c r="F27" i="29"/>
  <c r="E79" i="28"/>
  <c r="F131" i="57"/>
  <c r="E128" i="29"/>
  <c r="E120" i="29"/>
  <c r="F123" i="57"/>
  <c r="F111" i="57"/>
  <c r="E108" i="29"/>
  <c r="F99" i="57"/>
  <c r="E96" i="29"/>
  <c r="F87" i="57"/>
  <c r="E84" i="29"/>
  <c r="F75" i="57"/>
  <c r="E72" i="29"/>
  <c r="F67" i="57"/>
  <c r="E64" i="29"/>
  <c r="F55" i="57"/>
  <c r="E52" i="29"/>
  <c r="F43" i="57"/>
  <c r="E40" i="29"/>
  <c r="F31" i="57"/>
  <c r="E28" i="29"/>
  <c r="F23" i="57"/>
  <c r="E20" i="29"/>
  <c r="F138" i="57"/>
  <c r="E135" i="29"/>
  <c r="F134" i="57"/>
  <c r="E131" i="29"/>
  <c r="F130" i="57"/>
  <c r="E127" i="29"/>
  <c r="F122" i="57"/>
  <c r="E119" i="29"/>
  <c r="F118" i="57"/>
  <c r="E115" i="29"/>
  <c r="F114" i="57"/>
  <c r="E111" i="29"/>
  <c r="F110" i="57"/>
  <c r="E107" i="29"/>
  <c r="F106" i="57"/>
  <c r="E103" i="29"/>
  <c r="F102" i="57"/>
  <c r="E99" i="29"/>
  <c r="F98" i="57"/>
  <c r="E95" i="29"/>
  <c r="F94" i="57"/>
  <c r="E91" i="29"/>
  <c r="F90" i="57"/>
  <c r="E87" i="29"/>
  <c r="F86" i="57"/>
  <c r="E83" i="29"/>
  <c r="F82" i="57"/>
  <c r="E79" i="29"/>
  <c r="F78" i="57"/>
  <c r="E75" i="29"/>
  <c r="F74" i="57"/>
  <c r="E71" i="29"/>
  <c r="F70" i="57"/>
  <c r="E67" i="29"/>
  <c r="F66" i="57"/>
  <c r="E63" i="29"/>
  <c r="F62" i="57"/>
  <c r="E59" i="29"/>
  <c r="F58" i="57"/>
  <c r="E55" i="29"/>
  <c r="F54" i="57"/>
  <c r="E51" i="29"/>
  <c r="E136" i="29"/>
  <c r="F139" i="57"/>
  <c r="F127" i="57"/>
  <c r="E124" i="29"/>
  <c r="F115" i="57"/>
  <c r="E112" i="29"/>
  <c r="F103" i="57"/>
  <c r="E100" i="29"/>
  <c r="F91" i="57"/>
  <c r="E88" i="29"/>
  <c r="F79" i="57"/>
  <c r="E76" i="29"/>
  <c r="F63" i="57"/>
  <c r="E60" i="29"/>
  <c r="F51" i="57"/>
  <c r="E48" i="29"/>
  <c r="F39" i="57"/>
  <c r="E36" i="29"/>
  <c r="F19" i="57"/>
  <c r="E16" i="29"/>
  <c r="F18" i="57"/>
  <c r="E15" i="29"/>
  <c r="E130" i="29"/>
  <c r="F133" i="57"/>
  <c r="F125" i="57"/>
  <c r="E122" i="29"/>
  <c r="F135" i="57"/>
  <c r="E132" i="29"/>
  <c r="F119" i="57"/>
  <c r="E116" i="29"/>
  <c r="E104" i="29"/>
  <c r="F107" i="57"/>
  <c r="F95" i="57"/>
  <c r="E92" i="29"/>
  <c r="F83" i="57"/>
  <c r="E80" i="29"/>
  <c r="F71" i="57"/>
  <c r="E68" i="29"/>
  <c r="F59" i="57"/>
  <c r="E56" i="29"/>
  <c r="F47" i="57"/>
  <c r="E44" i="29"/>
  <c r="F35" i="57"/>
  <c r="E32" i="29"/>
  <c r="F27" i="57"/>
  <c r="E24" i="29"/>
  <c r="F129" i="57"/>
  <c r="E126" i="29"/>
  <c r="F136" i="57"/>
  <c r="E133" i="29"/>
  <c r="E129" i="29"/>
  <c r="F132" i="57"/>
  <c r="E125" i="29"/>
  <c r="F128" i="57"/>
  <c r="E121" i="29"/>
  <c r="F124" i="57"/>
  <c r="F120" i="57"/>
  <c r="E117" i="29"/>
  <c r="E113" i="29"/>
  <c r="F116" i="57"/>
  <c r="E105" i="29"/>
  <c r="F108" i="57"/>
  <c r="F104" i="57"/>
  <c r="E101" i="29"/>
  <c r="E97" i="29"/>
  <c r="F100" i="57"/>
  <c r="E93" i="29"/>
  <c r="F96" i="57"/>
  <c r="F92" i="57"/>
  <c r="E89" i="29"/>
  <c r="F84" i="57"/>
  <c r="E81" i="29"/>
  <c r="E77" i="29"/>
  <c r="F80" i="57"/>
  <c r="F76" i="57"/>
  <c r="E73" i="29"/>
  <c r="E69" i="29"/>
  <c r="F72" i="57"/>
  <c r="F68" i="57"/>
  <c r="E65" i="29"/>
  <c r="E61" i="29"/>
  <c r="F64" i="57"/>
  <c r="F60" i="57"/>
  <c r="E57" i="29"/>
  <c r="F52" i="57"/>
  <c r="E49" i="29"/>
  <c r="F48" i="57"/>
  <c r="E45" i="29"/>
  <c r="F44" i="57"/>
  <c r="E41" i="29"/>
  <c r="F40" i="57"/>
  <c r="E37" i="29"/>
  <c r="F36" i="57"/>
  <c r="E33" i="29"/>
  <c r="F32" i="57"/>
  <c r="E29" i="29"/>
  <c r="F28" i="57"/>
  <c r="E25" i="29"/>
  <c r="F24" i="57"/>
  <c r="E21" i="29"/>
  <c r="F20" i="57"/>
  <c r="E17" i="29"/>
  <c r="E106" i="29"/>
  <c r="E43" i="29"/>
  <c r="F137" i="57"/>
  <c r="E134" i="29"/>
  <c r="F126" i="57"/>
  <c r="E123" i="29"/>
  <c r="F50" i="57"/>
  <c r="E47" i="29"/>
  <c r="F42" i="57"/>
  <c r="E39" i="29"/>
  <c r="F38" i="57"/>
  <c r="E35" i="29"/>
  <c r="F34" i="57"/>
  <c r="E31" i="29"/>
  <c r="F26" i="57"/>
  <c r="E23" i="29"/>
  <c r="F22" i="57"/>
  <c r="E19" i="29"/>
  <c r="F88" i="57"/>
  <c r="F121" i="57"/>
  <c r="E118" i="29"/>
  <c r="F113" i="57"/>
  <c r="E110" i="29"/>
  <c r="F105" i="57"/>
  <c r="E102" i="29"/>
  <c r="E98" i="29"/>
  <c r="F101" i="57"/>
  <c r="E94" i="29"/>
  <c r="F97" i="57"/>
  <c r="F93" i="57"/>
  <c r="E90" i="29"/>
  <c r="E86" i="29"/>
  <c r="F89" i="57"/>
  <c r="F85" i="57"/>
  <c r="E82" i="29"/>
  <c r="E78" i="29"/>
  <c r="F81" i="57"/>
  <c r="F77" i="57"/>
  <c r="E74" i="29"/>
  <c r="E70" i="29"/>
  <c r="F73" i="57"/>
  <c r="F69" i="57"/>
  <c r="E66" i="29"/>
  <c r="E62" i="29"/>
  <c r="F65" i="57"/>
  <c r="F61" i="57"/>
  <c r="E58" i="29"/>
  <c r="E54" i="29"/>
  <c r="F57" i="57"/>
  <c r="F53" i="57"/>
  <c r="E50" i="29"/>
  <c r="E46" i="29"/>
  <c r="F49" i="57"/>
  <c r="E42" i="29"/>
  <c r="F45" i="57"/>
  <c r="F41" i="57"/>
  <c r="E38" i="29"/>
  <c r="F37" i="57"/>
  <c r="E34" i="29"/>
  <c r="E30" i="29"/>
  <c r="F33" i="57"/>
  <c r="E26" i="29"/>
  <c r="F29" i="57"/>
  <c r="F25" i="57"/>
  <c r="E22" i="29"/>
  <c r="F21" i="57"/>
  <c r="E18" i="29"/>
  <c r="E114" i="29"/>
  <c r="F56" i="57"/>
  <c r="N30" i="57" l="1"/>
  <c r="N46" i="57"/>
  <c r="N20" i="57"/>
  <c r="N24" i="57"/>
  <c r="N28" i="57"/>
  <c r="N36" i="57"/>
  <c r="N40" i="57"/>
  <c r="N44" i="57"/>
  <c r="N52" i="57"/>
  <c r="N120" i="57"/>
  <c r="N25" i="57"/>
  <c r="N41" i="57"/>
  <c r="N57" i="57"/>
  <c r="N121" i="57"/>
  <c r="N58" i="57"/>
  <c r="N18" i="57"/>
  <c r="N21" i="57"/>
  <c r="N37" i="57"/>
  <c r="N53" i="57"/>
  <c r="N22" i="57"/>
  <c r="N34" i="57"/>
  <c r="N60" i="57"/>
  <c r="N33" i="57"/>
  <c r="N49" i="57"/>
  <c r="N54" i="57"/>
  <c r="N119" i="57"/>
  <c r="N32" i="57"/>
  <c r="N48" i="57"/>
  <c r="N56" i="57"/>
  <c r="N38" i="57"/>
  <c r="N50" i="57"/>
  <c r="N29" i="57"/>
  <c r="N45" i="57"/>
  <c r="N61" i="57"/>
  <c r="N26" i="57"/>
  <c r="N42" i="57"/>
  <c r="N19" i="57"/>
  <c r="N23" i="57"/>
  <c r="N27" i="57"/>
  <c r="N31" i="57"/>
  <c r="N35" i="57"/>
  <c r="N39" i="57"/>
  <c r="N43" i="57"/>
  <c r="N47" i="57"/>
  <c r="N51" i="57"/>
  <c r="N55" i="57"/>
  <c r="N59" i="57"/>
  <c r="C35" i="34" l="1"/>
  <c r="V12" i="45"/>
  <c r="W12" i="45"/>
  <c r="X12" i="45"/>
  <c r="Y12" i="45"/>
  <c r="Z12" i="45"/>
  <c r="H15" i="18" l="1"/>
  <c r="I15" i="18"/>
  <c r="C57" i="34" l="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H107" i="18"/>
  <c r="I107" i="18"/>
  <c r="H108" i="18"/>
  <c r="I108" i="18"/>
  <c r="H109" i="18"/>
  <c r="I109" i="18"/>
  <c r="H110" i="18"/>
  <c r="I110" i="18"/>
  <c r="H111" i="18"/>
  <c r="I111" i="18"/>
  <c r="H112" i="18"/>
  <c r="I112" i="18"/>
  <c r="H113" i="18"/>
  <c r="I113" i="18"/>
  <c r="H114" i="18"/>
  <c r="I114" i="18"/>
  <c r="H115" i="18"/>
  <c r="I115" i="18"/>
  <c r="H116" i="18"/>
  <c r="I116" i="18"/>
  <c r="H117" i="18"/>
  <c r="I117" i="18"/>
  <c r="H118" i="18"/>
  <c r="I118" i="18"/>
  <c r="H119" i="18"/>
  <c r="I119" i="18"/>
  <c r="H120" i="18"/>
  <c r="I120" i="18"/>
  <c r="H121" i="18"/>
  <c r="I121" i="18"/>
  <c r="H122" i="18"/>
  <c r="I122" i="18"/>
  <c r="H123" i="18"/>
  <c r="I123" i="18"/>
  <c r="H124" i="18"/>
  <c r="I124" i="18"/>
  <c r="H125" i="18"/>
  <c r="I125" i="18"/>
  <c r="H126" i="18"/>
  <c r="I126" i="18"/>
  <c r="H127" i="18"/>
  <c r="I127" i="18"/>
  <c r="H128" i="18"/>
  <c r="I128" i="18"/>
  <c r="H129" i="18"/>
  <c r="I129" i="18"/>
  <c r="H130" i="18"/>
  <c r="I130" i="18"/>
  <c r="H131" i="18"/>
  <c r="I131" i="18"/>
  <c r="H132" i="18"/>
  <c r="I132" i="18"/>
  <c r="H133" i="18"/>
  <c r="I133" i="18"/>
  <c r="H134" i="18"/>
  <c r="I134" i="18"/>
  <c r="H135" i="18"/>
  <c r="I135" i="18"/>
  <c r="H136" i="18"/>
  <c r="I136" i="18"/>
  <c r="K189" i="34" l="1"/>
  <c r="K192" i="34"/>
  <c r="K196" i="34"/>
  <c r="K185" i="34"/>
  <c r="K203" i="34"/>
  <c r="K195" i="34"/>
  <c r="K194" i="34"/>
  <c r="K202" i="34"/>
  <c r="K188" i="34"/>
  <c r="K186" i="34"/>
  <c r="K207" i="34"/>
  <c r="K191" i="34"/>
  <c r="K206" i="34"/>
  <c r="K204" i="34"/>
  <c r="K187" i="34"/>
  <c r="K201" i="34"/>
  <c r="K193" i="34"/>
  <c r="K190" i="34"/>
  <c r="K199" i="34"/>
  <c r="K209" i="34"/>
  <c r="K198" i="34"/>
  <c r="K208" i="34"/>
  <c r="K197" i="34"/>
  <c r="K200" i="34"/>
  <c r="K205" i="34"/>
  <c r="C40" i="34"/>
  <c r="C41" i="34"/>
  <c r="C42" i="34"/>
  <c r="C43" i="34"/>
  <c r="C44" i="34"/>
  <c r="C45" i="34"/>
  <c r="C46" i="34"/>
  <c r="C47" i="34"/>
  <c r="C48" i="34"/>
  <c r="C49" i="34"/>
  <c r="C50" i="34"/>
  <c r="C51" i="34"/>
  <c r="C52" i="34"/>
  <c r="C53" i="34"/>
  <c r="C54" i="34"/>
  <c r="C55" i="34"/>
  <c r="C56" i="34"/>
  <c r="C32" i="34" l="1"/>
  <c r="B77" i="53" l="1"/>
  <c r="B65" i="53"/>
  <c r="B72" i="53" s="1"/>
  <c r="B66" i="53" l="1"/>
  <c r="B67" i="53" s="1"/>
  <c r="B71" i="53" s="1"/>
  <c r="B154" i="28"/>
  <c r="B155" i="28"/>
  <c r="B124" i="27"/>
  <c r="C124" i="27"/>
  <c r="B125" i="27"/>
  <c r="C125" i="27"/>
  <c r="B126" i="27"/>
  <c r="C126" i="27"/>
  <c r="B127" i="27"/>
  <c r="C127" i="27"/>
  <c r="B128" i="27"/>
  <c r="C128" i="27"/>
  <c r="B129" i="27"/>
  <c r="C129" i="27"/>
  <c r="B130" i="27"/>
  <c r="C130" i="27"/>
  <c r="B131" i="27"/>
  <c r="C131" i="27"/>
  <c r="B132" i="27"/>
  <c r="C132" i="27"/>
  <c r="B133" i="27"/>
  <c r="C133" i="27"/>
  <c r="B134" i="27"/>
  <c r="C134" i="27"/>
  <c r="B135" i="27"/>
  <c r="C135" i="27"/>
  <c r="B136" i="27"/>
  <c r="C136" i="27"/>
  <c r="B137" i="27"/>
  <c r="C137" i="27"/>
  <c r="B138" i="27"/>
  <c r="C138" i="27"/>
  <c r="B139" i="27"/>
  <c r="C139" i="27"/>
  <c r="B140" i="27"/>
  <c r="C140" i="27"/>
  <c r="B141" i="27"/>
  <c r="C141" i="27"/>
  <c r="B142" i="27"/>
  <c r="C142" i="27"/>
  <c r="B143" i="27"/>
  <c r="C143" i="27"/>
  <c r="B144" i="27"/>
  <c r="C144" i="27"/>
  <c r="B145" i="27"/>
  <c r="C145" i="27"/>
  <c r="B146" i="27"/>
  <c r="C146" i="27"/>
  <c r="B147" i="27"/>
  <c r="C147" i="27"/>
  <c r="B148" i="27"/>
  <c r="C148" i="27"/>
  <c r="B149" i="27"/>
  <c r="C149" i="27"/>
  <c r="B150" i="27"/>
  <c r="C150" i="27"/>
  <c r="B84" i="57"/>
  <c r="H84" i="57"/>
  <c r="O84" i="57" s="1"/>
  <c r="C84" i="57"/>
  <c r="D84" i="57"/>
  <c r="B85" i="57"/>
  <c r="H85" i="57"/>
  <c r="O85" i="57" s="1"/>
  <c r="C85" i="57"/>
  <c r="D85" i="57"/>
  <c r="B86" i="57"/>
  <c r="H86" i="57"/>
  <c r="O86" i="57" s="1"/>
  <c r="C86" i="57"/>
  <c r="D86" i="57"/>
  <c r="B87" i="57"/>
  <c r="H87" i="57"/>
  <c r="O87" i="57" s="1"/>
  <c r="C87" i="57"/>
  <c r="D87" i="57"/>
  <c r="B88" i="57"/>
  <c r="H88" i="57"/>
  <c r="O88" i="57" s="1"/>
  <c r="C88" i="57"/>
  <c r="D88" i="57"/>
  <c r="B89" i="57"/>
  <c r="H89" i="57"/>
  <c r="O89" i="57" s="1"/>
  <c r="C89" i="57"/>
  <c r="D89" i="57"/>
  <c r="B90" i="57"/>
  <c r="H90" i="57"/>
  <c r="C90" i="57"/>
  <c r="D90" i="57"/>
  <c r="B91" i="57"/>
  <c r="H91" i="57"/>
  <c r="O91" i="57" s="1"/>
  <c r="C91" i="57"/>
  <c r="D91" i="57"/>
  <c r="B92" i="57"/>
  <c r="H92" i="57"/>
  <c r="O92" i="57" s="1"/>
  <c r="C92" i="57"/>
  <c r="D92" i="57"/>
  <c r="B93" i="57"/>
  <c r="H93" i="57"/>
  <c r="C93" i="57"/>
  <c r="D93" i="57"/>
  <c r="B94" i="57"/>
  <c r="H94" i="57"/>
  <c r="C94" i="57"/>
  <c r="D94" i="57"/>
  <c r="B95" i="57"/>
  <c r="H95" i="57"/>
  <c r="C95" i="57"/>
  <c r="D95" i="57"/>
  <c r="B96" i="57"/>
  <c r="H96" i="57"/>
  <c r="C96" i="57"/>
  <c r="D96" i="57"/>
  <c r="B97" i="57"/>
  <c r="H97" i="57"/>
  <c r="C97" i="57"/>
  <c r="D97" i="57"/>
  <c r="B98" i="57"/>
  <c r="H98" i="57"/>
  <c r="O98" i="57" s="1"/>
  <c r="C98" i="57"/>
  <c r="D98" i="57"/>
  <c r="B99" i="57"/>
  <c r="H99" i="57"/>
  <c r="O99" i="57" s="1"/>
  <c r="C99" i="57"/>
  <c r="D99" i="57"/>
  <c r="B100" i="57"/>
  <c r="H100" i="57"/>
  <c r="O100" i="57" s="1"/>
  <c r="C100" i="57"/>
  <c r="D100" i="57"/>
  <c r="B101" i="57"/>
  <c r="H101" i="57"/>
  <c r="O101" i="57" s="1"/>
  <c r="C101" i="57"/>
  <c r="D101" i="57"/>
  <c r="B102" i="57"/>
  <c r="H102" i="57"/>
  <c r="O102" i="57" s="1"/>
  <c r="C102" i="57"/>
  <c r="D102" i="57"/>
  <c r="B103" i="57"/>
  <c r="H103" i="57"/>
  <c r="O103" i="57" s="1"/>
  <c r="C103" i="57"/>
  <c r="D103" i="57"/>
  <c r="B104" i="57"/>
  <c r="H104" i="57"/>
  <c r="O104" i="57" s="1"/>
  <c r="C104" i="57"/>
  <c r="D104" i="57"/>
  <c r="B105" i="57"/>
  <c r="H105" i="57"/>
  <c r="C105" i="57"/>
  <c r="D105" i="57"/>
  <c r="B106" i="57"/>
  <c r="H106" i="57"/>
  <c r="O106" i="57" s="1"/>
  <c r="C106" i="57"/>
  <c r="D106" i="57"/>
  <c r="B107" i="57"/>
  <c r="H107" i="57"/>
  <c r="O107" i="57" s="1"/>
  <c r="C107" i="57"/>
  <c r="D107" i="57"/>
  <c r="B108" i="57"/>
  <c r="H108" i="57"/>
  <c r="O108" i="57" s="1"/>
  <c r="C108" i="57"/>
  <c r="D108" i="57"/>
  <c r="B109" i="57"/>
  <c r="H109" i="57"/>
  <c r="O109" i="57" s="1"/>
  <c r="C109" i="57"/>
  <c r="D109" i="57"/>
  <c r="B110" i="57"/>
  <c r="H110" i="57"/>
  <c r="O110" i="57" s="1"/>
  <c r="C110" i="57"/>
  <c r="D110" i="57"/>
  <c r="B111" i="57"/>
  <c r="H111" i="57"/>
  <c r="O111" i="57" s="1"/>
  <c r="C111" i="57"/>
  <c r="D111" i="57"/>
  <c r="B112" i="57"/>
  <c r="H112" i="57"/>
  <c r="O112" i="57" s="1"/>
  <c r="C112" i="57"/>
  <c r="D112" i="57"/>
  <c r="B113" i="57"/>
  <c r="H113" i="57"/>
  <c r="C113" i="57"/>
  <c r="D113" i="57"/>
  <c r="B114" i="57"/>
  <c r="H114" i="57"/>
  <c r="O114" i="57" s="1"/>
  <c r="C114" i="57"/>
  <c r="D114" i="57"/>
  <c r="B115" i="57"/>
  <c r="H115" i="57"/>
  <c r="O115" i="57" s="1"/>
  <c r="C115" i="57"/>
  <c r="D115" i="57"/>
  <c r="B116" i="57"/>
  <c r="H116" i="57"/>
  <c r="O116" i="57" s="1"/>
  <c r="C116" i="57"/>
  <c r="D116" i="57"/>
  <c r="B117" i="57"/>
  <c r="H117" i="57"/>
  <c r="O117" i="57" s="1"/>
  <c r="C117" i="57"/>
  <c r="D117" i="57"/>
  <c r="B118" i="57"/>
  <c r="H118" i="57"/>
  <c r="O118" i="57" s="1"/>
  <c r="C118" i="57"/>
  <c r="D118" i="57"/>
  <c r="B119" i="57"/>
  <c r="H119" i="57"/>
  <c r="O119" i="57" s="1"/>
  <c r="C119" i="57"/>
  <c r="D119" i="57"/>
  <c r="B120" i="57"/>
  <c r="H120" i="57"/>
  <c r="C120" i="57"/>
  <c r="D120" i="57"/>
  <c r="B121" i="57"/>
  <c r="H121" i="57"/>
  <c r="O121" i="57" s="1"/>
  <c r="C121" i="57"/>
  <c r="D121" i="57"/>
  <c r="B122" i="57"/>
  <c r="H122" i="57"/>
  <c r="O122" i="57" s="1"/>
  <c r="C122" i="57"/>
  <c r="D122" i="57"/>
  <c r="B123" i="57"/>
  <c r="H123" i="57"/>
  <c r="O123" i="57" s="1"/>
  <c r="C123" i="57"/>
  <c r="D123" i="57"/>
  <c r="B124" i="57"/>
  <c r="H124" i="57"/>
  <c r="C124" i="57"/>
  <c r="D124" i="57"/>
  <c r="B125" i="57"/>
  <c r="H125" i="57"/>
  <c r="C125" i="57"/>
  <c r="D125" i="57"/>
  <c r="B126" i="57"/>
  <c r="H126" i="57"/>
  <c r="C126" i="57"/>
  <c r="D126" i="57"/>
  <c r="B127" i="57"/>
  <c r="H127" i="57"/>
  <c r="C127" i="57"/>
  <c r="D127" i="57"/>
  <c r="B128" i="57"/>
  <c r="H128" i="57"/>
  <c r="C128" i="57"/>
  <c r="D128" i="57"/>
  <c r="B129" i="57"/>
  <c r="H129" i="57"/>
  <c r="C129" i="57"/>
  <c r="D129" i="57"/>
  <c r="B130" i="57"/>
  <c r="H130" i="57"/>
  <c r="C130" i="57"/>
  <c r="D130" i="57"/>
  <c r="B131" i="57"/>
  <c r="H131" i="57"/>
  <c r="C131" i="57"/>
  <c r="D131" i="57"/>
  <c r="B132" i="57"/>
  <c r="H132" i="57"/>
  <c r="O132" i="57" s="1"/>
  <c r="C132" i="57"/>
  <c r="D132" i="57"/>
  <c r="B133" i="57"/>
  <c r="H133" i="57"/>
  <c r="O133" i="57" s="1"/>
  <c r="C133" i="57"/>
  <c r="D133" i="57"/>
  <c r="B134" i="57"/>
  <c r="H134" i="57"/>
  <c r="O134" i="57" s="1"/>
  <c r="C134" i="57"/>
  <c r="D134" i="57"/>
  <c r="B135" i="57"/>
  <c r="H135" i="57"/>
  <c r="O135" i="57" s="1"/>
  <c r="C135" i="57"/>
  <c r="D135" i="57"/>
  <c r="B136" i="57"/>
  <c r="H136" i="57"/>
  <c r="O136" i="57" s="1"/>
  <c r="C136" i="57"/>
  <c r="D136" i="57"/>
  <c r="B137" i="57"/>
  <c r="H137" i="57"/>
  <c r="O137" i="57" s="1"/>
  <c r="C137" i="57"/>
  <c r="D137" i="57"/>
  <c r="B138" i="57"/>
  <c r="H138" i="57"/>
  <c r="O138" i="57" s="1"/>
  <c r="C138" i="57"/>
  <c r="D138" i="57"/>
  <c r="B139" i="57"/>
  <c r="H139" i="57"/>
  <c r="O139" i="57" s="1"/>
  <c r="C139" i="57"/>
  <c r="D139" i="57"/>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58" i="29"/>
  <c r="G58" i="29"/>
  <c r="C58" i="29"/>
  <c r="D58" i="29"/>
  <c r="B59" i="29"/>
  <c r="G59" i="29"/>
  <c r="C59" i="29"/>
  <c r="D59" i="29"/>
  <c r="B60" i="29"/>
  <c r="G60" i="29"/>
  <c r="C60" i="29"/>
  <c r="D60" i="29"/>
  <c r="B61" i="29"/>
  <c r="G61" i="29"/>
  <c r="C61" i="29"/>
  <c r="D61" i="29"/>
  <c r="B62" i="29"/>
  <c r="G62" i="29"/>
  <c r="C62" i="29"/>
  <c r="D62" i="29"/>
  <c r="B63" i="29"/>
  <c r="G63" i="29"/>
  <c r="C63" i="29"/>
  <c r="D63" i="29"/>
  <c r="B64" i="29"/>
  <c r="G64" i="29"/>
  <c r="C64" i="29"/>
  <c r="D64" i="29"/>
  <c r="B65" i="29"/>
  <c r="G65" i="29"/>
  <c r="C65" i="29"/>
  <c r="D65" i="29"/>
  <c r="B66" i="29"/>
  <c r="G66" i="29"/>
  <c r="C66" i="29"/>
  <c r="D66" i="29"/>
  <c r="B67" i="29"/>
  <c r="G67" i="29"/>
  <c r="C67" i="29"/>
  <c r="D67" i="29"/>
  <c r="B68" i="29"/>
  <c r="G68" i="29"/>
  <c r="C68" i="29"/>
  <c r="D68" i="29"/>
  <c r="B69" i="29"/>
  <c r="G69" i="29"/>
  <c r="C69" i="29"/>
  <c r="D69" i="29"/>
  <c r="B70" i="29"/>
  <c r="G70" i="29"/>
  <c r="C70" i="29"/>
  <c r="D70" i="29"/>
  <c r="B71" i="29"/>
  <c r="G71" i="29"/>
  <c r="C71" i="29"/>
  <c r="D71" i="29"/>
  <c r="B72" i="29"/>
  <c r="G72" i="29"/>
  <c r="C72" i="29"/>
  <c r="D72" i="29"/>
  <c r="B73" i="29"/>
  <c r="G73" i="29"/>
  <c r="C73" i="29"/>
  <c r="D73" i="29"/>
  <c r="B74" i="29"/>
  <c r="G74" i="29"/>
  <c r="C74" i="29"/>
  <c r="D74" i="29"/>
  <c r="B75" i="29"/>
  <c r="G75" i="29"/>
  <c r="C75" i="29"/>
  <c r="D75" i="29"/>
  <c r="B76" i="29"/>
  <c r="G76" i="29"/>
  <c r="C76" i="29"/>
  <c r="D76" i="29"/>
  <c r="B77" i="29"/>
  <c r="G77" i="29"/>
  <c r="C77" i="29"/>
  <c r="D77" i="29"/>
  <c r="B78" i="29"/>
  <c r="G78" i="29"/>
  <c r="C78" i="29"/>
  <c r="D78" i="29"/>
  <c r="B79" i="29"/>
  <c r="G79" i="29"/>
  <c r="C79" i="29"/>
  <c r="D79" i="29"/>
  <c r="B80" i="29"/>
  <c r="G80" i="29"/>
  <c r="C80" i="29"/>
  <c r="D80" i="29"/>
  <c r="B81" i="29"/>
  <c r="G81" i="29"/>
  <c r="C81" i="29"/>
  <c r="D81" i="29"/>
  <c r="B82" i="29"/>
  <c r="G82" i="29"/>
  <c r="C82" i="29"/>
  <c r="D82" i="29"/>
  <c r="B83" i="29"/>
  <c r="G83" i="29"/>
  <c r="C83" i="29"/>
  <c r="D83" i="29"/>
  <c r="B84" i="29"/>
  <c r="G84" i="29"/>
  <c r="C84" i="29"/>
  <c r="D84" i="29"/>
  <c r="B85" i="29"/>
  <c r="G85" i="29"/>
  <c r="C85" i="29"/>
  <c r="D85" i="29"/>
  <c r="B86" i="29"/>
  <c r="G86" i="29"/>
  <c r="C86" i="29"/>
  <c r="D86" i="29"/>
  <c r="B87" i="29"/>
  <c r="G87" i="29"/>
  <c r="C87" i="29"/>
  <c r="D87" i="29"/>
  <c r="B88" i="29"/>
  <c r="G88" i="29"/>
  <c r="C88" i="29"/>
  <c r="D88" i="29"/>
  <c r="B89" i="29"/>
  <c r="G89" i="29"/>
  <c r="C89" i="29"/>
  <c r="D89" i="29"/>
  <c r="B90" i="29"/>
  <c r="G90" i="29"/>
  <c r="C90" i="29"/>
  <c r="D90" i="29"/>
  <c r="B91" i="29"/>
  <c r="G91" i="29"/>
  <c r="C91" i="29"/>
  <c r="D91" i="29"/>
  <c r="B92" i="29"/>
  <c r="G92" i="29"/>
  <c r="C92" i="29"/>
  <c r="D92" i="29"/>
  <c r="B93" i="29"/>
  <c r="G93" i="29"/>
  <c r="C93" i="29"/>
  <c r="D93" i="29"/>
  <c r="B94" i="29"/>
  <c r="G94" i="29"/>
  <c r="C94" i="29"/>
  <c r="D94" i="29"/>
  <c r="B95" i="29"/>
  <c r="G95" i="29"/>
  <c r="C95" i="29"/>
  <c r="D95" i="29"/>
  <c r="B96" i="29"/>
  <c r="G96" i="29"/>
  <c r="C96" i="29"/>
  <c r="D96" i="29"/>
  <c r="B97" i="29"/>
  <c r="G97" i="29"/>
  <c r="C97" i="29"/>
  <c r="D97" i="29"/>
  <c r="B98" i="29"/>
  <c r="G98" i="29"/>
  <c r="C98" i="29"/>
  <c r="D98" i="29"/>
  <c r="B99" i="29"/>
  <c r="G99" i="29"/>
  <c r="C99" i="29"/>
  <c r="D99" i="29"/>
  <c r="B100" i="29"/>
  <c r="G100" i="29"/>
  <c r="C100" i="29"/>
  <c r="D100" i="29"/>
  <c r="B101" i="29"/>
  <c r="G101" i="29"/>
  <c r="C101" i="29"/>
  <c r="D101" i="29"/>
  <c r="B102" i="29"/>
  <c r="G102" i="29"/>
  <c r="C102" i="29"/>
  <c r="D102" i="29"/>
  <c r="B103" i="29"/>
  <c r="G103" i="29"/>
  <c r="C103" i="29"/>
  <c r="D103" i="29"/>
  <c r="B104" i="29"/>
  <c r="G104" i="29"/>
  <c r="C104" i="29"/>
  <c r="D104" i="29"/>
  <c r="B105" i="29"/>
  <c r="G105" i="29"/>
  <c r="C105" i="29"/>
  <c r="D105" i="29"/>
  <c r="B106" i="29"/>
  <c r="G106" i="29"/>
  <c r="C106" i="29"/>
  <c r="D106" i="29"/>
  <c r="B107" i="29"/>
  <c r="G107" i="29"/>
  <c r="C107" i="29"/>
  <c r="D107" i="29"/>
  <c r="B108" i="29"/>
  <c r="G108" i="29"/>
  <c r="C108" i="29"/>
  <c r="D108" i="29"/>
  <c r="B109" i="29"/>
  <c r="G109" i="29"/>
  <c r="C109" i="29"/>
  <c r="D109" i="29"/>
  <c r="B110" i="29"/>
  <c r="G110" i="29"/>
  <c r="C110" i="29"/>
  <c r="D110" i="29"/>
  <c r="B111" i="29"/>
  <c r="G111" i="29"/>
  <c r="C111" i="29"/>
  <c r="D111" i="29"/>
  <c r="B112" i="29"/>
  <c r="G112" i="29"/>
  <c r="C112" i="29"/>
  <c r="D112" i="29"/>
  <c r="B113" i="29"/>
  <c r="G113" i="29"/>
  <c r="C113" i="29"/>
  <c r="D113" i="29"/>
  <c r="B114" i="29"/>
  <c r="G114" i="29"/>
  <c r="C114" i="29"/>
  <c r="D114" i="29"/>
  <c r="B115" i="29"/>
  <c r="G115" i="29"/>
  <c r="C115" i="29"/>
  <c r="D115" i="29"/>
  <c r="B116" i="29"/>
  <c r="G116" i="29"/>
  <c r="C116" i="29"/>
  <c r="D116" i="29"/>
  <c r="B117" i="29"/>
  <c r="G117" i="29"/>
  <c r="C117" i="29"/>
  <c r="D117" i="29"/>
  <c r="B118" i="29"/>
  <c r="G118" i="29"/>
  <c r="C118" i="29"/>
  <c r="D118" i="29"/>
  <c r="B119" i="29"/>
  <c r="G119" i="29"/>
  <c r="C119" i="29"/>
  <c r="D119" i="29"/>
  <c r="B120" i="29"/>
  <c r="G120" i="29"/>
  <c r="C120" i="29"/>
  <c r="D120" i="29"/>
  <c r="B121" i="29"/>
  <c r="G121" i="29"/>
  <c r="C121" i="29"/>
  <c r="D121" i="29"/>
  <c r="B122" i="29"/>
  <c r="G122" i="29"/>
  <c r="C122" i="29"/>
  <c r="D122" i="29"/>
  <c r="B123" i="29"/>
  <c r="G123" i="29"/>
  <c r="C123" i="29"/>
  <c r="D123" i="29"/>
  <c r="B124" i="29"/>
  <c r="G124" i="29"/>
  <c r="C124" i="29"/>
  <c r="D124" i="29"/>
  <c r="B125" i="29"/>
  <c r="G125" i="29"/>
  <c r="C125" i="29"/>
  <c r="D125" i="29"/>
  <c r="B126" i="29"/>
  <c r="G126" i="29"/>
  <c r="C126" i="29"/>
  <c r="D126" i="29"/>
  <c r="B127" i="29"/>
  <c r="G127" i="29"/>
  <c r="C127" i="29"/>
  <c r="D127" i="29"/>
  <c r="B128" i="29"/>
  <c r="G128" i="29"/>
  <c r="C128" i="29"/>
  <c r="D128" i="29"/>
  <c r="B129" i="29"/>
  <c r="G129" i="29"/>
  <c r="C129" i="29"/>
  <c r="D129" i="29"/>
  <c r="B130" i="29"/>
  <c r="G130" i="29"/>
  <c r="C130" i="29"/>
  <c r="D130" i="29"/>
  <c r="B131" i="29"/>
  <c r="G131" i="29"/>
  <c r="C131" i="29"/>
  <c r="D131" i="29"/>
  <c r="B132" i="29"/>
  <c r="G132" i="29"/>
  <c r="C132" i="29"/>
  <c r="D132" i="29"/>
  <c r="B133" i="29"/>
  <c r="G133" i="29"/>
  <c r="C133" i="29"/>
  <c r="D133" i="29"/>
  <c r="B134" i="29"/>
  <c r="G134" i="29"/>
  <c r="C134" i="29"/>
  <c r="D134" i="29"/>
  <c r="B135" i="29"/>
  <c r="G135" i="29"/>
  <c r="C135" i="29"/>
  <c r="D135" i="29"/>
  <c r="B136" i="29"/>
  <c r="G136" i="29"/>
  <c r="C136" i="29"/>
  <c r="D136" i="29"/>
  <c r="B64" i="34"/>
  <c r="C64" i="34"/>
  <c r="D64" i="34"/>
  <c r="E64" i="34"/>
  <c r="M64" i="34" s="1"/>
  <c r="B65" i="34"/>
  <c r="C65" i="34"/>
  <c r="D65" i="34"/>
  <c r="E65" i="34"/>
  <c r="M65" i="34" s="1"/>
  <c r="B66" i="34"/>
  <c r="C66" i="34"/>
  <c r="D66" i="34"/>
  <c r="E66" i="34"/>
  <c r="M66" i="34" s="1"/>
  <c r="B67" i="34"/>
  <c r="C67" i="34"/>
  <c r="D67" i="34"/>
  <c r="E67" i="34"/>
  <c r="M67" i="34" s="1"/>
  <c r="B68" i="34"/>
  <c r="C68" i="34"/>
  <c r="D68" i="34"/>
  <c r="E68" i="34"/>
  <c r="M68" i="34" s="1"/>
  <c r="B69" i="34"/>
  <c r="C69" i="34"/>
  <c r="D69" i="34"/>
  <c r="E69" i="34"/>
  <c r="M69" i="34" s="1"/>
  <c r="B70" i="34"/>
  <c r="C70" i="34"/>
  <c r="D70" i="34"/>
  <c r="E70" i="34"/>
  <c r="M70" i="34" s="1"/>
  <c r="B71" i="34"/>
  <c r="C71" i="34"/>
  <c r="D71" i="34"/>
  <c r="E71" i="34"/>
  <c r="M71" i="34" s="1"/>
  <c r="B72" i="34"/>
  <c r="C72" i="34"/>
  <c r="D72" i="34"/>
  <c r="E72" i="34"/>
  <c r="M72" i="34" s="1"/>
  <c r="B73" i="34"/>
  <c r="C73" i="34"/>
  <c r="D73" i="34"/>
  <c r="E73" i="34"/>
  <c r="M73" i="34" s="1"/>
  <c r="B74" i="34"/>
  <c r="C74" i="34"/>
  <c r="D74" i="34"/>
  <c r="E74" i="34"/>
  <c r="M74" i="34" s="1"/>
  <c r="B75" i="34"/>
  <c r="C75" i="34"/>
  <c r="D75" i="34"/>
  <c r="E75" i="34"/>
  <c r="M75" i="34" s="1"/>
  <c r="B76" i="34"/>
  <c r="C76" i="34"/>
  <c r="D76" i="34"/>
  <c r="E76" i="34"/>
  <c r="M76" i="34" s="1"/>
  <c r="B77" i="34"/>
  <c r="C77" i="34"/>
  <c r="D77" i="34"/>
  <c r="E77" i="34"/>
  <c r="M77" i="34" s="1"/>
  <c r="B78" i="34"/>
  <c r="C78" i="34"/>
  <c r="D78" i="34"/>
  <c r="E78" i="34"/>
  <c r="M78" i="34" s="1"/>
  <c r="B79" i="34"/>
  <c r="C79" i="34"/>
  <c r="D79" i="34"/>
  <c r="E79" i="34"/>
  <c r="M79" i="34" s="1"/>
  <c r="B80" i="34"/>
  <c r="C80" i="34"/>
  <c r="D80" i="34"/>
  <c r="E80" i="34"/>
  <c r="M80" i="34" s="1"/>
  <c r="B81" i="34"/>
  <c r="C81" i="34"/>
  <c r="D81" i="34"/>
  <c r="E81" i="34"/>
  <c r="M81" i="34" s="1"/>
  <c r="B82" i="34"/>
  <c r="C82" i="34"/>
  <c r="D82" i="34"/>
  <c r="E82" i="34"/>
  <c r="M82" i="34" s="1"/>
  <c r="B83" i="34"/>
  <c r="C83" i="34"/>
  <c r="D83" i="34"/>
  <c r="E83" i="34"/>
  <c r="M83" i="34" s="1"/>
  <c r="B84" i="34"/>
  <c r="C84" i="34"/>
  <c r="D84" i="34"/>
  <c r="E84" i="34"/>
  <c r="M84" i="34" s="1"/>
  <c r="B85" i="34"/>
  <c r="C85" i="34"/>
  <c r="D85" i="34"/>
  <c r="E85" i="34"/>
  <c r="M85" i="34" s="1"/>
  <c r="B86" i="34"/>
  <c r="C86" i="34"/>
  <c r="D86" i="34"/>
  <c r="E86" i="34"/>
  <c r="M86" i="34" s="1"/>
  <c r="B87" i="34"/>
  <c r="C87" i="34"/>
  <c r="D87" i="34"/>
  <c r="E87" i="34"/>
  <c r="M87" i="34" s="1"/>
  <c r="B88" i="34"/>
  <c r="C88" i="34"/>
  <c r="D88" i="34"/>
  <c r="E88" i="34"/>
  <c r="M88" i="34" s="1"/>
  <c r="B89" i="34"/>
  <c r="C89" i="34"/>
  <c r="D89" i="34"/>
  <c r="E89" i="34"/>
  <c r="M89" i="34" s="1"/>
  <c r="B90" i="34"/>
  <c r="C90" i="34"/>
  <c r="D90" i="34"/>
  <c r="E90" i="34"/>
  <c r="M90" i="34" s="1"/>
  <c r="B91" i="34"/>
  <c r="C91" i="34"/>
  <c r="D91" i="34"/>
  <c r="E91" i="34"/>
  <c r="M91" i="34" s="1"/>
  <c r="B92" i="34"/>
  <c r="C92" i="34"/>
  <c r="D92" i="34"/>
  <c r="E92" i="34"/>
  <c r="M92" i="34" s="1"/>
  <c r="B93" i="34"/>
  <c r="C93" i="34"/>
  <c r="D93" i="34"/>
  <c r="E93" i="34"/>
  <c r="M93" i="34" s="1"/>
  <c r="B94" i="34"/>
  <c r="C94" i="34"/>
  <c r="D94" i="34"/>
  <c r="E94" i="34"/>
  <c r="M94" i="34" s="1"/>
  <c r="B95" i="34"/>
  <c r="C95" i="34"/>
  <c r="D95" i="34"/>
  <c r="E95" i="34"/>
  <c r="M95" i="34" s="1"/>
  <c r="B96" i="34"/>
  <c r="C96" i="34"/>
  <c r="D96" i="34"/>
  <c r="E96" i="34"/>
  <c r="M96" i="34" s="1"/>
  <c r="B97" i="34"/>
  <c r="C97" i="34"/>
  <c r="D97" i="34"/>
  <c r="E97" i="34"/>
  <c r="M97" i="34" s="1"/>
  <c r="B98" i="34"/>
  <c r="C98" i="34"/>
  <c r="D98" i="34"/>
  <c r="E98" i="34"/>
  <c r="M98" i="34" s="1"/>
  <c r="B99" i="34"/>
  <c r="C99" i="34"/>
  <c r="D99" i="34"/>
  <c r="E99" i="34"/>
  <c r="M99" i="34" s="1"/>
  <c r="B100" i="34"/>
  <c r="C100" i="34"/>
  <c r="D100" i="34"/>
  <c r="E100" i="34"/>
  <c r="M100" i="34" s="1"/>
  <c r="B101" i="34"/>
  <c r="C101" i="34"/>
  <c r="D101" i="34"/>
  <c r="E101" i="34"/>
  <c r="M101" i="34" s="1"/>
  <c r="B102" i="34"/>
  <c r="C102" i="34"/>
  <c r="D102" i="34"/>
  <c r="E102" i="34"/>
  <c r="M102" i="34" s="1"/>
  <c r="B103" i="34"/>
  <c r="C103" i="34"/>
  <c r="D103" i="34"/>
  <c r="E103" i="34"/>
  <c r="M103" i="34" s="1"/>
  <c r="B104" i="34"/>
  <c r="C104" i="34"/>
  <c r="D104" i="34"/>
  <c r="E104" i="34"/>
  <c r="M104" i="34" s="1"/>
  <c r="B105" i="34"/>
  <c r="C105" i="34"/>
  <c r="D105" i="34"/>
  <c r="E105" i="34"/>
  <c r="M105" i="34" s="1"/>
  <c r="B106" i="34"/>
  <c r="C106" i="34"/>
  <c r="D106" i="34"/>
  <c r="E106" i="34"/>
  <c r="M106" i="34" s="1"/>
  <c r="B107" i="34"/>
  <c r="C107" i="34"/>
  <c r="D107" i="34"/>
  <c r="E107" i="34"/>
  <c r="M107" i="34" s="1"/>
  <c r="B108" i="34"/>
  <c r="C108" i="34"/>
  <c r="D108" i="34"/>
  <c r="E108" i="34"/>
  <c r="M108" i="34" s="1"/>
  <c r="B109" i="34"/>
  <c r="C109" i="34"/>
  <c r="D109" i="34"/>
  <c r="E109" i="34"/>
  <c r="M109" i="34" s="1"/>
  <c r="B110" i="34"/>
  <c r="C110" i="34"/>
  <c r="D110" i="34"/>
  <c r="E110" i="34"/>
  <c r="M110" i="34" s="1"/>
  <c r="B111" i="34"/>
  <c r="C111" i="34"/>
  <c r="D111" i="34"/>
  <c r="E111" i="34"/>
  <c r="M111" i="34" s="1"/>
  <c r="B112" i="34"/>
  <c r="C112" i="34"/>
  <c r="D112" i="34"/>
  <c r="E112" i="34"/>
  <c r="M112" i="34" s="1"/>
  <c r="B113" i="34"/>
  <c r="C113" i="34"/>
  <c r="D113" i="34"/>
  <c r="E113" i="34"/>
  <c r="M113" i="34" s="1"/>
  <c r="B114" i="34"/>
  <c r="C114" i="34"/>
  <c r="D114" i="34"/>
  <c r="E114" i="34"/>
  <c r="M114" i="34" s="1"/>
  <c r="B115" i="34"/>
  <c r="C115" i="34"/>
  <c r="D115" i="34"/>
  <c r="E115" i="34"/>
  <c r="M115" i="34" s="1"/>
  <c r="B116" i="34"/>
  <c r="C116" i="34"/>
  <c r="D116" i="34"/>
  <c r="E116" i="34"/>
  <c r="M116" i="34" s="1"/>
  <c r="B117" i="34"/>
  <c r="C117" i="34"/>
  <c r="D117" i="34"/>
  <c r="E117" i="34"/>
  <c r="M117" i="34" s="1"/>
  <c r="B118" i="34"/>
  <c r="C118" i="34"/>
  <c r="D118" i="34"/>
  <c r="E118" i="34"/>
  <c r="M118" i="34" s="1"/>
  <c r="B119" i="34"/>
  <c r="C119" i="34"/>
  <c r="D119" i="34"/>
  <c r="E119" i="34"/>
  <c r="M119" i="34" s="1"/>
  <c r="B120" i="34"/>
  <c r="C120" i="34"/>
  <c r="D120" i="34"/>
  <c r="E120" i="34"/>
  <c r="M120" i="34" s="1"/>
  <c r="B121" i="34"/>
  <c r="C121" i="34"/>
  <c r="D121" i="34"/>
  <c r="E121" i="34"/>
  <c r="M121" i="34" s="1"/>
  <c r="B122" i="34"/>
  <c r="C122" i="34"/>
  <c r="D122" i="34"/>
  <c r="E122" i="34"/>
  <c r="M122" i="34" s="1"/>
  <c r="B123" i="34"/>
  <c r="C123" i="34"/>
  <c r="D123" i="34"/>
  <c r="E123" i="34"/>
  <c r="M123" i="34" s="1"/>
  <c r="B124" i="34"/>
  <c r="C124" i="34"/>
  <c r="D124" i="34"/>
  <c r="E124" i="34"/>
  <c r="M124" i="34" s="1"/>
  <c r="B125" i="34"/>
  <c r="C125" i="34"/>
  <c r="D125" i="34"/>
  <c r="E125" i="34"/>
  <c r="M125" i="34" s="1"/>
  <c r="B126" i="34"/>
  <c r="C126" i="34"/>
  <c r="D126" i="34"/>
  <c r="E126" i="34"/>
  <c r="M126" i="34" s="1"/>
  <c r="B127" i="34"/>
  <c r="C127" i="34"/>
  <c r="D127" i="34"/>
  <c r="E127" i="34"/>
  <c r="M127" i="34" s="1"/>
  <c r="B128" i="34"/>
  <c r="C128" i="34"/>
  <c r="D128" i="34"/>
  <c r="E128" i="34"/>
  <c r="M128" i="34" s="1"/>
  <c r="B129" i="34"/>
  <c r="C129" i="34"/>
  <c r="D129" i="34"/>
  <c r="E129" i="34"/>
  <c r="M129" i="34" s="1"/>
  <c r="B130" i="34"/>
  <c r="C130" i="34"/>
  <c r="D130" i="34"/>
  <c r="E130" i="34"/>
  <c r="M130" i="34" s="1"/>
  <c r="B131" i="34"/>
  <c r="C131" i="34"/>
  <c r="D131" i="34"/>
  <c r="E131" i="34"/>
  <c r="M131" i="34" s="1"/>
  <c r="B132" i="34"/>
  <c r="C132" i="34"/>
  <c r="D132" i="34"/>
  <c r="E132" i="34"/>
  <c r="M132" i="34" s="1"/>
  <c r="B133" i="34"/>
  <c r="C133" i="34"/>
  <c r="D133" i="34"/>
  <c r="E133" i="34"/>
  <c r="M133" i="34" s="1"/>
  <c r="B134" i="34"/>
  <c r="C134" i="34"/>
  <c r="D134" i="34"/>
  <c r="E134" i="34"/>
  <c r="M134" i="34" s="1"/>
  <c r="B135" i="34"/>
  <c r="C135" i="34"/>
  <c r="D135" i="34"/>
  <c r="E135" i="34"/>
  <c r="M135" i="34" s="1"/>
  <c r="B136" i="34"/>
  <c r="C136" i="34"/>
  <c r="D136" i="34"/>
  <c r="E136" i="34"/>
  <c r="M136" i="34" s="1"/>
  <c r="B137" i="34"/>
  <c r="C137" i="34"/>
  <c r="D137" i="34"/>
  <c r="E137" i="34"/>
  <c r="M137" i="34" s="1"/>
  <c r="B138" i="34"/>
  <c r="C138" i="34"/>
  <c r="D138" i="34"/>
  <c r="E138" i="34"/>
  <c r="M138" i="34" s="1"/>
  <c r="B139" i="34"/>
  <c r="C139" i="34"/>
  <c r="D139" i="34"/>
  <c r="E139" i="34"/>
  <c r="M139" i="34" s="1"/>
  <c r="B140" i="34"/>
  <c r="C140" i="34"/>
  <c r="D140" i="34"/>
  <c r="E140" i="34"/>
  <c r="M140" i="34" s="1"/>
  <c r="B141" i="34"/>
  <c r="C141" i="34"/>
  <c r="D141" i="34"/>
  <c r="E141" i="34"/>
  <c r="M141" i="34" s="1"/>
  <c r="B142" i="34"/>
  <c r="C142" i="34"/>
  <c r="D142" i="34"/>
  <c r="E142" i="34"/>
  <c r="M142" i="34" s="1"/>
  <c r="B143" i="34"/>
  <c r="C143" i="34"/>
  <c r="D143" i="34"/>
  <c r="E143" i="34"/>
  <c r="M143" i="34" s="1"/>
  <c r="B144" i="34"/>
  <c r="C144" i="34"/>
  <c r="D144" i="34"/>
  <c r="E144" i="34"/>
  <c r="M144" i="34" s="1"/>
  <c r="B145" i="34"/>
  <c r="C145" i="34"/>
  <c r="D145" i="34"/>
  <c r="E145" i="34"/>
  <c r="M145" i="34" s="1"/>
  <c r="B146" i="34"/>
  <c r="C146" i="34"/>
  <c r="D146" i="34"/>
  <c r="E146" i="34"/>
  <c r="M146" i="34" s="1"/>
  <c r="B147" i="34"/>
  <c r="C147" i="34"/>
  <c r="D147" i="34"/>
  <c r="E147" i="34"/>
  <c r="M147" i="34" s="1"/>
  <c r="B148" i="34"/>
  <c r="C148" i="34"/>
  <c r="D148" i="34"/>
  <c r="E148" i="34"/>
  <c r="M148" i="34" s="1"/>
  <c r="B149" i="34"/>
  <c r="C149" i="34"/>
  <c r="D149" i="34"/>
  <c r="E149" i="34"/>
  <c r="M149" i="34" s="1"/>
  <c r="B150" i="34"/>
  <c r="C150" i="34"/>
  <c r="D150" i="34"/>
  <c r="E150" i="34"/>
  <c r="M150" i="34" s="1"/>
  <c r="B151" i="34"/>
  <c r="C151" i="34"/>
  <c r="D151" i="34"/>
  <c r="E151" i="34"/>
  <c r="M151" i="34" s="1"/>
  <c r="B152" i="34"/>
  <c r="C152" i="34"/>
  <c r="D152" i="34"/>
  <c r="E152" i="34"/>
  <c r="M152" i="34" s="1"/>
  <c r="B153" i="34"/>
  <c r="C153" i="34"/>
  <c r="D153" i="34"/>
  <c r="E153" i="34"/>
  <c r="M153" i="34" s="1"/>
  <c r="B154" i="34"/>
  <c r="C154" i="34"/>
  <c r="D154" i="34"/>
  <c r="E154" i="34"/>
  <c r="M154" i="34" s="1"/>
  <c r="B155" i="34"/>
  <c r="C155" i="34"/>
  <c r="D155" i="34"/>
  <c r="E155" i="34"/>
  <c r="M155" i="34" s="1"/>
  <c r="B156" i="34"/>
  <c r="C156" i="34"/>
  <c r="D156" i="34"/>
  <c r="E156" i="34"/>
  <c r="M156" i="34" s="1"/>
  <c r="B157" i="34"/>
  <c r="C157" i="34"/>
  <c r="D157" i="34"/>
  <c r="E157" i="34"/>
  <c r="M157" i="34" s="1"/>
  <c r="B158" i="34"/>
  <c r="C158" i="34"/>
  <c r="D158" i="34"/>
  <c r="E158" i="34"/>
  <c r="M158" i="34" s="1"/>
  <c r="B159" i="34"/>
  <c r="C159" i="34"/>
  <c r="D159" i="34"/>
  <c r="E159" i="34"/>
  <c r="M159" i="34" s="1"/>
  <c r="B160" i="34"/>
  <c r="C160" i="34"/>
  <c r="D160" i="34"/>
  <c r="E160" i="34"/>
  <c r="M160" i="34" s="1"/>
  <c r="B161" i="34"/>
  <c r="C161" i="34"/>
  <c r="D161" i="34"/>
  <c r="E161" i="34"/>
  <c r="M161" i="34" s="1"/>
  <c r="B162" i="34"/>
  <c r="C162" i="34"/>
  <c r="D162" i="34"/>
  <c r="E162" i="34"/>
  <c r="M162" i="34" s="1"/>
  <c r="B163" i="34"/>
  <c r="C163" i="34"/>
  <c r="D163" i="34"/>
  <c r="E163" i="34"/>
  <c r="M163" i="34" s="1"/>
  <c r="B164" i="34"/>
  <c r="C164" i="34"/>
  <c r="D164" i="34"/>
  <c r="E164" i="34"/>
  <c r="M164" i="34" s="1"/>
  <c r="B165" i="34"/>
  <c r="C165" i="34"/>
  <c r="D165" i="34"/>
  <c r="E165" i="34"/>
  <c r="M165" i="34" s="1"/>
  <c r="B166" i="34"/>
  <c r="C166" i="34"/>
  <c r="D166" i="34"/>
  <c r="E166" i="34"/>
  <c r="M166" i="34" s="1"/>
  <c r="B167" i="34"/>
  <c r="C167" i="34"/>
  <c r="D167" i="34"/>
  <c r="E167" i="34"/>
  <c r="M167" i="34" s="1"/>
  <c r="B168" i="34"/>
  <c r="C168" i="34"/>
  <c r="D168" i="34"/>
  <c r="E168" i="34"/>
  <c r="M168" i="34" s="1"/>
  <c r="B169" i="34"/>
  <c r="C169" i="34"/>
  <c r="D169" i="34"/>
  <c r="E169" i="34"/>
  <c r="M169" i="34" s="1"/>
  <c r="B170" i="34"/>
  <c r="C170" i="34"/>
  <c r="D170" i="34"/>
  <c r="E170" i="34"/>
  <c r="M170" i="34" s="1"/>
  <c r="B171" i="34"/>
  <c r="C171" i="34"/>
  <c r="D171" i="34"/>
  <c r="E171" i="34"/>
  <c r="M171" i="34" s="1"/>
  <c r="B172" i="34"/>
  <c r="C172" i="34"/>
  <c r="D172" i="34"/>
  <c r="E172" i="34"/>
  <c r="M172" i="34" s="1"/>
  <c r="B173" i="34"/>
  <c r="C173" i="34"/>
  <c r="D173" i="34"/>
  <c r="E173" i="34"/>
  <c r="M173" i="34" s="1"/>
  <c r="B174" i="34"/>
  <c r="C174" i="34"/>
  <c r="D174" i="34"/>
  <c r="E174" i="34"/>
  <c r="M174" i="34" s="1"/>
  <c r="B175" i="34"/>
  <c r="C175" i="34"/>
  <c r="D175" i="34"/>
  <c r="E175" i="34"/>
  <c r="M175" i="34" s="1"/>
  <c r="B176" i="34"/>
  <c r="C176" i="34"/>
  <c r="D176" i="34"/>
  <c r="E176" i="34"/>
  <c r="M176" i="34" s="1"/>
  <c r="B177" i="34"/>
  <c r="C177" i="34"/>
  <c r="D177" i="34"/>
  <c r="E177" i="34"/>
  <c r="M177" i="34" s="1"/>
  <c r="B178" i="34"/>
  <c r="C178" i="34"/>
  <c r="D178" i="34"/>
  <c r="E178" i="34"/>
  <c r="M178" i="34" s="1"/>
  <c r="B179" i="34"/>
  <c r="C179" i="34"/>
  <c r="D179" i="34"/>
  <c r="E179" i="34"/>
  <c r="M179" i="34" s="1"/>
  <c r="B180" i="34"/>
  <c r="C180" i="34"/>
  <c r="D180" i="34"/>
  <c r="E180" i="34"/>
  <c r="M180" i="34" s="1"/>
  <c r="B181" i="34"/>
  <c r="C181" i="34"/>
  <c r="D181" i="34"/>
  <c r="E181" i="34"/>
  <c r="M181" i="34" s="1"/>
  <c r="B182" i="34"/>
  <c r="C182" i="34"/>
  <c r="D182" i="34"/>
  <c r="E182" i="34"/>
  <c r="M182" i="34" s="1"/>
  <c r="B183" i="34"/>
  <c r="C183" i="34"/>
  <c r="D183" i="34"/>
  <c r="E183" i="34"/>
  <c r="M183" i="34" s="1"/>
  <c r="B184" i="34"/>
  <c r="C184" i="34"/>
  <c r="D184" i="34"/>
  <c r="E184" i="34"/>
  <c r="M184" i="34" s="1"/>
  <c r="AA149" i="27" l="1"/>
  <c r="AB149" i="27"/>
  <c r="X149" i="27"/>
  <c r="AC149" i="27"/>
  <c r="Z149" i="27"/>
  <c r="AD149" i="27"/>
  <c r="Y149" i="27"/>
  <c r="Y147" i="27"/>
  <c r="AC147" i="27"/>
  <c r="Z147" i="27"/>
  <c r="AA147" i="27"/>
  <c r="X147" i="27"/>
  <c r="AB147" i="27"/>
  <c r="AA144" i="27"/>
  <c r="Z144" i="27"/>
  <c r="X144" i="27"/>
  <c r="Y144" i="27"/>
  <c r="AB144" i="27"/>
  <c r="X141" i="27"/>
  <c r="Y141" i="27"/>
  <c r="Z141" i="27"/>
  <c r="X140" i="27"/>
  <c r="Z140" i="27"/>
  <c r="Y140" i="27"/>
  <c r="X137" i="27"/>
  <c r="Z127" i="27"/>
  <c r="Y127" i="27"/>
  <c r="X127" i="27"/>
  <c r="X124" i="27"/>
  <c r="Y124" i="27"/>
  <c r="X150" i="27"/>
  <c r="AB150" i="27"/>
  <c r="Z150" i="27"/>
  <c r="AE150" i="27"/>
  <c r="AA150" i="27"/>
  <c r="Y150" i="27"/>
  <c r="AD150" i="27"/>
  <c r="AC150" i="27"/>
  <c r="Z148" i="27"/>
  <c r="AD148" i="27"/>
  <c r="X148" i="27"/>
  <c r="AC148" i="27"/>
  <c r="Y148" i="27"/>
  <c r="AB148" i="27"/>
  <c r="AA148" i="27"/>
  <c r="X145" i="27"/>
  <c r="AB145" i="27"/>
  <c r="AA145" i="27"/>
  <c r="Y145" i="27"/>
  <c r="Z145" i="27"/>
  <c r="Y142" i="27"/>
  <c r="X142" i="27"/>
  <c r="AA142" i="27"/>
  <c r="Z142" i="27"/>
  <c r="Y139" i="27"/>
  <c r="X139" i="27"/>
  <c r="X136" i="27"/>
  <c r="X128" i="27"/>
  <c r="Z128" i="27"/>
  <c r="Y128" i="27"/>
  <c r="X125" i="27"/>
  <c r="Y125" i="27"/>
  <c r="Z125" i="27"/>
  <c r="Y146" i="27"/>
  <c r="AC146" i="27"/>
  <c r="X146" i="27"/>
  <c r="AB146" i="27"/>
  <c r="Z146" i="27"/>
  <c r="AA146" i="27"/>
  <c r="Z143" i="27"/>
  <c r="Y143" i="27"/>
  <c r="X143" i="27"/>
  <c r="AA143" i="27"/>
  <c r="Y138" i="27"/>
  <c r="X138" i="27"/>
  <c r="Y126" i="27"/>
  <c r="Z126" i="27"/>
  <c r="X126" i="27"/>
  <c r="P108" i="57"/>
  <c r="L108" i="57" s="1"/>
  <c r="P97" i="57"/>
  <c r="L97" i="57" s="1"/>
  <c r="P115" i="57"/>
  <c r="L115" i="57" s="1"/>
  <c r="P91" i="57"/>
  <c r="L91" i="57" s="1"/>
  <c r="P133" i="57"/>
  <c r="L133" i="57" s="1"/>
  <c r="P112" i="57"/>
  <c r="L112" i="57" s="1"/>
  <c r="P109" i="57"/>
  <c r="L109" i="57" s="1"/>
  <c r="P85" i="57"/>
  <c r="L85" i="57" s="1"/>
  <c r="P99" i="57"/>
  <c r="L99" i="57" s="1"/>
  <c r="P87" i="57"/>
  <c r="L87" i="57" s="1"/>
  <c r="P84" i="57"/>
  <c r="L84" i="57" s="1"/>
  <c r="P93" i="57"/>
  <c r="L93" i="57" s="1"/>
  <c r="P119" i="57"/>
  <c r="L119" i="57" s="1"/>
  <c r="P136" i="57"/>
  <c r="L136" i="57" s="1"/>
  <c r="P118" i="57"/>
  <c r="L118" i="57" s="1"/>
  <c r="P111" i="57"/>
  <c r="L111" i="57" s="1"/>
  <c r="P92" i="57"/>
  <c r="L92" i="57" s="1"/>
  <c r="P89" i="57"/>
  <c r="L89" i="57" s="1"/>
  <c r="P86" i="57"/>
  <c r="L86" i="57" s="1"/>
  <c r="P137" i="57"/>
  <c r="L137" i="57" s="1"/>
  <c r="P132" i="57"/>
  <c r="L132" i="57" s="1"/>
  <c r="P110" i="57"/>
  <c r="L110" i="57" s="1"/>
  <c r="P98" i="57"/>
  <c r="L98" i="57" s="1"/>
  <c r="P128" i="57"/>
  <c r="L128" i="57" s="1"/>
  <c r="P120" i="57"/>
  <c r="L120" i="57" s="1"/>
  <c r="P138" i="57"/>
  <c r="L138" i="57" s="1"/>
  <c r="P134" i="57"/>
  <c r="L134" i="57" s="1"/>
  <c r="P126" i="57"/>
  <c r="L126" i="57" s="1"/>
  <c r="P101" i="57"/>
  <c r="L101" i="57" s="1"/>
  <c r="P100" i="57"/>
  <c r="L100" i="57" s="1"/>
  <c r="P96" i="57"/>
  <c r="L96" i="57" s="1"/>
  <c r="P94" i="57"/>
  <c r="L94" i="57" s="1"/>
  <c r="P90" i="57"/>
  <c r="L90" i="57" s="1"/>
  <c r="P135" i="57"/>
  <c r="L135" i="57" s="1"/>
  <c r="P130" i="57"/>
  <c r="L130" i="57" s="1"/>
  <c r="P129" i="57"/>
  <c r="L129" i="57" s="1"/>
  <c r="P117" i="57"/>
  <c r="L117" i="57" s="1"/>
  <c r="P116" i="57"/>
  <c r="L116" i="57" s="1"/>
  <c r="P114" i="57"/>
  <c r="L114" i="57" s="1"/>
  <c r="P113" i="57"/>
  <c r="L113" i="57" s="1"/>
  <c r="P107" i="57"/>
  <c r="L107" i="57" s="1"/>
  <c r="O105" i="57"/>
  <c r="P104" i="57"/>
  <c r="L104" i="57" s="1"/>
  <c r="P95" i="57"/>
  <c r="L95" i="57" s="1"/>
  <c r="P139" i="57"/>
  <c r="L139" i="57" s="1"/>
  <c r="P131" i="57"/>
  <c r="L131" i="57" s="1"/>
  <c r="P125" i="57"/>
  <c r="L125" i="57" s="1"/>
  <c r="P124" i="57"/>
  <c r="L124" i="57" s="1"/>
  <c r="P123" i="57"/>
  <c r="L123" i="57" s="1"/>
  <c r="P122" i="57"/>
  <c r="L122" i="57" s="1"/>
  <c r="N122" i="57" s="1"/>
  <c r="P121" i="57"/>
  <c r="L121" i="57" s="1"/>
  <c r="P127" i="57"/>
  <c r="L127" i="57" s="1"/>
  <c r="P105" i="57"/>
  <c r="L105" i="57" s="1"/>
  <c r="P88" i="57"/>
  <c r="L88" i="57" s="1"/>
  <c r="O125" i="57"/>
  <c r="O130" i="57"/>
  <c r="O131" i="57"/>
  <c r="O120" i="57"/>
  <c r="O129" i="57"/>
  <c r="O126" i="57"/>
  <c r="O113" i="57"/>
  <c r="O127" i="57"/>
  <c r="O128" i="57"/>
  <c r="O124" i="57"/>
  <c r="P103" i="57"/>
  <c r="L103" i="57" s="1"/>
  <c r="P106" i="57"/>
  <c r="L106" i="57" s="1"/>
  <c r="P102" i="57"/>
  <c r="L102" i="57" s="1"/>
  <c r="O97" i="57"/>
  <c r="O95" i="57"/>
  <c r="O94" i="57"/>
  <c r="O90" i="57"/>
  <c r="O96" i="57"/>
  <c r="O93" i="57"/>
  <c r="E63" i="34"/>
  <c r="M63" i="34" s="1"/>
  <c r="C31" i="34"/>
  <c r="C30" i="34"/>
  <c r="C29" i="34"/>
  <c r="M186" i="34" l="1"/>
  <c r="M191" i="34"/>
  <c r="M199" i="34"/>
  <c r="M195" i="34"/>
  <c r="M201" i="34"/>
  <c r="M192" i="34"/>
  <c r="M194" i="34"/>
  <c r="M197" i="34"/>
  <c r="M189" i="34"/>
  <c r="M198" i="34"/>
  <c r="M187" i="34"/>
  <c r="M200" i="34"/>
  <c r="M190" i="34"/>
  <c r="M196" i="34"/>
  <c r="M185" i="34"/>
  <c r="M188" i="34"/>
  <c r="M193" i="34"/>
  <c r="N90" i="57"/>
  <c r="N136" i="57"/>
  <c r="N133" i="57"/>
  <c r="N127" i="57"/>
  <c r="N103" i="57"/>
  <c r="N131" i="57"/>
  <c r="N134" i="57"/>
  <c r="N132" i="57"/>
  <c r="N108" i="57"/>
  <c r="N123" i="57"/>
  <c r="N130" i="57"/>
  <c r="N138" i="57"/>
  <c r="N137" i="57"/>
  <c r="N97" i="57"/>
  <c r="N102" i="57"/>
  <c r="N105" i="57"/>
  <c r="N124" i="57"/>
  <c r="N104" i="57"/>
  <c r="N114" i="57"/>
  <c r="N100" i="57"/>
  <c r="N92" i="57"/>
  <c r="N84" i="57"/>
  <c r="N85" i="57"/>
  <c r="N106" i="57"/>
  <c r="N125" i="57"/>
  <c r="N116" i="57"/>
  <c r="N135" i="57"/>
  <c r="N101" i="57"/>
  <c r="N98" i="57"/>
  <c r="N111" i="57"/>
  <c r="N118" i="57"/>
  <c r="N87" i="57"/>
  <c r="N109" i="57"/>
  <c r="N107" i="57"/>
  <c r="N117" i="57"/>
  <c r="N94" i="57"/>
  <c r="N126" i="57"/>
  <c r="N128" i="57"/>
  <c r="N110" i="57"/>
  <c r="N86" i="57"/>
  <c r="N93" i="57"/>
  <c r="N99" i="57"/>
  <c r="N112" i="57"/>
  <c r="N91" i="57"/>
  <c r="N88" i="57"/>
  <c r="N139" i="57"/>
  <c r="N95" i="57"/>
  <c r="N113" i="57"/>
  <c r="N129" i="57"/>
  <c r="N96" i="57"/>
  <c r="N89" i="57"/>
  <c r="N115" i="57"/>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58" i="27"/>
  <c r="C58" i="27"/>
  <c r="B59" i="27"/>
  <c r="C59" i="27"/>
  <c r="B60" i="27"/>
  <c r="C60" i="27"/>
  <c r="B61" i="27"/>
  <c r="C61" i="27"/>
  <c r="B62" i="27"/>
  <c r="C62" i="27"/>
  <c r="B63" i="27"/>
  <c r="C63" i="27"/>
  <c r="B64" i="27"/>
  <c r="C64" i="27"/>
  <c r="B65" i="27"/>
  <c r="C65" i="27"/>
  <c r="B66" i="27"/>
  <c r="C66" i="27"/>
  <c r="B67" i="27"/>
  <c r="C67" i="27"/>
  <c r="B68" i="27"/>
  <c r="C68" i="27"/>
  <c r="B69" i="27"/>
  <c r="C69" i="27"/>
  <c r="B70" i="27"/>
  <c r="C70" i="27"/>
  <c r="B71" i="27"/>
  <c r="C71" i="27"/>
  <c r="B72" i="27"/>
  <c r="C72" i="27"/>
  <c r="B73" i="27"/>
  <c r="C73" i="27"/>
  <c r="B74" i="27"/>
  <c r="C74" i="27"/>
  <c r="B75" i="27"/>
  <c r="C75" i="27"/>
  <c r="B76" i="27"/>
  <c r="C76" i="27"/>
  <c r="B77" i="27"/>
  <c r="C77" i="27"/>
  <c r="B78" i="27"/>
  <c r="C78" i="27"/>
  <c r="B79" i="27"/>
  <c r="C79" i="27"/>
  <c r="B80" i="27"/>
  <c r="C80" i="27"/>
  <c r="B81" i="27"/>
  <c r="C81" i="27"/>
  <c r="B82" i="27"/>
  <c r="C82" i="27"/>
  <c r="B83" i="27"/>
  <c r="C83" i="27"/>
  <c r="B84" i="27"/>
  <c r="C84" i="27"/>
  <c r="B85" i="27"/>
  <c r="C85" i="27"/>
  <c r="B86" i="27"/>
  <c r="C86" i="27"/>
  <c r="B87" i="27"/>
  <c r="C87" i="27"/>
  <c r="B88" i="27"/>
  <c r="C88" i="27"/>
  <c r="B89" i="27"/>
  <c r="C89" i="27"/>
  <c r="B90" i="27"/>
  <c r="C90" i="27"/>
  <c r="B91" i="27"/>
  <c r="C91" i="27"/>
  <c r="B92" i="27"/>
  <c r="C92" i="27"/>
  <c r="B93" i="27"/>
  <c r="C93" i="27"/>
  <c r="B94" i="27"/>
  <c r="C94" i="27"/>
  <c r="B95" i="27"/>
  <c r="C95" i="27"/>
  <c r="B96" i="27"/>
  <c r="C96" i="27"/>
  <c r="B97" i="27"/>
  <c r="C97" i="27"/>
  <c r="B98" i="27"/>
  <c r="C98" i="27"/>
  <c r="B99" i="27"/>
  <c r="C99" i="27"/>
  <c r="B100" i="27"/>
  <c r="C100" i="27"/>
  <c r="B101" i="27"/>
  <c r="C101" i="27"/>
  <c r="B102" i="27"/>
  <c r="C102" i="27"/>
  <c r="B103" i="27"/>
  <c r="C103" i="27"/>
  <c r="B104" i="27"/>
  <c r="C104" i="27"/>
  <c r="B105" i="27"/>
  <c r="C105" i="27"/>
  <c r="B106" i="27"/>
  <c r="C106" i="27"/>
  <c r="B107" i="27"/>
  <c r="C107" i="27"/>
  <c r="B108" i="27"/>
  <c r="C108" i="27"/>
  <c r="B109" i="27"/>
  <c r="C109" i="27"/>
  <c r="B110" i="27"/>
  <c r="C110" i="27"/>
  <c r="B111" i="27"/>
  <c r="C111" i="27"/>
  <c r="B112" i="27"/>
  <c r="C112" i="27"/>
  <c r="B113" i="27"/>
  <c r="C113" i="27"/>
  <c r="B114" i="27"/>
  <c r="C114" i="27"/>
  <c r="B115" i="27"/>
  <c r="C115" i="27"/>
  <c r="B116" i="27"/>
  <c r="C116" i="27"/>
  <c r="B117" i="27"/>
  <c r="C117" i="27"/>
  <c r="B118" i="27"/>
  <c r="C118" i="27"/>
  <c r="B119" i="27"/>
  <c r="C119" i="27"/>
  <c r="B120" i="27"/>
  <c r="C120" i="27"/>
  <c r="B121" i="27"/>
  <c r="C121" i="27"/>
  <c r="B122" i="27"/>
  <c r="C122" i="27"/>
  <c r="B123" i="27"/>
  <c r="C123"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B54" i="57"/>
  <c r="H54" i="57"/>
  <c r="C54" i="57"/>
  <c r="D54" i="57"/>
  <c r="B55" i="57"/>
  <c r="H55" i="57"/>
  <c r="C55" i="57"/>
  <c r="D55" i="57"/>
  <c r="B56" i="57"/>
  <c r="H56" i="57"/>
  <c r="C56" i="57"/>
  <c r="D56" i="57"/>
  <c r="B57" i="57"/>
  <c r="H57" i="57"/>
  <c r="C57" i="57"/>
  <c r="D57" i="57"/>
  <c r="B58" i="57"/>
  <c r="H58" i="57"/>
  <c r="C58" i="57"/>
  <c r="D58" i="57"/>
  <c r="B59" i="57"/>
  <c r="H59" i="57"/>
  <c r="C59" i="57"/>
  <c r="D59" i="57"/>
  <c r="B60" i="57"/>
  <c r="H60" i="57"/>
  <c r="C60" i="57"/>
  <c r="D60" i="57"/>
  <c r="B61" i="57"/>
  <c r="H61" i="57"/>
  <c r="C61" i="57"/>
  <c r="D61" i="57"/>
  <c r="B62" i="57"/>
  <c r="H62" i="57"/>
  <c r="C62" i="57"/>
  <c r="D62" i="57"/>
  <c r="B63" i="57"/>
  <c r="H63" i="57"/>
  <c r="C63" i="57"/>
  <c r="D63" i="57"/>
  <c r="B64" i="57"/>
  <c r="H64" i="57"/>
  <c r="C64" i="57"/>
  <c r="D64" i="57"/>
  <c r="B65" i="57"/>
  <c r="H65" i="57"/>
  <c r="C65" i="57"/>
  <c r="D65" i="57"/>
  <c r="B66" i="57"/>
  <c r="H66" i="57"/>
  <c r="C66" i="57"/>
  <c r="D66" i="57"/>
  <c r="B67" i="57"/>
  <c r="H67" i="57"/>
  <c r="C67" i="57"/>
  <c r="D67" i="57"/>
  <c r="B68" i="57"/>
  <c r="H68" i="57"/>
  <c r="C68" i="57"/>
  <c r="D68" i="57"/>
  <c r="B69" i="57"/>
  <c r="H69" i="57"/>
  <c r="C69" i="57"/>
  <c r="D69" i="57"/>
  <c r="B70" i="57"/>
  <c r="H70" i="57"/>
  <c r="C70" i="57"/>
  <c r="D70" i="57"/>
  <c r="B71" i="57"/>
  <c r="H71" i="57"/>
  <c r="C71" i="57"/>
  <c r="D71" i="57"/>
  <c r="B72" i="57"/>
  <c r="H72" i="57"/>
  <c r="C72" i="57"/>
  <c r="D72" i="57"/>
  <c r="B73" i="57"/>
  <c r="H73" i="57"/>
  <c r="C73" i="57"/>
  <c r="D73" i="57"/>
  <c r="B74" i="57"/>
  <c r="H74" i="57"/>
  <c r="C74" i="57"/>
  <c r="D74" i="57"/>
  <c r="B75" i="57"/>
  <c r="H75" i="57"/>
  <c r="C75" i="57"/>
  <c r="D75" i="57"/>
  <c r="B76" i="57"/>
  <c r="H76" i="57"/>
  <c r="C76" i="57"/>
  <c r="D76" i="57"/>
  <c r="B77" i="57"/>
  <c r="H77" i="57"/>
  <c r="C77" i="57"/>
  <c r="D77" i="57"/>
  <c r="B78" i="57"/>
  <c r="H78" i="57"/>
  <c r="C78" i="57"/>
  <c r="D78" i="57"/>
  <c r="B79" i="57"/>
  <c r="H79" i="57"/>
  <c r="C79" i="57"/>
  <c r="D79" i="57"/>
  <c r="B80" i="57"/>
  <c r="H80" i="57"/>
  <c r="C80" i="57"/>
  <c r="D80" i="57"/>
  <c r="B81" i="57"/>
  <c r="H81" i="57"/>
  <c r="C81" i="57"/>
  <c r="D81" i="57"/>
  <c r="B82" i="57"/>
  <c r="H82" i="57"/>
  <c r="C82" i="57"/>
  <c r="D82" i="57"/>
  <c r="B83" i="57"/>
  <c r="H83" i="57"/>
  <c r="C83" i="57"/>
  <c r="D83" i="57"/>
  <c r="B143" i="28"/>
  <c r="B144" i="28"/>
  <c r="B145" i="28"/>
  <c r="B146" i="28"/>
  <c r="B147" i="28"/>
  <c r="B148" i="28"/>
  <c r="B149" i="28"/>
  <c r="B150" i="28"/>
  <c r="B151" i="28"/>
  <c r="B152" i="28"/>
  <c r="B153"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Y123" i="27" l="1"/>
  <c r="X123" i="27"/>
  <c r="Y122" i="27"/>
  <c r="X122" i="27"/>
  <c r="X121" i="27"/>
  <c r="Y121" i="27"/>
  <c r="Y120" i="27"/>
  <c r="X120" i="27"/>
  <c r="X119" i="27"/>
  <c r="X118" i="27"/>
  <c r="X117" i="27"/>
  <c r="X116" i="27"/>
  <c r="X115" i="27"/>
  <c r="F64" i="34" l="1"/>
  <c r="G64" i="34"/>
  <c r="F65" i="34"/>
  <c r="G65" i="34"/>
  <c r="F66" i="34"/>
  <c r="G66" i="34"/>
  <c r="F67" i="34"/>
  <c r="G67" i="34"/>
  <c r="F68" i="34"/>
  <c r="G68" i="34"/>
  <c r="F69" i="34"/>
  <c r="G69" i="34"/>
  <c r="F70" i="34"/>
  <c r="G70" i="34"/>
  <c r="F71" i="34"/>
  <c r="G71" i="34"/>
  <c r="F72" i="34"/>
  <c r="G72" i="34"/>
  <c r="F73" i="34"/>
  <c r="G73" i="34"/>
  <c r="F74" i="34"/>
  <c r="G74" i="34"/>
  <c r="F75" i="34"/>
  <c r="G75" i="34"/>
  <c r="F76" i="34"/>
  <c r="G76" i="34"/>
  <c r="F77" i="34"/>
  <c r="G77" i="34"/>
  <c r="F78" i="34"/>
  <c r="G78" i="34"/>
  <c r="F79" i="34"/>
  <c r="G79" i="34"/>
  <c r="F80" i="34"/>
  <c r="G80" i="34"/>
  <c r="F81" i="34"/>
  <c r="G81" i="34"/>
  <c r="F82" i="34"/>
  <c r="G82" i="34"/>
  <c r="F83" i="34"/>
  <c r="G83" i="34"/>
  <c r="F84" i="34"/>
  <c r="G84" i="34"/>
  <c r="F85" i="34"/>
  <c r="G85" i="34"/>
  <c r="F86" i="34"/>
  <c r="G86" i="34"/>
  <c r="F87" i="34"/>
  <c r="G87" i="34"/>
  <c r="F88" i="34"/>
  <c r="G88" i="34"/>
  <c r="F89" i="34"/>
  <c r="G89" i="34"/>
  <c r="F90" i="34"/>
  <c r="G90" i="34"/>
  <c r="F91" i="34"/>
  <c r="G91" i="34"/>
  <c r="F92" i="34"/>
  <c r="G92" i="34"/>
  <c r="F93" i="34"/>
  <c r="G93" i="34"/>
  <c r="F94" i="34"/>
  <c r="G94" i="34"/>
  <c r="F95" i="34"/>
  <c r="G95" i="34"/>
  <c r="F96" i="34"/>
  <c r="G96" i="34"/>
  <c r="F97" i="34"/>
  <c r="G97" i="34"/>
  <c r="F98" i="34"/>
  <c r="G98" i="34"/>
  <c r="F99" i="34"/>
  <c r="G99" i="34"/>
  <c r="F100" i="34"/>
  <c r="G100" i="34"/>
  <c r="F101" i="34"/>
  <c r="G101" i="34"/>
  <c r="F102" i="34"/>
  <c r="G102" i="34"/>
  <c r="F103" i="34"/>
  <c r="G103" i="34"/>
  <c r="F104" i="34"/>
  <c r="G104" i="34"/>
  <c r="F105" i="34"/>
  <c r="G105" i="34"/>
  <c r="F106" i="34"/>
  <c r="G106" i="34"/>
  <c r="F107" i="34"/>
  <c r="G107" i="34"/>
  <c r="F108" i="34"/>
  <c r="G108" i="34"/>
  <c r="F109" i="34"/>
  <c r="G109" i="34"/>
  <c r="F110" i="34"/>
  <c r="G110" i="34"/>
  <c r="F111" i="34"/>
  <c r="G111" i="34"/>
  <c r="F112" i="34"/>
  <c r="G112" i="34"/>
  <c r="F113" i="34"/>
  <c r="G113" i="34"/>
  <c r="F114" i="34"/>
  <c r="G114" i="34"/>
  <c r="F115" i="34"/>
  <c r="G115" i="34"/>
  <c r="F116" i="34"/>
  <c r="G116" i="34"/>
  <c r="F117" i="34"/>
  <c r="G117" i="34"/>
  <c r="F118" i="34"/>
  <c r="G118" i="34"/>
  <c r="F119" i="34"/>
  <c r="G119" i="34"/>
  <c r="F120" i="34"/>
  <c r="G120" i="34"/>
  <c r="F121" i="34"/>
  <c r="G121" i="34"/>
  <c r="F122" i="34"/>
  <c r="G122" i="34"/>
  <c r="F123" i="34"/>
  <c r="G123" i="34"/>
  <c r="F124" i="34"/>
  <c r="G124" i="34"/>
  <c r="F125" i="34"/>
  <c r="G125" i="34"/>
  <c r="F126" i="34"/>
  <c r="G126" i="34"/>
  <c r="F127" i="34"/>
  <c r="G127" i="34"/>
  <c r="F128" i="34"/>
  <c r="G128" i="34"/>
  <c r="F129" i="34"/>
  <c r="G129" i="34"/>
  <c r="F130" i="34"/>
  <c r="G130" i="34"/>
  <c r="F131" i="34"/>
  <c r="G131" i="34"/>
  <c r="F132" i="34"/>
  <c r="G132" i="34"/>
  <c r="F133" i="34"/>
  <c r="G133" i="34"/>
  <c r="F134" i="34"/>
  <c r="G134" i="34"/>
  <c r="F135" i="34"/>
  <c r="G135" i="34"/>
  <c r="F136" i="34"/>
  <c r="G136" i="34"/>
  <c r="F137" i="34"/>
  <c r="G137" i="34"/>
  <c r="F138" i="34"/>
  <c r="G138" i="34"/>
  <c r="F139" i="34"/>
  <c r="G139" i="34"/>
  <c r="F140" i="34"/>
  <c r="G140" i="34"/>
  <c r="F141" i="34"/>
  <c r="G141" i="34"/>
  <c r="F142" i="34"/>
  <c r="G142" i="34"/>
  <c r="F143" i="34"/>
  <c r="G143" i="34"/>
  <c r="F144" i="34"/>
  <c r="G144" i="34"/>
  <c r="F145" i="34"/>
  <c r="G145" i="34"/>
  <c r="F146" i="34"/>
  <c r="G146" i="34"/>
  <c r="F147" i="34"/>
  <c r="G147" i="34"/>
  <c r="F148" i="34"/>
  <c r="G148" i="34"/>
  <c r="F149" i="34"/>
  <c r="G149" i="34"/>
  <c r="F150" i="34"/>
  <c r="G150" i="34"/>
  <c r="F151" i="34"/>
  <c r="G151" i="34"/>
  <c r="F152" i="34"/>
  <c r="G152" i="34"/>
  <c r="F153" i="34"/>
  <c r="G153" i="34"/>
  <c r="F154" i="34"/>
  <c r="G154" i="34"/>
  <c r="F155" i="34"/>
  <c r="G155" i="34"/>
  <c r="F156" i="34"/>
  <c r="G156" i="34"/>
  <c r="F157" i="34"/>
  <c r="G157" i="34"/>
  <c r="F158" i="34"/>
  <c r="G158" i="34"/>
  <c r="F159" i="34"/>
  <c r="G159" i="34"/>
  <c r="F160" i="34"/>
  <c r="G160" i="34"/>
  <c r="F161" i="34"/>
  <c r="G161" i="34"/>
  <c r="F162" i="34"/>
  <c r="G162" i="34"/>
  <c r="F163" i="34"/>
  <c r="G163" i="34"/>
  <c r="F164" i="34"/>
  <c r="G164" i="34"/>
  <c r="F165" i="34"/>
  <c r="G165" i="34"/>
  <c r="F166" i="34"/>
  <c r="G166" i="34"/>
  <c r="F167" i="34"/>
  <c r="G167" i="34"/>
  <c r="F168" i="34"/>
  <c r="G168" i="34"/>
  <c r="F169" i="34"/>
  <c r="G169" i="34"/>
  <c r="F170" i="34"/>
  <c r="G170" i="34"/>
  <c r="F171" i="34"/>
  <c r="G171" i="34"/>
  <c r="F172" i="34"/>
  <c r="G172" i="34"/>
  <c r="F173" i="34"/>
  <c r="G173" i="34"/>
  <c r="F174" i="34"/>
  <c r="G174" i="34"/>
  <c r="F175" i="34"/>
  <c r="G175" i="34"/>
  <c r="F176" i="34"/>
  <c r="G176" i="34"/>
  <c r="F177" i="34"/>
  <c r="G177" i="34"/>
  <c r="F178" i="34"/>
  <c r="G178" i="34"/>
  <c r="F179" i="34"/>
  <c r="G179" i="34"/>
  <c r="F180" i="34"/>
  <c r="G180" i="34"/>
  <c r="F181" i="34"/>
  <c r="G181" i="34"/>
  <c r="F182" i="34"/>
  <c r="G182" i="34"/>
  <c r="F183" i="34"/>
  <c r="G183" i="34"/>
  <c r="F184" i="34"/>
  <c r="G184" i="34"/>
  <c r="D18" i="57" l="1"/>
  <c r="C18" i="57"/>
  <c r="H18" i="57"/>
  <c r="B18" i="57"/>
  <c r="G12" i="57"/>
  <c r="O20" i="57" l="1"/>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P20" i="57"/>
  <c r="L20" i="57" s="1"/>
  <c r="P43" i="57"/>
  <c r="L43" i="57" s="1"/>
  <c r="P47" i="57"/>
  <c r="L47" i="57" s="1"/>
  <c r="P55" i="57"/>
  <c r="L55" i="57" s="1"/>
  <c r="P18" i="57"/>
  <c r="L18" i="57" s="1"/>
  <c r="P27" i="57"/>
  <c r="L27" i="57" s="1"/>
  <c r="P41" i="57"/>
  <c r="L41" i="57" s="1"/>
  <c r="P53" i="57"/>
  <c r="L53" i="57" s="1"/>
  <c r="P21" i="57"/>
  <c r="L21" i="57" s="1"/>
  <c r="P30" i="57"/>
  <c r="L30" i="57" s="1"/>
  <c r="P39" i="57"/>
  <c r="L39" i="57" s="1"/>
  <c r="P40" i="57"/>
  <c r="L40" i="57" s="1"/>
  <c r="P42" i="57"/>
  <c r="L42" i="57" s="1"/>
  <c r="P48" i="57"/>
  <c r="L48" i="57" s="1"/>
  <c r="P57" i="57"/>
  <c r="L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P46" i="57"/>
  <c r="L46" i="57" s="1"/>
  <c r="P58" i="57"/>
  <c r="L58" i="57" s="1"/>
  <c r="P67" i="57"/>
  <c r="L67" i="57" s="1"/>
  <c r="P34" i="57"/>
  <c r="L34" i="57" s="1"/>
  <c r="P61" i="57"/>
  <c r="L61" i="57" s="1"/>
  <c r="P64" i="57"/>
  <c r="L64" i="57" s="1"/>
  <c r="P70" i="57"/>
  <c r="L70" i="57" s="1"/>
  <c r="P82" i="57"/>
  <c r="L82" i="57" s="1"/>
  <c r="P19" i="57"/>
  <c r="L19" i="57" s="1"/>
  <c r="P33" i="57"/>
  <c r="L33" i="57" s="1"/>
  <c r="P37" i="57"/>
  <c r="L37" i="57" s="1"/>
  <c r="P45" i="57"/>
  <c r="L45" i="57" s="1"/>
  <c r="P49" i="57"/>
  <c r="L49" i="57" s="1"/>
  <c r="P52" i="57"/>
  <c r="L52" i="57" s="1"/>
  <c r="P56" i="57"/>
  <c r="L56" i="57" s="1"/>
  <c r="P60" i="57"/>
  <c r="L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P73" i="57"/>
  <c r="L73" i="57" s="1"/>
  <c r="P76" i="57"/>
  <c r="L76" i="57" s="1"/>
  <c r="P26" i="57"/>
  <c r="L26" i="57" s="1"/>
  <c r="P54" i="57"/>
  <c r="L54" i="57" s="1"/>
  <c r="P66" i="57"/>
  <c r="L66" i="57" s="1"/>
  <c r="P68" i="57"/>
  <c r="L68" i="57" s="1"/>
  <c r="O29" i="57"/>
  <c r="O32" i="57"/>
  <c r="O27" i="57"/>
  <c r="O35" i="57"/>
  <c r="O37" i="57"/>
  <c r="O31" i="57"/>
  <c r="O39" i="57"/>
  <c r="O33" i="57"/>
  <c r="P50" i="57"/>
  <c r="L50" i="57" s="1"/>
  <c r="O54" i="57"/>
  <c r="O57" i="57"/>
  <c r="O61" i="57"/>
  <c r="O65" i="57"/>
  <c r="O71" i="57"/>
  <c r="O56" i="57"/>
  <c r="O60" i="57"/>
  <c r="O64" i="57"/>
  <c r="O69" i="57"/>
  <c r="O55" i="57"/>
  <c r="O59" i="57"/>
  <c r="O63" i="57"/>
  <c r="O67" i="57"/>
  <c r="O58" i="57"/>
  <c r="O62" i="57"/>
  <c r="O66" i="57"/>
  <c r="O73" i="57"/>
  <c r="N70" i="57" l="1"/>
  <c r="N77" i="57"/>
  <c r="N64" i="57"/>
  <c r="N79" i="57"/>
  <c r="N76" i="57"/>
  <c r="N83" i="57"/>
  <c r="N69" i="57"/>
  <c r="N66" i="57"/>
  <c r="N73" i="57"/>
  <c r="N74" i="57"/>
  <c r="N82" i="57"/>
  <c r="N75" i="57"/>
  <c r="N78" i="57"/>
  <c r="N81" i="57"/>
  <c r="N71" i="57"/>
  <c r="N72" i="57"/>
  <c r="N67" i="57"/>
  <c r="N68" i="57"/>
  <c r="N80" i="57"/>
  <c r="N65" i="57"/>
  <c r="D35" i="44" l="1"/>
  <c r="C19" i="34" l="1"/>
  <c r="C18" i="34"/>
  <c r="D34" i="44"/>
  <c r="N205" i="34" l="1"/>
  <c r="N185" i="34"/>
  <c r="N196" i="34"/>
  <c r="N198" i="34"/>
  <c r="N186" i="34"/>
  <c r="N194" i="34"/>
  <c r="N188" i="34"/>
  <c r="N207" i="34"/>
  <c r="N189" i="34"/>
  <c r="N206" i="34"/>
  <c r="N191" i="34"/>
  <c r="N193" i="34"/>
  <c r="N190" i="34"/>
  <c r="N203" i="34"/>
  <c r="N209" i="34"/>
  <c r="N208" i="34"/>
  <c r="N200" i="34"/>
  <c r="N202" i="34"/>
  <c r="N199" i="34"/>
  <c r="N195" i="34"/>
  <c r="N204" i="34"/>
  <c r="N197" i="34"/>
  <c r="N187" i="34"/>
  <c r="N201" i="34"/>
  <c r="N192" i="34"/>
  <c r="N91" i="34"/>
  <c r="N102" i="34"/>
  <c r="N82" i="34"/>
  <c r="N86" i="34"/>
  <c r="N98" i="34"/>
  <c r="N111" i="34"/>
  <c r="N115" i="34"/>
  <c r="N66" i="34"/>
  <c r="N110" i="34"/>
  <c r="N132" i="34"/>
  <c r="N134" i="34"/>
  <c r="N150" i="34"/>
  <c r="N156" i="34"/>
  <c r="N119" i="34"/>
  <c r="N123" i="34"/>
  <c r="N127" i="34"/>
  <c r="N149" i="34"/>
  <c r="N161" i="34"/>
  <c r="N166" i="34"/>
  <c r="N168" i="34"/>
  <c r="N170" i="34"/>
  <c r="N138" i="34"/>
  <c r="N154" i="34"/>
  <c r="N180" i="34"/>
  <c r="N146" i="34"/>
  <c r="N169" i="34"/>
  <c r="N162" i="34"/>
  <c r="N128" i="34"/>
  <c r="N165" i="34"/>
  <c r="N143" i="34"/>
  <c r="N176" i="34"/>
  <c r="N135" i="34"/>
  <c r="N131" i="34"/>
  <c r="N121" i="34"/>
  <c r="N179" i="34"/>
  <c r="N145" i="34"/>
  <c r="N182" i="34"/>
  <c r="N172" i="34"/>
  <c r="N137" i="34"/>
  <c r="N142" i="34"/>
  <c r="N164" i="34"/>
  <c r="N174" i="34"/>
  <c r="N167" i="34"/>
  <c r="N155" i="34"/>
  <c r="N139" i="34"/>
  <c r="N114" i="34"/>
  <c r="N144" i="34"/>
  <c r="N178" i="34"/>
  <c r="N158" i="34"/>
  <c r="N184" i="34"/>
  <c r="N153" i="34"/>
  <c r="N181" i="34"/>
  <c r="N136" i="34"/>
  <c r="N130" i="34"/>
  <c r="N118" i="34"/>
  <c r="N159" i="34"/>
  <c r="N94" i="34"/>
  <c r="N151" i="34"/>
  <c r="N157" i="34"/>
  <c r="N117" i="34"/>
  <c r="N173" i="34"/>
  <c r="N163" i="34"/>
  <c r="N140" i="34"/>
  <c r="N70" i="34"/>
  <c r="N99" i="34"/>
  <c r="N83" i="34"/>
  <c r="N68" i="34"/>
  <c r="N108" i="34"/>
  <c r="N101" i="34"/>
  <c r="N85" i="34"/>
  <c r="N96" i="34"/>
  <c r="N90" i="34"/>
  <c r="N84" i="34"/>
  <c r="N122" i="34"/>
  <c r="N104" i="34"/>
  <c r="N93" i="34"/>
  <c r="N78" i="34"/>
  <c r="N69" i="34"/>
  <c r="N177" i="34"/>
  <c r="N148" i="34"/>
  <c r="N171" i="34"/>
  <c r="N129" i="34"/>
  <c r="N87" i="34"/>
  <c r="N74" i="34"/>
  <c r="N141" i="34"/>
  <c r="N147" i="34"/>
  <c r="N116" i="34"/>
  <c r="N183" i="34"/>
  <c r="N152" i="34"/>
  <c r="N107" i="34"/>
  <c r="N112" i="34"/>
  <c r="N79" i="34"/>
  <c r="N72" i="34"/>
  <c r="N97" i="34"/>
  <c r="N92" i="34"/>
  <c r="N81" i="34"/>
  <c r="N65" i="34"/>
  <c r="N80" i="34"/>
  <c r="N67" i="34"/>
  <c r="N160" i="34"/>
  <c r="N126" i="34"/>
  <c r="N133" i="34"/>
  <c r="N125" i="34"/>
  <c r="N113" i="34"/>
  <c r="N175" i="34"/>
  <c r="N95" i="34"/>
  <c r="N89" i="34"/>
  <c r="N76" i="34"/>
  <c r="N103" i="34"/>
  <c r="N71" i="34"/>
  <c r="N106" i="34"/>
  <c r="N75" i="34"/>
  <c r="N124" i="34"/>
  <c r="N64" i="34"/>
  <c r="N105" i="34"/>
  <c r="N120" i="34"/>
  <c r="N100" i="34"/>
  <c r="N77" i="34"/>
  <c r="N109" i="34"/>
  <c r="N73" i="34"/>
  <c r="N88" i="34"/>
  <c r="C23" i="34"/>
  <c r="C24" i="34"/>
  <c r="C25" i="34"/>
  <c r="C26" i="34"/>
  <c r="J194" i="34" l="1"/>
  <c r="J207" i="34"/>
  <c r="J200" i="34"/>
  <c r="J197" i="34"/>
  <c r="J189" i="34"/>
  <c r="J205" i="34"/>
  <c r="J193" i="34"/>
  <c r="J208" i="34"/>
  <c r="J206" i="34"/>
  <c r="J201" i="34"/>
  <c r="J198" i="34"/>
  <c r="J204" i="34"/>
  <c r="J188" i="34"/>
  <c r="J199" i="34"/>
  <c r="J191" i="34"/>
  <c r="J202" i="34"/>
  <c r="J185" i="34"/>
  <c r="J192" i="34"/>
  <c r="J196" i="34"/>
  <c r="J209" i="34"/>
  <c r="J190" i="34"/>
  <c r="J187" i="34"/>
  <c r="J203" i="34"/>
  <c r="J186" i="34"/>
  <c r="J195" i="34"/>
  <c r="J74" i="34"/>
  <c r="J83" i="34"/>
  <c r="J87" i="34"/>
  <c r="J95" i="34"/>
  <c r="J99" i="34"/>
  <c r="J67" i="34"/>
  <c r="J78" i="34"/>
  <c r="J111" i="34"/>
  <c r="J66" i="34"/>
  <c r="J90" i="34"/>
  <c r="J106" i="34"/>
  <c r="J119" i="34"/>
  <c r="J70" i="34"/>
  <c r="J103" i="34"/>
  <c r="J115" i="34"/>
  <c r="J130" i="34"/>
  <c r="J142" i="34"/>
  <c r="J149" i="34"/>
  <c r="J169" i="34"/>
  <c r="J181" i="34"/>
  <c r="J123" i="34"/>
  <c r="J127" i="34"/>
  <c r="J166" i="34"/>
  <c r="J173" i="34"/>
  <c r="J133" i="34"/>
  <c r="J145" i="34"/>
  <c r="J157" i="34"/>
  <c r="J164" i="34"/>
  <c r="J178" i="34"/>
  <c r="J180" i="34"/>
  <c r="J153" i="34"/>
  <c r="J143" i="34"/>
  <c r="J151" i="34"/>
  <c r="J135" i="34"/>
  <c r="J121" i="34"/>
  <c r="J163" i="34"/>
  <c r="J158" i="34"/>
  <c r="J140" i="34"/>
  <c r="J167" i="34"/>
  <c r="J160" i="34"/>
  <c r="J184" i="34"/>
  <c r="J176" i="34"/>
  <c r="J172" i="34"/>
  <c r="J182" i="34"/>
  <c r="J174" i="34"/>
  <c r="J159" i="34"/>
  <c r="J139" i="34"/>
  <c r="J168" i="34"/>
  <c r="J147" i="34"/>
  <c r="J125" i="34"/>
  <c r="J183" i="34"/>
  <c r="J171" i="34"/>
  <c r="J161" i="34"/>
  <c r="J170" i="34"/>
  <c r="J165" i="34"/>
  <c r="J155" i="34"/>
  <c r="J146" i="34"/>
  <c r="J179" i="34"/>
  <c r="J148" i="34"/>
  <c r="J154" i="34"/>
  <c r="J138" i="34"/>
  <c r="J156" i="34"/>
  <c r="J132" i="34"/>
  <c r="J124" i="34"/>
  <c r="J113" i="34"/>
  <c r="J94" i="34"/>
  <c r="J77" i="34"/>
  <c r="J104" i="34"/>
  <c r="J112" i="34"/>
  <c r="J141" i="34"/>
  <c r="J152" i="34"/>
  <c r="J137" i="34"/>
  <c r="J129" i="34"/>
  <c r="J162" i="34"/>
  <c r="J122" i="34"/>
  <c r="J105" i="34"/>
  <c r="J97" i="34"/>
  <c r="J92" i="34"/>
  <c r="J81" i="34"/>
  <c r="J175" i="34"/>
  <c r="J177" i="34"/>
  <c r="J136" i="34"/>
  <c r="J128" i="34"/>
  <c r="J120" i="34"/>
  <c r="J101" i="34"/>
  <c r="J85" i="34"/>
  <c r="J65" i="34"/>
  <c r="J117" i="34"/>
  <c r="J110" i="34"/>
  <c r="J73" i="34"/>
  <c r="J93" i="34"/>
  <c r="J82" i="34"/>
  <c r="J116" i="34"/>
  <c r="J102" i="34"/>
  <c r="J91" i="34"/>
  <c r="J72" i="34"/>
  <c r="J131" i="34"/>
  <c r="J144" i="34"/>
  <c r="J150" i="34"/>
  <c r="J134" i="34"/>
  <c r="J126" i="34"/>
  <c r="J118" i="34"/>
  <c r="J108" i="34"/>
  <c r="J71" i="34"/>
  <c r="J96" i="34"/>
  <c r="J88" i="34"/>
  <c r="J98" i="34"/>
  <c r="J86" i="34"/>
  <c r="J80" i="34"/>
  <c r="J69" i="34"/>
  <c r="J114" i="34"/>
  <c r="J107" i="34"/>
  <c r="J89" i="34"/>
  <c r="J79" i="34"/>
  <c r="J75" i="34"/>
  <c r="J109" i="34"/>
  <c r="J100" i="34"/>
  <c r="J76" i="34"/>
  <c r="J68" i="34"/>
  <c r="J84" i="34"/>
  <c r="K70" i="34"/>
  <c r="K82" i="34"/>
  <c r="K86" i="34"/>
  <c r="K98" i="34"/>
  <c r="K78" i="34"/>
  <c r="K65" i="34"/>
  <c r="K97" i="34"/>
  <c r="K105" i="34"/>
  <c r="K118" i="34"/>
  <c r="K145" i="34"/>
  <c r="K156" i="34"/>
  <c r="K164" i="34"/>
  <c r="K177" i="34"/>
  <c r="K149" i="34"/>
  <c r="K169" i="34"/>
  <c r="K181" i="34"/>
  <c r="K121" i="34"/>
  <c r="K125" i="34"/>
  <c r="K151" i="34"/>
  <c r="K184" i="34"/>
  <c r="K172" i="34"/>
  <c r="K176" i="34"/>
  <c r="K129" i="34"/>
  <c r="K173" i="34"/>
  <c r="K135" i="34"/>
  <c r="K116" i="34"/>
  <c r="K158" i="34"/>
  <c r="K89" i="34"/>
  <c r="K150" i="34"/>
  <c r="K126" i="34"/>
  <c r="K174" i="34"/>
  <c r="K155" i="34"/>
  <c r="K137" i="34"/>
  <c r="K152" i="34"/>
  <c r="K179" i="34"/>
  <c r="K183" i="34"/>
  <c r="K147" i="34"/>
  <c r="K131" i="34"/>
  <c r="K119" i="34"/>
  <c r="K110" i="34"/>
  <c r="K161" i="34"/>
  <c r="K175" i="34"/>
  <c r="K140" i="34"/>
  <c r="K77" i="34"/>
  <c r="K166" i="34"/>
  <c r="K154" i="34"/>
  <c r="K144" i="34"/>
  <c r="K138" i="34"/>
  <c r="K123" i="34"/>
  <c r="K167" i="34"/>
  <c r="K160" i="34"/>
  <c r="K142" i="34"/>
  <c r="K136" i="34"/>
  <c r="K132" i="34"/>
  <c r="K113" i="34"/>
  <c r="K130" i="34"/>
  <c r="K124" i="34"/>
  <c r="K112" i="34"/>
  <c r="K180" i="34"/>
  <c r="K148" i="34"/>
  <c r="K117" i="34"/>
  <c r="K106" i="34"/>
  <c r="K94" i="34"/>
  <c r="K88" i="34"/>
  <c r="K75" i="34"/>
  <c r="K69" i="34"/>
  <c r="K79" i="34"/>
  <c r="K74" i="34"/>
  <c r="K68" i="34"/>
  <c r="K85" i="34"/>
  <c r="K73" i="34"/>
  <c r="K122" i="34"/>
  <c r="K178" i="34"/>
  <c r="K153" i="34"/>
  <c r="K146" i="34"/>
  <c r="K139" i="34"/>
  <c r="K114" i="34"/>
  <c r="K66" i="34"/>
  <c r="K120" i="34"/>
  <c r="K111" i="34"/>
  <c r="K168" i="34"/>
  <c r="K133" i="34"/>
  <c r="K171" i="34"/>
  <c r="K134" i="34"/>
  <c r="K128" i="34"/>
  <c r="K170" i="34"/>
  <c r="K159" i="34"/>
  <c r="K143" i="34"/>
  <c r="K96" i="34"/>
  <c r="K90" i="34"/>
  <c r="K104" i="34"/>
  <c r="K107" i="34"/>
  <c r="K99" i="34"/>
  <c r="K87" i="34"/>
  <c r="K76" i="34"/>
  <c r="K72" i="34"/>
  <c r="K127" i="34"/>
  <c r="K108" i="34"/>
  <c r="K163" i="34"/>
  <c r="K162" i="34"/>
  <c r="K182" i="34"/>
  <c r="K165" i="34"/>
  <c r="K157" i="34"/>
  <c r="K141" i="34"/>
  <c r="K102" i="34"/>
  <c r="K100" i="34"/>
  <c r="K84" i="34"/>
  <c r="K115" i="34"/>
  <c r="K109" i="34"/>
  <c r="K80" i="34"/>
  <c r="K91" i="34"/>
  <c r="K101" i="34"/>
  <c r="K71" i="34"/>
  <c r="K83" i="34"/>
  <c r="K81" i="34"/>
  <c r="K67" i="34"/>
  <c r="K93" i="34"/>
  <c r="K95" i="34"/>
  <c r="K103" i="34"/>
  <c r="K92" i="34"/>
  <c r="C29" i="27"/>
  <c r="O86" i="21" l="1"/>
  <c r="O90" i="21"/>
  <c r="O94" i="21"/>
  <c r="O98" i="21"/>
  <c r="R66" i="21"/>
  <c r="R70" i="21"/>
  <c r="R74" i="21"/>
  <c r="R78" i="21"/>
  <c r="O88" i="21"/>
  <c r="O93" i="21"/>
  <c r="O99" i="21"/>
  <c r="R65" i="21"/>
  <c r="R71" i="21"/>
  <c r="R76" i="21"/>
  <c r="O85" i="21"/>
  <c r="O92" i="21"/>
  <c r="O100" i="21"/>
  <c r="R69" i="21"/>
  <c r="R77" i="21"/>
  <c r="O89" i="21"/>
  <c r="O96" i="21"/>
  <c r="R67" i="21"/>
  <c r="R73" i="21"/>
  <c r="O91" i="21"/>
  <c r="R75" i="21"/>
  <c r="O95" i="21"/>
  <c r="R64" i="21"/>
  <c r="R79" i="21"/>
  <c r="O87" i="21"/>
  <c r="R72" i="21"/>
  <c r="O97" i="21"/>
  <c r="R68" i="21"/>
  <c r="P88" i="21" l="1"/>
  <c r="P92" i="21"/>
  <c r="P96" i="21"/>
  <c r="P100" i="21"/>
  <c r="S64" i="21"/>
  <c r="S68" i="21"/>
  <c r="S72" i="21"/>
  <c r="S76" i="21"/>
  <c r="P86" i="21"/>
  <c r="P91" i="21"/>
  <c r="P97" i="21"/>
  <c r="S69" i="21"/>
  <c r="S74" i="21"/>
  <c r="S79" i="21"/>
  <c r="P89" i="21"/>
  <c r="P95" i="21"/>
  <c r="S66" i="21"/>
  <c r="S73" i="21"/>
  <c r="P85" i="21"/>
  <c r="P93" i="21"/>
  <c r="P99" i="21"/>
  <c r="S70" i="21"/>
  <c r="S77" i="21"/>
  <c r="P94" i="21"/>
  <c r="S65" i="21"/>
  <c r="S78" i="21"/>
  <c r="P98" i="21"/>
  <c r="S67" i="21"/>
  <c r="P90" i="21"/>
  <c r="S75" i="21"/>
  <c r="P87" i="21"/>
  <c r="S71" i="21"/>
  <c r="K64" i="34" l="1"/>
  <c r="J12" i="45"/>
  <c r="K12" i="45"/>
  <c r="L12" i="45"/>
  <c r="M12" i="45"/>
  <c r="N12" i="45"/>
  <c r="O12" i="45"/>
  <c r="P12" i="45"/>
  <c r="Q12" i="45"/>
  <c r="R12" i="45"/>
  <c r="S12" i="45"/>
  <c r="T12" i="45"/>
  <c r="U12" i="45"/>
  <c r="C39" i="34" l="1"/>
  <c r="C36" i="34"/>
  <c r="C22" i="34"/>
  <c r="L207" i="34" l="1"/>
  <c r="P207" i="34" s="1"/>
  <c r="I159" i="29" s="1"/>
  <c r="L190" i="34"/>
  <c r="P190" i="34" s="1"/>
  <c r="I142" i="29" s="1"/>
  <c r="L194" i="34"/>
  <c r="P194" i="34" s="1"/>
  <c r="I146" i="29" s="1"/>
  <c r="L199" i="34"/>
  <c r="P199" i="34" s="1"/>
  <c r="I151" i="29" s="1"/>
  <c r="L197" i="34"/>
  <c r="P197" i="34" s="1"/>
  <c r="I149" i="29" s="1"/>
  <c r="L201" i="34"/>
  <c r="P201" i="34" s="1"/>
  <c r="I153" i="29" s="1"/>
  <c r="L189" i="34"/>
  <c r="P189" i="34" s="1"/>
  <c r="I141" i="29" s="1"/>
  <c r="L196" i="34"/>
  <c r="P196" i="34" s="1"/>
  <c r="I148" i="29" s="1"/>
  <c r="L193" i="34"/>
  <c r="P193" i="34" s="1"/>
  <c r="I145" i="29" s="1"/>
  <c r="L203" i="34"/>
  <c r="P203" i="34" s="1"/>
  <c r="I155" i="29" s="1"/>
  <c r="L209" i="34"/>
  <c r="P209" i="34" s="1"/>
  <c r="I161" i="29" s="1"/>
  <c r="L200" i="34"/>
  <c r="P200" i="34" s="1"/>
  <c r="I152" i="29" s="1"/>
  <c r="L206" i="34"/>
  <c r="P206" i="34" s="1"/>
  <c r="I158" i="29" s="1"/>
  <c r="L198" i="34"/>
  <c r="P198" i="34" s="1"/>
  <c r="I150" i="29" s="1"/>
  <c r="L202" i="34"/>
  <c r="P202" i="34" s="1"/>
  <c r="I154" i="29" s="1"/>
  <c r="L186" i="34"/>
  <c r="P186" i="34" s="1"/>
  <c r="I138" i="29" s="1"/>
  <c r="L185" i="34"/>
  <c r="P185" i="34" s="1"/>
  <c r="I137" i="29" s="1"/>
  <c r="L195" i="34"/>
  <c r="P195" i="34" s="1"/>
  <c r="I147" i="29" s="1"/>
  <c r="L204" i="34"/>
  <c r="P204" i="34" s="1"/>
  <c r="I156" i="29" s="1"/>
  <c r="L192" i="34"/>
  <c r="P192" i="34" s="1"/>
  <c r="I144" i="29" s="1"/>
  <c r="L205" i="34"/>
  <c r="P205" i="34" s="1"/>
  <c r="I157" i="29" s="1"/>
  <c r="L188" i="34"/>
  <c r="P188" i="34" s="1"/>
  <c r="I140" i="29" s="1"/>
  <c r="L187" i="34"/>
  <c r="P187" i="34" s="1"/>
  <c r="I139" i="29" s="1"/>
  <c r="L208" i="34"/>
  <c r="P208" i="34" s="1"/>
  <c r="I160" i="29" s="1"/>
  <c r="L191" i="34"/>
  <c r="P191" i="34" s="1"/>
  <c r="I143" i="29" s="1"/>
  <c r="L180" i="34"/>
  <c r="L162" i="34"/>
  <c r="P162" i="34" s="1"/>
  <c r="I114" i="29" s="1"/>
  <c r="L146" i="34"/>
  <c r="P146" i="34" s="1"/>
  <c r="I98" i="29" s="1"/>
  <c r="L183" i="34"/>
  <c r="P183" i="34" s="1"/>
  <c r="I135" i="29" s="1"/>
  <c r="L167" i="34"/>
  <c r="P167" i="34" s="1"/>
  <c r="I119" i="29" s="1"/>
  <c r="L147" i="34"/>
  <c r="P147" i="34" s="1"/>
  <c r="I99" i="29" s="1"/>
  <c r="L137" i="34"/>
  <c r="P137" i="34" s="1"/>
  <c r="I89" i="29" s="1"/>
  <c r="L127" i="34"/>
  <c r="P127" i="34" s="1"/>
  <c r="I79" i="29" s="1"/>
  <c r="L119" i="34"/>
  <c r="L111" i="34"/>
  <c r="P111" i="34" s="1"/>
  <c r="I63" i="29" s="1"/>
  <c r="L103" i="34"/>
  <c r="P103" i="34" s="1"/>
  <c r="I55" i="29" s="1"/>
  <c r="L95" i="34"/>
  <c r="P95" i="34" s="1"/>
  <c r="I47" i="29" s="1"/>
  <c r="L87" i="34"/>
  <c r="L79" i="34"/>
  <c r="P79" i="34" s="1"/>
  <c r="I31" i="29" s="1"/>
  <c r="L71" i="34"/>
  <c r="P71" i="34" s="1"/>
  <c r="I23" i="29" s="1"/>
  <c r="L182" i="34"/>
  <c r="P182" i="34" s="1"/>
  <c r="I134" i="29" s="1"/>
  <c r="L173" i="34"/>
  <c r="L159" i="34"/>
  <c r="P159" i="34" s="1"/>
  <c r="I111" i="29" s="1"/>
  <c r="L143" i="34"/>
  <c r="P143" i="34" s="1"/>
  <c r="I95" i="29" s="1"/>
  <c r="L172" i="34"/>
  <c r="L156" i="34"/>
  <c r="L140" i="34"/>
  <c r="P140" i="34" s="1"/>
  <c r="I92" i="29" s="1"/>
  <c r="L132" i="34"/>
  <c r="P132" i="34" s="1"/>
  <c r="I84" i="29" s="1"/>
  <c r="L122" i="34"/>
  <c r="P122" i="34" s="1"/>
  <c r="I74" i="29" s="1"/>
  <c r="L114" i="34"/>
  <c r="L106" i="34"/>
  <c r="P106" i="34" s="1"/>
  <c r="I58" i="29" s="1"/>
  <c r="L98" i="34"/>
  <c r="P98" i="34" s="1"/>
  <c r="I50" i="29" s="1"/>
  <c r="L90" i="34"/>
  <c r="P90" i="34" s="1"/>
  <c r="I42" i="29" s="1"/>
  <c r="L82" i="34"/>
  <c r="L74" i="34"/>
  <c r="P74" i="34" s="1"/>
  <c r="I26" i="29" s="1"/>
  <c r="L66" i="34"/>
  <c r="P66" i="34" s="1"/>
  <c r="L176" i="34"/>
  <c r="P176" i="34" s="1"/>
  <c r="I128" i="29" s="1"/>
  <c r="L158" i="34"/>
  <c r="P158" i="34" s="1"/>
  <c r="I110" i="29" s="1"/>
  <c r="L142" i="34"/>
  <c r="P142" i="34" s="1"/>
  <c r="I94" i="29" s="1"/>
  <c r="L179" i="34"/>
  <c r="P179" i="34" s="1"/>
  <c r="I131" i="29" s="1"/>
  <c r="L161" i="34"/>
  <c r="P161" i="34" s="1"/>
  <c r="I113" i="29" s="1"/>
  <c r="L145" i="34"/>
  <c r="L135" i="34"/>
  <c r="P135" i="34" s="1"/>
  <c r="I87" i="29" s="1"/>
  <c r="L125" i="34"/>
  <c r="P125" i="34" s="1"/>
  <c r="I77" i="29" s="1"/>
  <c r="L117" i="34"/>
  <c r="P117" i="34" s="1"/>
  <c r="I69" i="29" s="1"/>
  <c r="L109" i="34"/>
  <c r="P109" i="34" s="1"/>
  <c r="I61" i="29" s="1"/>
  <c r="L101" i="34"/>
  <c r="P101" i="34" s="1"/>
  <c r="I53" i="29" s="1"/>
  <c r="L93" i="34"/>
  <c r="P93" i="34" s="1"/>
  <c r="I45" i="29" s="1"/>
  <c r="L85" i="34"/>
  <c r="P85" i="34" s="1"/>
  <c r="I37" i="29" s="1"/>
  <c r="L77" i="34"/>
  <c r="L69" i="34"/>
  <c r="P69" i="34" s="1"/>
  <c r="L169" i="34"/>
  <c r="P169" i="34" s="1"/>
  <c r="I121" i="29" s="1"/>
  <c r="L155" i="34"/>
  <c r="P155" i="34" s="1"/>
  <c r="I107" i="29" s="1"/>
  <c r="L131" i="34"/>
  <c r="P131" i="34" s="1"/>
  <c r="I83" i="29" s="1"/>
  <c r="L168" i="34"/>
  <c r="P168" i="34" s="1"/>
  <c r="I120" i="29" s="1"/>
  <c r="L152" i="34"/>
  <c r="L138" i="34"/>
  <c r="P138" i="34" s="1"/>
  <c r="I90" i="29" s="1"/>
  <c r="L130" i="34"/>
  <c r="P130" i="34" s="1"/>
  <c r="I82" i="29" s="1"/>
  <c r="L120" i="34"/>
  <c r="P120" i="34" s="1"/>
  <c r="I72" i="29" s="1"/>
  <c r="L112" i="34"/>
  <c r="P112" i="34" s="1"/>
  <c r="I64" i="29" s="1"/>
  <c r="L104" i="34"/>
  <c r="P104" i="34" s="1"/>
  <c r="I56" i="29" s="1"/>
  <c r="L96" i="34"/>
  <c r="P96" i="34" s="1"/>
  <c r="I48" i="29" s="1"/>
  <c r="L88" i="34"/>
  <c r="P88" i="34" s="1"/>
  <c r="I40" i="29" s="1"/>
  <c r="L80" i="34"/>
  <c r="L72" i="34"/>
  <c r="L64" i="34"/>
  <c r="L170" i="34"/>
  <c r="P170" i="34" s="1"/>
  <c r="I122" i="29" s="1"/>
  <c r="L154" i="34"/>
  <c r="P154" i="34" s="1"/>
  <c r="I106" i="29" s="1"/>
  <c r="L128" i="34"/>
  <c r="P128" i="34" s="1"/>
  <c r="I80" i="29" s="1"/>
  <c r="L175" i="34"/>
  <c r="P175" i="34" s="1"/>
  <c r="I127" i="29" s="1"/>
  <c r="L157" i="34"/>
  <c r="P157" i="34" s="1"/>
  <c r="I109" i="29" s="1"/>
  <c r="L141" i="34"/>
  <c r="L133" i="34"/>
  <c r="P133" i="34" s="1"/>
  <c r="I85" i="29" s="1"/>
  <c r="L123" i="34"/>
  <c r="P123" i="34" s="1"/>
  <c r="I75" i="29" s="1"/>
  <c r="L115" i="34"/>
  <c r="P115" i="34" s="1"/>
  <c r="I67" i="29" s="1"/>
  <c r="L107" i="34"/>
  <c r="L99" i="34"/>
  <c r="P99" i="34" s="1"/>
  <c r="I51" i="29" s="1"/>
  <c r="L91" i="34"/>
  <c r="P91" i="34" s="1"/>
  <c r="I43" i="29" s="1"/>
  <c r="L83" i="34"/>
  <c r="P83" i="34" s="1"/>
  <c r="I35" i="29" s="1"/>
  <c r="L75" i="34"/>
  <c r="L67" i="34"/>
  <c r="P67" i="34" s="1"/>
  <c r="L181" i="34"/>
  <c r="P181" i="34" s="1"/>
  <c r="I133" i="29" s="1"/>
  <c r="L165" i="34"/>
  <c r="P165" i="34" s="1"/>
  <c r="I117" i="29" s="1"/>
  <c r="L153" i="34"/>
  <c r="P153" i="34" s="1"/>
  <c r="I105" i="29" s="1"/>
  <c r="L178" i="34"/>
  <c r="L164" i="34"/>
  <c r="P164" i="34" s="1"/>
  <c r="I116" i="29" s="1"/>
  <c r="L148" i="34"/>
  <c r="P148" i="34" s="1"/>
  <c r="I100" i="29" s="1"/>
  <c r="L136" i="34"/>
  <c r="L126" i="34"/>
  <c r="P126" i="34" s="1"/>
  <c r="I78" i="29" s="1"/>
  <c r="L118" i="34"/>
  <c r="P118" i="34" s="1"/>
  <c r="I70" i="29" s="1"/>
  <c r="L110" i="34"/>
  <c r="P110" i="34" s="1"/>
  <c r="I62" i="29" s="1"/>
  <c r="L102" i="34"/>
  <c r="L94" i="34"/>
  <c r="P94" i="34" s="1"/>
  <c r="I46" i="29" s="1"/>
  <c r="L86" i="34"/>
  <c r="P86" i="34" s="1"/>
  <c r="I38" i="29" s="1"/>
  <c r="L78" i="34"/>
  <c r="P78" i="34" s="1"/>
  <c r="I30" i="29" s="1"/>
  <c r="L70" i="34"/>
  <c r="L166" i="34"/>
  <c r="P166" i="34" s="1"/>
  <c r="I118" i="29" s="1"/>
  <c r="L150" i="34"/>
  <c r="P150" i="34" s="1"/>
  <c r="I102" i="29" s="1"/>
  <c r="L184" i="34"/>
  <c r="P184" i="34" s="1"/>
  <c r="I136" i="29" s="1"/>
  <c r="L171" i="34"/>
  <c r="P171" i="34" s="1"/>
  <c r="I123" i="29" s="1"/>
  <c r="L151" i="34"/>
  <c r="P151" i="34" s="1"/>
  <c r="I103" i="29" s="1"/>
  <c r="L139" i="34"/>
  <c r="P139" i="34" s="1"/>
  <c r="I91" i="29" s="1"/>
  <c r="L129" i="34"/>
  <c r="P129" i="34" s="1"/>
  <c r="I81" i="29" s="1"/>
  <c r="L121" i="34"/>
  <c r="P121" i="34" s="1"/>
  <c r="I73" i="29" s="1"/>
  <c r="L113" i="34"/>
  <c r="P113" i="34" s="1"/>
  <c r="I65" i="29" s="1"/>
  <c r="L105" i="34"/>
  <c r="P105" i="34" s="1"/>
  <c r="I57" i="29" s="1"/>
  <c r="L97" i="34"/>
  <c r="P97" i="34" s="1"/>
  <c r="I49" i="29" s="1"/>
  <c r="L89" i="34"/>
  <c r="P89" i="34" s="1"/>
  <c r="I41" i="29" s="1"/>
  <c r="L81" i="34"/>
  <c r="P81" i="34" s="1"/>
  <c r="I33" i="29" s="1"/>
  <c r="L73" i="34"/>
  <c r="P73" i="34" s="1"/>
  <c r="I25" i="29" s="1"/>
  <c r="L65" i="34"/>
  <c r="P65" i="34" s="1"/>
  <c r="L177" i="34"/>
  <c r="P177" i="34" s="1"/>
  <c r="I129" i="29" s="1"/>
  <c r="L163" i="34"/>
  <c r="P163" i="34" s="1"/>
  <c r="I115" i="29" s="1"/>
  <c r="L149" i="34"/>
  <c r="P149" i="34" s="1"/>
  <c r="I101" i="29" s="1"/>
  <c r="L174" i="34"/>
  <c r="P174" i="34" s="1"/>
  <c r="I126" i="29" s="1"/>
  <c r="L160" i="34"/>
  <c r="L144" i="34"/>
  <c r="P144" i="34" s="1"/>
  <c r="I96" i="29" s="1"/>
  <c r="L134" i="34"/>
  <c r="P134" i="34" s="1"/>
  <c r="I86" i="29" s="1"/>
  <c r="L124" i="34"/>
  <c r="P124" i="34" s="1"/>
  <c r="I76" i="29" s="1"/>
  <c r="L116" i="34"/>
  <c r="L108" i="34"/>
  <c r="P108" i="34" s="1"/>
  <c r="I60" i="29" s="1"/>
  <c r="L100" i="34"/>
  <c r="P100" i="34" s="1"/>
  <c r="I52" i="29" s="1"/>
  <c r="L92" i="34"/>
  <c r="P92" i="34" s="1"/>
  <c r="I44" i="29" s="1"/>
  <c r="L84" i="34"/>
  <c r="L76" i="34"/>
  <c r="P76" i="34" s="1"/>
  <c r="I28" i="29" s="1"/>
  <c r="L68" i="34"/>
  <c r="P68" i="34" s="1"/>
  <c r="J64" i="34"/>
  <c r="P152" i="34"/>
  <c r="I104" i="29" s="1"/>
  <c r="P141" i="34"/>
  <c r="I93" i="29" s="1"/>
  <c r="P107" i="34"/>
  <c r="I59" i="29" s="1"/>
  <c r="P102" i="34"/>
  <c r="I54" i="29" s="1"/>
  <c r="P82" i="34"/>
  <c r="I34" i="29" s="1"/>
  <c r="P180" i="34"/>
  <c r="I132" i="29" s="1"/>
  <c r="P178" i="34"/>
  <c r="I130" i="29" s="1"/>
  <c r="P87" i="34"/>
  <c r="I39" i="29" s="1"/>
  <c r="P114" i="34"/>
  <c r="I66" i="29" s="1"/>
  <c r="P84" i="34"/>
  <c r="I36" i="29" s="1"/>
  <c r="P72" i="34"/>
  <c r="I24" i="29" s="1"/>
  <c r="P116" i="34"/>
  <c r="I68" i="29" s="1"/>
  <c r="P80" i="34"/>
  <c r="I32" i="29" s="1"/>
  <c r="P119" i="34"/>
  <c r="I71" i="29" s="1"/>
  <c r="P160" i="34"/>
  <c r="I112" i="29" s="1"/>
  <c r="P70" i="34"/>
  <c r="I22" i="29" s="1"/>
  <c r="P75" i="34"/>
  <c r="I27" i="29" s="1"/>
  <c r="P156" i="34"/>
  <c r="I108" i="29" s="1"/>
  <c r="P136" i="34"/>
  <c r="I88" i="29" s="1"/>
  <c r="P77" i="34"/>
  <c r="I29" i="29" s="1"/>
  <c r="P172" i="34"/>
  <c r="I124" i="29" s="1"/>
  <c r="P145" i="34"/>
  <c r="I97" i="29" s="1"/>
  <c r="P173" i="34"/>
  <c r="I125" i="29" s="1"/>
  <c r="L160" i="29" l="1"/>
  <c r="O160" i="29"/>
  <c r="U160" i="29"/>
  <c r="Z160" i="29"/>
  <c r="I179" i="28"/>
  <c r="K160" i="29"/>
  <c r="Q160" i="29"/>
  <c r="V160" i="29"/>
  <c r="J163" i="57"/>
  <c r="M160" i="29"/>
  <c r="R160" i="29"/>
  <c r="W160" i="29"/>
  <c r="N160" i="29"/>
  <c r="S160" i="29"/>
  <c r="Y160" i="29"/>
  <c r="T160" i="29"/>
  <c r="P160" i="29"/>
  <c r="X160" i="29"/>
  <c r="K144" i="29"/>
  <c r="R144" i="29"/>
  <c r="J147" i="57"/>
  <c r="V144" i="29"/>
  <c r="Z144" i="29"/>
  <c r="I163" i="28"/>
  <c r="Q144" i="29"/>
  <c r="N144" i="29"/>
  <c r="P144" i="29"/>
  <c r="W144" i="29"/>
  <c r="M144" i="29"/>
  <c r="L144" i="29"/>
  <c r="S144" i="29"/>
  <c r="Y144" i="29"/>
  <c r="X144" i="29"/>
  <c r="O144" i="29"/>
  <c r="T144" i="29"/>
  <c r="U144" i="29"/>
  <c r="K148" i="29"/>
  <c r="V148" i="29"/>
  <c r="J151" i="57"/>
  <c r="Z148" i="29"/>
  <c r="I167" i="28"/>
  <c r="X148" i="29"/>
  <c r="N148" i="29"/>
  <c r="S148" i="29"/>
  <c r="Y148" i="29"/>
  <c r="T148" i="29"/>
  <c r="O148" i="29"/>
  <c r="M148" i="29"/>
  <c r="U148" i="29"/>
  <c r="R148" i="29"/>
  <c r="P148" i="29"/>
  <c r="L148" i="29"/>
  <c r="Q148" i="29"/>
  <c r="W148" i="29"/>
  <c r="K139" i="29"/>
  <c r="I158" i="28"/>
  <c r="Y139" i="29"/>
  <c r="M139" i="29"/>
  <c r="Q139" i="29"/>
  <c r="J142" i="57"/>
  <c r="U139" i="29"/>
  <c r="N139" i="29"/>
  <c r="L139" i="29"/>
  <c r="W139" i="29"/>
  <c r="Z139" i="29"/>
  <c r="X139" i="29"/>
  <c r="S139" i="29"/>
  <c r="V139" i="29"/>
  <c r="T139" i="29"/>
  <c r="O139" i="29"/>
  <c r="R139" i="29"/>
  <c r="P139" i="29"/>
  <c r="K156" i="29"/>
  <c r="I175" i="28"/>
  <c r="V156" i="29"/>
  <c r="Z156" i="29"/>
  <c r="J159" i="57"/>
  <c r="Y156" i="29"/>
  <c r="Q156" i="29"/>
  <c r="M156" i="29"/>
  <c r="X156" i="29"/>
  <c r="T156" i="29"/>
  <c r="W156" i="29"/>
  <c r="P156" i="29"/>
  <c r="S156" i="29"/>
  <c r="U156" i="29"/>
  <c r="O156" i="29"/>
  <c r="R156" i="29"/>
  <c r="L156" i="29"/>
  <c r="N156" i="29"/>
  <c r="I173" i="28"/>
  <c r="L154" i="29"/>
  <c r="P154" i="29"/>
  <c r="T154" i="29"/>
  <c r="J157" i="57"/>
  <c r="X154" i="29"/>
  <c r="M154" i="29"/>
  <c r="O154" i="29"/>
  <c r="W154" i="29"/>
  <c r="V154" i="29"/>
  <c r="U154" i="29"/>
  <c r="S154" i="29"/>
  <c r="R154" i="29"/>
  <c r="Q154" i="29"/>
  <c r="K154" i="29"/>
  <c r="N154" i="29"/>
  <c r="Y154" i="29"/>
  <c r="Z154" i="29"/>
  <c r="T161" i="29"/>
  <c r="X161" i="29"/>
  <c r="I180" i="28"/>
  <c r="J164" i="57"/>
  <c r="W161" i="29"/>
  <c r="P161" i="29"/>
  <c r="R161" i="29"/>
  <c r="Q161" i="29"/>
  <c r="O161" i="29"/>
  <c r="Z161" i="29"/>
  <c r="Y161" i="29"/>
  <c r="M161" i="29"/>
  <c r="V161" i="29"/>
  <c r="S161" i="29"/>
  <c r="N161" i="29"/>
  <c r="K161" i="29"/>
  <c r="U161" i="29"/>
  <c r="L161" i="29"/>
  <c r="L141" i="29"/>
  <c r="T141" i="29"/>
  <c r="O141" i="29"/>
  <c r="W141" i="29"/>
  <c r="I160" i="28"/>
  <c r="J144" i="57"/>
  <c r="P141" i="29"/>
  <c r="X141" i="29"/>
  <c r="K141" i="29"/>
  <c r="S141" i="29"/>
  <c r="M141" i="29"/>
  <c r="R141" i="29"/>
  <c r="N141" i="29"/>
  <c r="Y141" i="29"/>
  <c r="Z141" i="29"/>
  <c r="U141" i="29"/>
  <c r="V141" i="29"/>
  <c r="Q141" i="29"/>
  <c r="I165" i="28"/>
  <c r="T146" i="29"/>
  <c r="X146" i="29"/>
  <c r="J149" i="57"/>
  <c r="M146" i="29"/>
  <c r="W146" i="29"/>
  <c r="L146" i="29"/>
  <c r="O146" i="29"/>
  <c r="V146" i="29"/>
  <c r="Y146" i="29"/>
  <c r="K146" i="29"/>
  <c r="R146" i="29"/>
  <c r="N146" i="29"/>
  <c r="U146" i="29"/>
  <c r="P146" i="29"/>
  <c r="Q146" i="29"/>
  <c r="S146" i="29"/>
  <c r="Z146" i="29"/>
  <c r="K140" i="29"/>
  <c r="N140" i="29"/>
  <c r="J143" i="57"/>
  <c r="R140" i="29"/>
  <c r="V140" i="29"/>
  <c r="I159" i="28"/>
  <c r="Z140" i="29"/>
  <c r="M140" i="29"/>
  <c r="Q140" i="29"/>
  <c r="X140" i="29"/>
  <c r="W140" i="29"/>
  <c r="T140" i="29"/>
  <c r="Y140" i="29"/>
  <c r="P140" i="29"/>
  <c r="S140" i="29"/>
  <c r="L140" i="29"/>
  <c r="O140" i="29"/>
  <c r="U140" i="29"/>
  <c r="K147" i="29"/>
  <c r="I166" i="28"/>
  <c r="J150" i="57"/>
  <c r="U147" i="29"/>
  <c r="Y147" i="29"/>
  <c r="M147" i="29"/>
  <c r="Q147" i="29"/>
  <c r="N147" i="29"/>
  <c r="X147" i="29"/>
  <c r="T147" i="29"/>
  <c r="W147" i="29"/>
  <c r="R147" i="29"/>
  <c r="P147" i="29"/>
  <c r="S147" i="29"/>
  <c r="L147" i="29"/>
  <c r="O147" i="29"/>
  <c r="Z147" i="29"/>
  <c r="V147" i="29"/>
  <c r="I169" i="28"/>
  <c r="P150" i="29"/>
  <c r="T150" i="29"/>
  <c r="J153" i="57"/>
  <c r="X150" i="29"/>
  <c r="M150" i="29"/>
  <c r="K150" i="29"/>
  <c r="S150" i="29"/>
  <c r="N150" i="29"/>
  <c r="Y150" i="29"/>
  <c r="O150" i="29"/>
  <c r="L150" i="29"/>
  <c r="Z150" i="29"/>
  <c r="U150" i="29"/>
  <c r="V150" i="29"/>
  <c r="Q150" i="29"/>
  <c r="W150" i="29"/>
  <c r="R150" i="29"/>
  <c r="K155" i="29"/>
  <c r="U155" i="29"/>
  <c r="Y155" i="29"/>
  <c r="I174" i="28"/>
  <c r="J158" i="57"/>
  <c r="Q155" i="29"/>
  <c r="M155" i="29"/>
  <c r="P155" i="29"/>
  <c r="W155" i="29"/>
  <c r="Z155" i="29"/>
  <c r="X155" i="29"/>
  <c r="S155" i="29"/>
  <c r="V155" i="29"/>
  <c r="T155" i="29"/>
  <c r="O155" i="29"/>
  <c r="R155" i="29"/>
  <c r="N155" i="29"/>
  <c r="L155" i="29"/>
  <c r="P153" i="29"/>
  <c r="X153" i="29"/>
  <c r="I172" i="28"/>
  <c r="J156" i="57"/>
  <c r="K153" i="29"/>
  <c r="S153" i="29"/>
  <c r="L153" i="29"/>
  <c r="T153" i="29"/>
  <c r="O153" i="29"/>
  <c r="W153" i="29"/>
  <c r="M153" i="29"/>
  <c r="R153" i="29"/>
  <c r="V153" i="29"/>
  <c r="U153" i="29"/>
  <c r="N153" i="29"/>
  <c r="Q153" i="29"/>
  <c r="Y153" i="29"/>
  <c r="Z153" i="29"/>
  <c r="T142" i="29"/>
  <c r="I161" i="28"/>
  <c r="X142" i="29"/>
  <c r="L142" i="29"/>
  <c r="J145" i="57"/>
  <c r="P142" i="29"/>
  <c r="M142" i="29"/>
  <c r="O142" i="29"/>
  <c r="N142" i="29"/>
  <c r="Q142" i="29"/>
  <c r="K142" i="29"/>
  <c r="Z142" i="29"/>
  <c r="W142" i="29"/>
  <c r="V142" i="29"/>
  <c r="Y142" i="29"/>
  <c r="S142" i="29"/>
  <c r="U142" i="29"/>
  <c r="R142" i="29"/>
  <c r="T138" i="29"/>
  <c r="I157" i="28"/>
  <c r="X138" i="29"/>
  <c r="L138" i="29"/>
  <c r="J141" i="57"/>
  <c r="P138" i="29"/>
  <c r="K138" i="29"/>
  <c r="V138" i="29"/>
  <c r="U138" i="29"/>
  <c r="Q138" i="29"/>
  <c r="M138" i="29"/>
  <c r="W138" i="29"/>
  <c r="R138" i="29"/>
  <c r="S138" i="29"/>
  <c r="N138" i="29"/>
  <c r="Y138" i="29"/>
  <c r="O138" i="29"/>
  <c r="Z138" i="29"/>
  <c r="K152" i="29"/>
  <c r="V152" i="29"/>
  <c r="Z152" i="29"/>
  <c r="I171" i="28"/>
  <c r="N152" i="29"/>
  <c r="J155" i="57"/>
  <c r="R152" i="29"/>
  <c r="M152" i="29"/>
  <c r="Q152" i="29"/>
  <c r="P152" i="29"/>
  <c r="O152" i="29"/>
  <c r="L152" i="29"/>
  <c r="Y152" i="29"/>
  <c r="X152" i="29"/>
  <c r="W152" i="29"/>
  <c r="S152" i="29"/>
  <c r="T152" i="29"/>
  <c r="U152" i="29"/>
  <c r="K151" i="29"/>
  <c r="Q151" i="29"/>
  <c r="U151" i="29"/>
  <c r="J154" i="57"/>
  <c r="Y151" i="29"/>
  <c r="I170" i="28"/>
  <c r="M151" i="29"/>
  <c r="N151" i="29"/>
  <c r="L151" i="29"/>
  <c r="X151" i="29"/>
  <c r="O151" i="29"/>
  <c r="Z151" i="29"/>
  <c r="T151" i="29"/>
  <c r="P151" i="29"/>
  <c r="W151" i="29"/>
  <c r="V151" i="29"/>
  <c r="S151" i="29"/>
  <c r="R151" i="29"/>
  <c r="K143" i="29"/>
  <c r="I162" i="28"/>
  <c r="J146" i="57"/>
  <c r="Y143" i="29"/>
  <c r="M143" i="29"/>
  <c r="Q143" i="29"/>
  <c r="U143" i="29"/>
  <c r="N143" i="29"/>
  <c r="P143" i="29"/>
  <c r="O143" i="29"/>
  <c r="V143" i="29"/>
  <c r="R143" i="29"/>
  <c r="L143" i="29"/>
  <c r="X143" i="29"/>
  <c r="W143" i="29"/>
  <c r="S143" i="29"/>
  <c r="T143" i="29"/>
  <c r="Z143" i="29"/>
  <c r="I176" i="28"/>
  <c r="J160" i="57"/>
  <c r="O157" i="29"/>
  <c r="W157" i="29"/>
  <c r="P157" i="29"/>
  <c r="X157" i="29"/>
  <c r="K157" i="29"/>
  <c r="S157" i="29"/>
  <c r="L157" i="29"/>
  <c r="T157" i="29"/>
  <c r="M157" i="29"/>
  <c r="Z157" i="29"/>
  <c r="R157" i="29"/>
  <c r="V157" i="29"/>
  <c r="Y157" i="29"/>
  <c r="N157" i="29"/>
  <c r="U157" i="29"/>
  <c r="Q157" i="29"/>
  <c r="L137" i="29"/>
  <c r="K137" i="29"/>
  <c r="P137" i="29"/>
  <c r="T137" i="29"/>
  <c r="X137" i="29"/>
  <c r="M137" i="29"/>
  <c r="Q137" i="29"/>
  <c r="U137" i="29"/>
  <c r="Y137" i="29"/>
  <c r="I156" i="28"/>
  <c r="N137" i="29"/>
  <c r="R137" i="29"/>
  <c r="V137" i="29"/>
  <c r="Z137" i="29"/>
  <c r="J140" i="57"/>
  <c r="O137" i="29"/>
  <c r="S137" i="29"/>
  <c r="W137" i="29"/>
  <c r="L158" i="29"/>
  <c r="W158" i="29"/>
  <c r="K158" i="29"/>
  <c r="Z158" i="29"/>
  <c r="J161" i="57"/>
  <c r="O158" i="29"/>
  <c r="I177" i="28"/>
  <c r="S158" i="29"/>
  <c r="V158" i="29"/>
  <c r="U158" i="29"/>
  <c r="P158" i="29"/>
  <c r="N158" i="29"/>
  <c r="M158" i="29"/>
  <c r="X158" i="29"/>
  <c r="Y158" i="29"/>
  <c r="R158" i="29"/>
  <c r="Q158" i="29"/>
  <c r="T158" i="29"/>
  <c r="O145" i="29"/>
  <c r="W145" i="29"/>
  <c r="P145" i="29"/>
  <c r="X145" i="29"/>
  <c r="I164" i="28"/>
  <c r="J148" i="57"/>
  <c r="K145" i="29"/>
  <c r="S145" i="29"/>
  <c r="L145" i="29"/>
  <c r="T145" i="29"/>
  <c r="M145" i="29"/>
  <c r="R145" i="29"/>
  <c r="U145" i="29"/>
  <c r="N145" i="29"/>
  <c r="Q145" i="29"/>
  <c r="Z145" i="29"/>
  <c r="V145" i="29"/>
  <c r="Y145" i="29"/>
  <c r="O149" i="29"/>
  <c r="W149" i="29"/>
  <c r="P149" i="29"/>
  <c r="X149" i="29"/>
  <c r="I168" i="28"/>
  <c r="K149" i="29"/>
  <c r="S149" i="29"/>
  <c r="J152" i="57"/>
  <c r="L149" i="29"/>
  <c r="T149" i="29"/>
  <c r="M149" i="29"/>
  <c r="N149" i="29"/>
  <c r="R149" i="29"/>
  <c r="Y149" i="29"/>
  <c r="Z149" i="29"/>
  <c r="U149" i="29"/>
  <c r="Q149" i="29"/>
  <c r="V149" i="29"/>
  <c r="X159" i="29"/>
  <c r="L159" i="29"/>
  <c r="I178" i="28"/>
  <c r="J162" i="57"/>
  <c r="P159" i="29"/>
  <c r="T159" i="29"/>
  <c r="V159" i="29"/>
  <c r="S159" i="29"/>
  <c r="U159" i="29"/>
  <c r="M159" i="29"/>
  <c r="N159" i="29"/>
  <c r="K159" i="29"/>
  <c r="Y159" i="29"/>
  <c r="Q159" i="29"/>
  <c r="Z159" i="29"/>
  <c r="W159" i="29"/>
  <c r="R159" i="29"/>
  <c r="O159" i="29"/>
  <c r="P64" i="34"/>
  <c r="I16" i="29" s="1"/>
  <c r="M16" i="29" s="1"/>
  <c r="I17" i="29"/>
  <c r="K17" i="29" s="1"/>
  <c r="I20" i="29"/>
  <c r="I21" i="29"/>
  <c r="I18" i="29"/>
  <c r="T18" i="29" s="1"/>
  <c r="I19" i="29"/>
  <c r="S19" i="29" s="1"/>
  <c r="R32" i="29"/>
  <c r="U24" i="29"/>
  <c r="Q26" i="29"/>
  <c r="J128" i="57"/>
  <c r="Q125" i="29"/>
  <c r="V125" i="29"/>
  <c r="S125" i="29"/>
  <c r="O125" i="29"/>
  <c r="T125" i="29"/>
  <c r="R125" i="29"/>
  <c r="X125" i="29"/>
  <c r="K125" i="29"/>
  <c r="Y125" i="29"/>
  <c r="W125" i="29"/>
  <c r="U125" i="29"/>
  <c r="P125" i="29"/>
  <c r="N125" i="29"/>
  <c r="Z125" i="29"/>
  <c r="L125" i="29"/>
  <c r="M125" i="29"/>
  <c r="N40" i="29"/>
  <c r="Y40" i="29"/>
  <c r="T40" i="29"/>
  <c r="L40" i="29"/>
  <c r="K40" i="29"/>
  <c r="V40" i="29"/>
  <c r="R40" i="29"/>
  <c r="S40" i="29"/>
  <c r="M40" i="29"/>
  <c r="O40" i="29"/>
  <c r="U40" i="29"/>
  <c r="Z40" i="29"/>
  <c r="W40" i="29"/>
  <c r="Q40" i="29"/>
  <c r="X40" i="29"/>
  <c r="P40" i="29"/>
  <c r="J106" i="57"/>
  <c r="X103" i="29"/>
  <c r="N103" i="29"/>
  <c r="W103" i="29"/>
  <c r="L103" i="29"/>
  <c r="S103" i="29"/>
  <c r="M103" i="29"/>
  <c r="Z103" i="29"/>
  <c r="Q103" i="29"/>
  <c r="O103" i="29"/>
  <c r="P103" i="29"/>
  <c r="U103" i="29"/>
  <c r="R103" i="29"/>
  <c r="K103" i="29"/>
  <c r="Y103" i="29"/>
  <c r="V103" i="29"/>
  <c r="T103" i="29"/>
  <c r="J122" i="57"/>
  <c r="M119" i="29"/>
  <c r="P119" i="29"/>
  <c r="L119" i="29"/>
  <c r="R119" i="29"/>
  <c r="W119" i="29"/>
  <c r="K119" i="29"/>
  <c r="Q119" i="29"/>
  <c r="U119" i="29"/>
  <c r="T119" i="29"/>
  <c r="S119" i="29"/>
  <c r="O119" i="29"/>
  <c r="X119" i="29"/>
  <c r="Z119" i="29"/>
  <c r="Y119" i="29"/>
  <c r="V119" i="29"/>
  <c r="N119"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T102" i="29"/>
  <c r="Y102" i="29"/>
  <c r="R102" i="29"/>
  <c r="S102" i="29"/>
  <c r="X102" i="29"/>
  <c r="O102" i="29"/>
  <c r="L102" i="29"/>
  <c r="Z102" i="29"/>
  <c r="M102" i="29"/>
  <c r="P102" i="29"/>
  <c r="W102" i="29"/>
  <c r="J105" i="57"/>
  <c r="Q102" i="29"/>
  <c r="K102" i="29"/>
  <c r="V102" i="29"/>
  <c r="N102" i="29"/>
  <c r="U102" i="29"/>
  <c r="J104" i="57"/>
  <c r="N101" i="29"/>
  <c r="K101" i="29"/>
  <c r="P101" i="29"/>
  <c r="Z101" i="29"/>
  <c r="X101" i="29"/>
  <c r="T101" i="29"/>
  <c r="Y101" i="29"/>
  <c r="V101" i="29"/>
  <c r="L101" i="29"/>
  <c r="O101" i="29"/>
  <c r="U101" i="29"/>
  <c r="W101" i="29"/>
  <c r="R101" i="29"/>
  <c r="Q101" i="29"/>
  <c r="S101" i="29"/>
  <c r="M101"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S65" i="29"/>
  <c r="W65" i="29"/>
  <c r="U65" i="29"/>
  <c r="Y65" i="29"/>
  <c r="T65" i="29"/>
  <c r="M65" i="29"/>
  <c r="O65" i="29"/>
  <c r="X65" i="29"/>
  <c r="K65" i="29"/>
  <c r="N65" i="29"/>
  <c r="L65" i="29"/>
  <c r="Q65" i="29"/>
  <c r="R65" i="29"/>
  <c r="P65" i="29"/>
  <c r="Z65" i="29"/>
  <c r="V65" i="29"/>
  <c r="R58" i="29"/>
  <c r="Y58" i="29"/>
  <c r="W58" i="29"/>
  <c r="O58" i="29"/>
  <c r="X58" i="29"/>
  <c r="T58" i="29"/>
  <c r="N58" i="29"/>
  <c r="Q58" i="29"/>
  <c r="V58" i="29"/>
  <c r="M58" i="29"/>
  <c r="L58" i="29"/>
  <c r="Z58" i="29"/>
  <c r="S58" i="29"/>
  <c r="P58" i="29"/>
  <c r="K58" i="29"/>
  <c r="U58" i="29"/>
  <c r="J99" i="57"/>
  <c r="Q96" i="29"/>
  <c r="V96" i="29"/>
  <c r="N96" i="29"/>
  <c r="M96" i="29"/>
  <c r="R96" i="29"/>
  <c r="W96" i="29"/>
  <c r="T96" i="29"/>
  <c r="P96" i="29"/>
  <c r="L96" i="29"/>
  <c r="U96" i="29"/>
  <c r="Z96" i="29"/>
  <c r="Y96" i="29"/>
  <c r="X96" i="29"/>
  <c r="S96" i="29"/>
  <c r="K96" i="29"/>
  <c r="O96" i="29"/>
  <c r="P77" i="29"/>
  <c r="L77" i="29"/>
  <c r="U77" i="29"/>
  <c r="Q77" i="29"/>
  <c r="T77" i="29"/>
  <c r="R77" i="29"/>
  <c r="V77" i="29"/>
  <c r="Z77" i="29"/>
  <c r="X77" i="29"/>
  <c r="K77" i="29"/>
  <c r="Y77" i="29"/>
  <c r="N77" i="29"/>
  <c r="W77" i="29"/>
  <c r="S77" i="29"/>
  <c r="M77" i="29"/>
  <c r="O77" i="29"/>
  <c r="Y115" i="29"/>
  <c r="Q115" i="29"/>
  <c r="P115" i="29"/>
  <c r="K115" i="29"/>
  <c r="W115" i="29"/>
  <c r="R115" i="29"/>
  <c r="U115" i="29"/>
  <c r="Z115" i="29"/>
  <c r="O115" i="29"/>
  <c r="M115" i="29"/>
  <c r="S115" i="29"/>
  <c r="X115" i="29"/>
  <c r="J118" i="57"/>
  <c r="L115" i="29"/>
  <c r="T115" i="29"/>
  <c r="N115" i="29"/>
  <c r="V115" i="29"/>
  <c r="V106" i="29"/>
  <c r="M106" i="29"/>
  <c r="S106" i="29"/>
  <c r="Y106" i="29"/>
  <c r="Q106" i="29"/>
  <c r="O106" i="29"/>
  <c r="R106" i="29"/>
  <c r="T106" i="29"/>
  <c r="W106" i="29"/>
  <c r="J109" i="57"/>
  <c r="Z106" i="29"/>
  <c r="L106" i="29"/>
  <c r="P106" i="29"/>
  <c r="X106" i="29"/>
  <c r="N106" i="29"/>
  <c r="K106" i="29"/>
  <c r="U106"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K131" i="29"/>
  <c r="L131" i="29"/>
  <c r="X131" i="29"/>
  <c r="Z131" i="29"/>
  <c r="S131" i="29"/>
  <c r="R131" i="29"/>
  <c r="V131" i="29"/>
  <c r="J134" i="57"/>
  <c r="N131" i="29"/>
  <c r="Q131" i="29"/>
  <c r="Y131" i="29"/>
  <c r="T131" i="29"/>
  <c r="M131" i="29"/>
  <c r="O131" i="29"/>
  <c r="P131" i="29"/>
  <c r="U131" i="29"/>
  <c r="W131" i="29"/>
  <c r="S53" i="29"/>
  <c r="Y53" i="29"/>
  <c r="Z53" i="29"/>
  <c r="O53" i="29"/>
  <c r="N53" i="29"/>
  <c r="P53" i="29"/>
  <c r="Q53" i="29"/>
  <c r="L53" i="29"/>
  <c r="M53" i="29"/>
  <c r="X53" i="29"/>
  <c r="R53" i="29"/>
  <c r="U53" i="29"/>
  <c r="W53" i="29"/>
  <c r="T53" i="29"/>
  <c r="K53" i="29"/>
  <c r="V53" i="29"/>
  <c r="J131" i="57"/>
  <c r="U128" i="29"/>
  <c r="X128" i="29"/>
  <c r="L128" i="29"/>
  <c r="Z128" i="29"/>
  <c r="O128" i="29"/>
  <c r="M128" i="29"/>
  <c r="N128" i="29"/>
  <c r="T128" i="29"/>
  <c r="V128" i="29"/>
  <c r="P128" i="29"/>
  <c r="S128" i="29"/>
  <c r="W128" i="29"/>
  <c r="R128" i="29"/>
  <c r="K128" i="29"/>
  <c r="Y128" i="29"/>
  <c r="Q128"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U19" i="29"/>
  <c r="M19" i="29"/>
  <c r="S117" i="29"/>
  <c r="N117" i="29"/>
  <c r="Q117" i="29"/>
  <c r="T117" i="29"/>
  <c r="R117" i="29"/>
  <c r="P117" i="29"/>
  <c r="L117" i="29"/>
  <c r="O117" i="29"/>
  <c r="Y117" i="29"/>
  <c r="J120" i="57"/>
  <c r="U117" i="29"/>
  <c r="X117" i="29"/>
  <c r="K117" i="29"/>
  <c r="V117" i="29"/>
  <c r="Z117" i="29"/>
  <c r="W117" i="29"/>
  <c r="M117" i="29"/>
  <c r="P110" i="29"/>
  <c r="W110" i="29"/>
  <c r="U110" i="29"/>
  <c r="Z110" i="29"/>
  <c r="X110" i="29"/>
  <c r="V110" i="29"/>
  <c r="L110" i="29"/>
  <c r="S110" i="29"/>
  <c r="Q110" i="29"/>
  <c r="J113" i="57"/>
  <c r="O110" i="29"/>
  <c r="Y110" i="29"/>
  <c r="N110" i="29"/>
  <c r="T110" i="29"/>
  <c r="K110" i="29"/>
  <c r="R110" i="29"/>
  <c r="M110"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P127" i="29"/>
  <c r="S127" i="29"/>
  <c r="K127" i="29"/>
  <c r="M127" i="29"/>
  <c r="J130" i="57"/>
  <c r="X127" i="29"/>
  <c r="T127" i="29"/>
  <c r="W127" i="29"/>
  <c r="R127" i="29"/>
  <c r="V127" i="29"/>
  <c r="N127" i="29"/>
  <c r="O127" i="29"/>
  <c r="L127" i="29"/>
  <c r="Q127" i="29"/>
  <c r="Z127" i="29"/>
  <c r="Y127" i="29"/>
  <c r="U127" i="29"/>
  <c r="R136" i="29"/>
  <c r="M136" i="29"/>
  <c r="L136" i="29"/>
  <c r="U136" i="29"/>
  <c r="P136" i="29"/>
  <c r="O136" i="29"/>
  <c r="V136" i="29"/>
  <c r="K136" i="29"/>
  <c r="J139" i="57"/>
  <c r="W136" i="29"/>
  <c r="Q136" i="29"/>
  <c r="Z136" i="29"/>
  <c r="N136" i="29"/>
  <c r="S136" i="29"/>
  <c r="X136" i="29"/>
  <c r="I155" i="28"/>
  <c r="Y136" i="29"/>
  <c r="T136" i="29"/>
  <c r="J110" i="57"/>
  <c r="T107" i="29"/>
  <c r="R107" i="29"/>
  <c r="W107" i="29"/>
  <c r="M107" i="29"/>
  <c r="V107" i="29"/>
  <c r="L107" i="29"/>
  <c r="K107" i="29"/>
  <c r="X107" i="29"/>
  <c r="O107" i="29"/>
  <c r="Z107" i="29"/>
  <c r="U107" i="29"/>
  <c r="Y107" i="29"/>
  <c r="Q107" i="29"/>
  <c r="S107" i="29"/>
  <c r="P107" i="29"/>
  <c r="N107"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O118" i="29"/>
  <c r="T118" i="29"/>
  <c r="X118" i="29"/>
  <c r="Q118" i="29"/>
  <c r="R118" i="29"/>
  <c r="J121" i="57"/>
  <c r="N118" i="29"/>
  <c r="Y118" i="29"/>
  <c r="P118" i="29"/>
  <c r="K118" i="29"/>
  <c r="L118" i="29"/>
  <c r="V118" i="29"/>
  <c r="M118" i="29"/>
  <c r="U118" i="29"/>
  <c r="W118" i="29"/>
  <c r="Z118" i="29"/>
  <c r="S118" i="29"/>
  <c r="L133" i="29"/>
  <c r="R133" i="29"/>
  <c r="P133" i="29"/>
  <c r="V133" i="29"/>
  <c r="U133" i="29"/>
  <c r="X133" i="29"/>
  <c r="O133" i="29"/>
  <c r="K133" i="29"/>
  <c r="S133" i="29"/>
  <c r="T133" i="29"/>
  <c r="J136" i="57"/>
  <c r="Y133" i="29"/>
  <c r="Z133" i="29"/>
  <c r="W133" i="29"/>
  <c r="Q133" i="29"/>
  <c r="M133" i="29"/>
  <c r="N133" i="29"/>
  <c r="W132" i="29"/>
  <c r="O132" i="29"/>
  <c r="P132" i="29"/>
  <c r="S132" i="29"/>
  <c r="N132" i="29"/>
  <c r="J135" i="57"/>
  <c r="Y132" i="29"/>
  <c r="R132" i="29"/>
  <c r="T132" i="29"/>
  <c r="M132" i="29"/>
  <c r="V132" i="29"/>
  <c r="Z132" i="29"/>
  <c r="L132" i="29"/>
  <c r="X132" i="29"/>
  <c r="U132" i="29"/>
  <c r="K132" i="29"/>
  <c r="Q132" i="29"/>
  <c r="L100" i="29"/>
  <c r="U100" i="29"/>
  <c r="K100" i="29"/>
  <c r="R100" i="29"/>
  <c r="V100" i="29"/>
  <c r="J103" i="57"/>
  <c r="N100" i="29"/>
  <c r="Q100" i="29"/>
  <c r="X100" i="29"/>
  <c r="P100" i="29"/>
  <c r="S100" i="29"/>
  <c r="T100" i="29"/>
  <c r="Z100" i="29"/>
  <c r="Y100" i="29"/>
  <c r="W100" i="29"/>
  <c r="O100" i="29"/>
  <c r="M100" i="29"/>
  <c r="O59" i="29"/>
  <c r="P59" i="29"/>
  <c r="K59" i="29"/>
  <c r="V59" i="29"/>
  <c r="R59" i="29"/>
  <c r="N59" i="29"/>
  <c r="T59" i="29"/>
  <c r="W59" i="29"/>
  <c r="X59" i="29"/>
  <c r="Q59" i="29"/>
  <c r="S59" i="29"/>
  <c r="U59" i="29"/>
  <c r="M59" i="29"/>
  <c r="Z59" i="29"/>
  <c r="L59" i="29"/>
  <c r="Y59" i="29"/>
  <c r="Y109" i="29"/>
  <c r="X109" i="29"/>
  <c r="V109" i="29"/>
  <c r="W109" i="29"/>
  <c r="R109" i="29"/>
  <c r="U109" i="29"/>
  <c r="T109" i="29"/>
  <c r="J112" i="57"/>
  <c r="L109" i="29"/>
  <c r="O109" i="29"/>
  <c r="M109" i="29"/>
  <c r="K109" i="29"/>
  <c r="P109" i="29"/>
  <c r="Q109" i="29"/>
  <c r="S109" i="29"/>
  <c r="Z109" i="29"/>
  <c r="N10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Q104" i="29"/>
  <c r="O104" i="29"/>
  <c r="Y104" i="29"/>
  <c r="Z104" i="29"/>
  <c r="S104" i="29"/>
  <c r="K104" i="29"/>
  <c r="U104" i="29"/>
  <c r="N104" i="29"/>
  <c r="X104" i="29"/>
  <c r="J107" i="57"/>
  <c r="P104" i="29"/>
  <c r="V104" i="29"/>
  <c r="M104" i="29"/>
  <c r="W104" i="29"/>
  <c r="T104" i="29"/>
  <c r="L104" i="29"/>
  <c r="R104" i="29"/>
  <c r="Z123" i="29"/>
  <c r="T123" i="29"/>
  <c r="J126" i="57"/>
  <c r="U123" i="29"/>
  <c r="X123" i="29"/>
  <c r="P123" i="29"/>
  <c r="L123" i="29"/>
  <c r="O123" i="29"/>
  <c r="V123" i="29"/>
  <c r="K123" i="29"/>
  <c r="W123" i="29"/>
  <c r="N123" i="29"/>
  <c r="R123" i="29"/>
  <c r="Q123" i="29"/>
  <c r="M123" i="29"/>
  <c r="S123" i="29"/>
  <c r="Y123"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O116" i="29"/>
  <c r="P116" i="29"/>
  <c r="M116" i="29"/>
  <c r="Y116" i="29"/>
  <c r="J119" i="57"/>
  <c r="S116" i="29"/>
  <c r="X116" i="29"/>
  <c r="Q116" i="29"/>
  <c r="N116" i="29"/>
  <c r="V116" i="29"/>
  <c r="T116" i="29"/>
  <c r="R116" i="29"/>
  <c r="W116" i="29"/>
  <c r="U116" i="29"/>
  <c r="K116" i="29"/>
  <c r="Z116" i="29"/>
  <c r="L116"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L98" i="29"/>
  <c r="T98" i="29"/>
  <c r="W98" i="29"/>
  <c r="P98" i="29"/>
  <c r="Q98" i="29"/>
  <c r="X98" i="29"/>
  <c r="V98" i="29"/>
  <c r="K98" i="29"/>
  <c r="M98" i="29"/>
  <c r="S98" i="29"/>
  <c r="U98" i="29"/>
  <c r="R98" i="29"/>
  <c r="N98" i="29"/>
  <c r="O98" i="29"/>
  <c r="J101" i="57"/>
  <c r="Y98" i="29"/>
  <c r="Z98"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V135" i="29"/>
  <c r="S135" i="29"/>
  <c r="Z135" i="29"/>
  <c r="M135" i="29"/>
  <c r="Y135" i="29"/>
  <c r="T135" i="29"/>
  <c r="I154" i="28"/>
  <c r="J138" i="57"/>
  <c r="L135" i="29"/>
  <c r="X135" i="29"/>
  <c r="R135" i="29"/>
  <c r="O135" i="29"/>
  <c r="P135" i="29"/>
  <c r="K135" i="29"/>
  <c r="W135" i="29"/>
  <c r="U135" i="29"/>
  <c r="N135" i="29"/>
  <c r="Q135" i="29"/>
  <c r="K41" i="29"/>
  <c r="X41" i="29"/>
  <c r="W41" i="29"/>
  <c r="Z41" i="29"/>
  <c r="N41" i="29"/>
  <c r="Q41" i="29"/>
  <c r="S41" i="29"/>
  <c r="O41" i="29"/>
  <c r="V41" i="29"/>
  <c r="M41" i="29"/>
  <c r="P41" i="29"/>
  <c r="R41" i="29"/>
  <c r="L41" i="29"/>
  <c r="T41" i="29"/>
  <c r="U41" i="29"/>
  <c r="Y41" i="29"/>
  <c r="J117" i="57"/>
  <c r="N114" i="29"/>
  <c r="Q114" i="29"/>
  <c r="K114" i="29"/>
  <c r="S114" i="29"/>
  <c r="V114" i="29"/>
  <c r="L114" i="29"/>
  <c r="Z114" i="29"/>
  <c r="U114" i="29"/>
  <c r="X114" i="29"/>
  <c r="M114" i="29"/>
  <c r="W114" i="29"/>
  <c r="T114" i="29"/>
  <c r="R114" i="29"/>
  <c r="P114" i="29"/>
  <c r="O114" i="29"/>
  <c r="Y114"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J125" i="57"/>
  <c r="Q122" i="29"/>
  <c r="U122" i="29"/>
  <c r="S122" i="29"/>
  <c r="P122" i="29"/>
  <c r="T122" i="29"/>
  <c r="L122" i="29"/>
  <c r="Z122" i="29"/>
  <c r="M122" i="29"/>
  <c r="R122" i="29"/>
  <c r="W122" i="29"/>
  <c r="Y122" i="29"/>
  <c r="N122" i="29"/>
  <c r="V122" i="29"/>
  <c r="K122" i="29"/>
  <c r="X122" i="29"/>
  <c r="O122" i="29"/>
  <c r="N130" i="29"/>
  <c r="O130" i="29"/>
  <c r="Y130" i="29"/>
  <c r="J133" i="57"/>
  <c r="R130" i="29"/>
  <c r="T130" i="29"/>
  <c r="S130" i="29"/>
  <c r="L130" i="29"/>
  <c r="U130" i="29"/>
  <c r="K130" i="29"/>
  <c r="V130" i="29"/>
  <c r="W130" i="29"/>
  <c r="Z130" i="29"/>
  <c r="M130" i="29"/>
  <c r="X130" i="29"/>
  <c r="P130" i="29"/>
  <c r="Q130"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J124" i="57"/>
  <c r="M121" i="29"/>
  <c r="W121" i="29"/>
  <c r="R121" i="29"/>
  <c r="S121" i="29"/>
  <c r="Q121" i="29"/>
  <c r="K121" i="29"/>
  <c r="P121" i="29"/>
  <c r="O121" i="29"/>
  <c r="Z121" i="29"/>
  <c r="T121" i="29"/>
  <c r="Y121" i="29"/>
  <c r="U121" i="29"/>
  <c r="X121" i="29"/>
  <c r="N121" i="29"/>
  <c r="V121" i="29"/>
  <c r="L121" i="29"/>
  <c r="Q92" i="29"/>
  <c r="S92" i="29"/>
  <c r="U92" i="29"/>
  <c r="Y92" i="29"/>
  <c r="V92" i="29"/>
  <c r="L92" i="29"/>
  <c r="Z92" i="29"/>
  <c r="M92" i="29"/>
  <c r="R92" i="29"/>
  <c r="J95" i="57"/>
  <c r="X92" i="29"/>
  <c r="N92" i="29"/>
  <c r="O92" i="29"/>
  <c r="T92" i="29"/>
  <c r="W92" i="29"/>
  <c r="K92" i="29"/>
  <c r="P92" i="29"/>
  <c r="X111" i="29"/>
  <c r="L111" i="29"/>
  <c r="V111" i="29"/>
  <c r="R111" i="29"/>
  <c r="U111" i="29"/>
  <c r="N111" i="29"/>
  <c r="J114" i="57"/>
  <c r="Q111" i="29"/>
  <c r="P111" i="29"/>
  <c r="S111" i="29"/>
  <c r="O111" i="29"/>
  <c r="M111" i="29"/>
  <c r="K111" i="29"/>
  <c r="Z111" i="29"/>
  <c r="Y111" i="29"/>
  <c r="T111" i="29"/>
  <c r="W111"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J129" i="57"/>
  <c r="R126" i="29"/>
  <c r="P126" i="29"/>
  <c r="W126" i="29"/>
  <c r="X126" i="29"/>
  <c r="N126" i="29"/>
  <c r="L126" i="29"/>
  <c r="S126" i="29"/>
  <c r="Q126" i="29"/>
  <c r="U126" i="29"/>
  <c r="Z126" i="29"/>
  <c r="M126" i="29"/>
  <c r="Y126" i="29"/>
  <c r="V126" i="29"/>
  <c r="T126" i="29"/>
  <c r="K126" i="29"/>
  <c r="O126" i="29"/>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O97" i="29"/>
  <c r="K97" i="29"/>
  <c r="Q97" i="29"/>
  <c r="P97" i="29"/>
  <c r="Y97" i="29"/>
  <c r="S97" i="29"/>
  <c r="J100" i="57"/>
  <c r="V97" i="29"/>
  <c r="X97" i="29"/>
  <c r="T97" i="29"/>
  <c r="L97" i="29"/>
  <c r="W97" i="29"/>
  <c r="Z97" i="29"/>
  <c r="U97" i="29"/>
  <c r="R97" i="29"/>
  <c r="M97" i="29"/>
  <c r="N97" i="29"/>
  <c r="L89" i="29"/>
  <c r="N89" i="29"/>
  <c r="R89" i="29"/>
  <c r="Z89" i="29"/>
  <c r="J92" i="57"/>
  <c r="Q89" i="29"/>
  <c r="K89" i="29"/>
  <c r="P89" i="29"/>
  <c r="O89" i="29"/>
  <c r="X89" i="29"/>
  <c r="V89" i="29"/>
  <c r="U89" i="29"/>
  <c r="Y89" i="29"/>
  <c r="T89" i="29"/>
  <c r="M89" i="29"/>
  <c r="S89" i="29"/>
  <c r="W89" i="29"/>
  <c r="K63" i="29"/>
  <c r="W63" i="29"/>
  <c r="X63" i="29"/>
  <c r="Y63" i="29"/>
  <c r="V63" i="29"/>
  <c r="M63" i="29"/>
  <c r="T63" i="29"/>
  <c r="N63" i="29"/>
  <c r="O63" i="29"/>
  <c r="P63" i="29"/>
  <c r="L63" i="29"/>
  <c r="U63" i="29"/>
  <c r="Q63" i="29"/>
  <c r="S63" i="29"/>
  <c r="Z63" i="29"/>
  <c r="R63" i="29"/>
  <c r="J116" i="57"/>
  <c r="Q113" i="29"/>
  <c r="V113" i="29"/>
  <c r="W113" i="29"/>
  <c r="U113" i="29"/>
  <c r="O113" i="29"/>
  <c r="T113" i="29"/>
  <c r="S113" i="29"/>
  <c r="Y113" i="29"/>
  <c r="X113" i="29"/>
  <c r="K113" i="29"/>
  <c r="N113" i="29"/>
  <c r="L113" i="29"/>
  <c r="P113" i="29"/>
  <c r="R113" i="29"/>
  <c r="Z113" i="29"/>
  <c r="M113" i="29"/>
  <c r="X124" i="29"/>
  <c r="Q124" i="29"/>
  <c r="P124" i="29"/>
  <c r="J127" i="57"/>
  <c r="V124" i="29"/>
  <c r="S124" i="29"/>
  <c r="L124" i="29"/>
  <c r="O124" i="29"/>
  <c r="R124" i="29"/>
  <c r="T124" i="29"/>
  <c r="Z124" i="29"/>
  <c r="Y124" i="29"/>
  <c r="U124" i="29"/>
  <c r="M124" i="29"/>
  <c r="W124" i="29"/>
  <c r="N124" i="29"/>
  <c r="K124" i="29"/>
  <c r="R99" i="29"/>
  <c r="P99" i="29"/>
  <c r="S99" i="29"/>
  <c r="O99" i="29"/>
  <c r="U99" i="29"/>
  <c r="Y99" i="29"/>
  <c r="L99" i="29"/>
  <c r="K99" i="29"/>
  <c r="V99" i="29"/>
  <c r="X99" i="29"/>
  <c r="T99" i="29"/>
  <c r="J102" i="57"/>
  <c r="W99" i="29"/>
  <c r="M99" i="29"/>
  <c r="Q99" i="29"/>
  <c r="N99" i="29"/>
  <c r="Z99"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M108" i="29"/>
  <c r="L108" i="29"/>
  <c r="K108" i="29"/>
  <c r="Z108" i="29"/>
  <c r="T108" i="29"/>
  <c r="V108" i="29"/>
  <c r="X108" i="29"/>
  <c r="P108" i="29"/>
  <c r="N108" i="29"/>
  <c r="Y108" i="29"/>
  <c r="U108" i="29"/>
  <c r="W108" i="29"/>
  <c r="O108" i="29"/>
  <c r="R108" i="29"/>
  <c r="Q108" i="29"/>
  <c r="S108" i="29"/>
  <c r="J111" i="57"/>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U112" i="29"/>
  <c r="O112" i="29"/>
  <c r="W112" i="29"/>
  <c r="S112" i="29"/>
  <c r="J115" i="57"/>
  <c r="V112" i="29"/>
  <c r="T112" i="29"/>
  <c r="Y112" i="29"/>
  <c r="Q112" i="29"/>
  <c r="M112" i="29"/>
  <c r="X112" i="29"/>
  <c r="N112" i="29"/>
  <c r="Z112" i="29"/>
  <c r="K112" i="29"/>
  <c r="P112" i="29"/>
  <c r="L112" i="29"/>
  <c r="R112" i="29"/>
  <c r="W55" i="29"/>
  <c r="Q55" i="29"/>
  <c r="R55" i="29"/>
  <c r="S55" i="29"/>
  <c r="U55" i="29"/>
  <c r="Z55" i="29"/>
  <c r="Y55" i="29"/>
  <c r="P55" i="29"/>
  <c r="O55" i="29"/>
  <c r="T55" i="29"/>
  <c r="N55" i="29"/>
  <c r="V55" i="29"/>
  <c r="K55" i="29"/>
  <c r="X55" i="29"/>
  <c r="M55" i="29"/>
  <c r="L55" i="29"/>
  <c r="P105" i="29"/>
  <c r="S105" i="29"/>
  <c r="X105" i="29"/>
  <c r="U105" i="29"/>
  <c r="W105" i="29"/>
  <c r="K105" i="29"/>
  <c r="O105" i="29"/>
  <c r="L105" i="29"/>
  <c r="Z105" i="29"/>
  <c r="T105" i="29"/>
  <c r="J108" i="57"/>
  <c r="N105" i="29"/>
  <c r="Y105" i="29"/>
  <c r="Q105" i="29"/>
  <c r="R105" i="29"/>
  <c r="M105" i="29"/>
  <c r="V105" i="29"/>
  <c r="P32" i="29"/>
  <c r="U32" i="29"/>
  <c r="X32" i="29"/>
  <c r="N32" i="29"/>
  <c r="Q32" i="29"/>
  <c r="R61" i="29"/>
  <c r="O61" i="29"/>
  <c r="N61" i="29"/>
  <c r="V61" i="29"/>
  <c r="T61" i="29"/>
  <c r="S61" i="29"/>
  <c r="U61" i="29"/>
  <c r="K61" i="29"/>
  <c r="Y61" i="29"/>
  <c r="Q61" i="29"/>
  <c r="L61" i="29"/>
  <c r="W61" i="29"/>
  <c r="M61" i="29"/>
  <c r="Z61" i="29"/>
  <c r="X61" i="29"/>
  <c r="P61" i="29"/>
  <c r="O16" i="29"/>
  <c r="L16" i="29"/>
  <c r="V16" i="29"/>
  <c r="X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T129" i="29"/>
  <c r="V129" i="29"/>
  <c r="Z129" i="29"/>
  <c r="J132" i="57"/>
  <c r="Y129" i="29"/>
  <c r="P129" i="29"/>
  <c r="X129" i="29"/>
  <c r="L129" i="29"/>
  <c r="O129" i="29"/>
  <c r="N129" i="29"/>
  <c r="K129" i="29"/>
  <c r="M129" i="29"/>
  <c r="Q129" i="29"/>
  <c r="S129" i="29"/>
  <c r="W129" i="29"/>
  <c r="R129" i="29"/>
  <c r="U129" i="29"/>
  <c r="S45" i="29"/>
  <c r="Z45" i="29"/>
  <c r="M45" i="29"/>
  <c r="V45" i="29"/>
  <c r="R45" i="29"/>
  <c r="L45" i="29"/>
  <c r="Q45" i="29"/>
  <c r="U45" i="29"/>
  <c r="O45" i="29"/>
  <c r="T45" i="29"/>
  <c r="X45" i="29"/>
  <c r="N45" i="29"/>
  <c r="Y45" i="29"/>
  <c r="P45" i="29"/>
  <c r="K45" i="29"/>
  <c r="W45" i="29"/>
  <c r="N120" i="29"/>
  <c r="V120" i="29"/>
  <c r="Y120" i="29"/>
  <c r="P120" i="29"/>
  <c r="L120" i="29"/>
  <c r="W120" i="29"/>
  <c r="Z120" i="29"/>
  <c r="K120" i="29"/>
  <c r="X120" i="29"/>
  <c r="J123" i="57"/>
  <c r="T120" i="29"/>
  <c r="R120" i="29"/>
  <c r="O120" i="29"/>
  <c r="M120" i="29"/>
  <c r="Q120" i="29"/>
  <c r="U120" i="29"/>
  <c r="S120"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S134" i="29"/>
  <c r="X134" i="29"/>
  <c r="N134" i="29"/>
  <c r="T134" i="29"/>
  <c r="Z134" i="29"/>
  <c r="W134" i="29"/>
  <c r="V134" i="29"/>
  <c r="L134" i="29"/>
  <c r="Q134" i="29"/>
  <c r="K134" i="29"/>
  <c r="P134" i="29"/>
  <c r="J137" i="57"/>
  <c r="M134" i="29"/>
  <c r="R134" i="29"/>
  <c r="Y134" i="29"/>
  <c r="O134" i="29"/>
  <c r="U134" i="29"/>
  <c r="AG162" i="57" l="1"/>
  <c r="V173" i="27" s="1"/>
  <c r="BD173" i="27" s="1"/>
  <c r="Z178" i="28" s="1"/>
  <c r="W162" i="57"/>
  <c r="L173" i="27" s="1"/>
  <c r="AT173" i="27" s="1"/>
  <c r="P178" i="28" s="1"/>
  <c r="AC162" i="57"/>
  <c r="R173" i="27" s="1"/>
  <c r="AZ173" i="27" s="1"/>
  <c r="V178" i="28" s="1"/>
  <c r="X162" i="57"/>
  <c r="M173" i="27" s="1"/>
  <c r="AU173" i="27" s="1"/>
  <c r="Q178" i="28" s="1"/>
  <c r="Y162" i="57"/>
  <c r="N173" i="27" s="1"/>
  <c r="AV173" i="27" s="1"/>
  <c r="R178" i="28" s="1"/>
  <c r="R162" i="57"/>
  <c r="S162" i="57"/>
  <c r="H173" i="27" s="1"/>
  <c r="AP173" i="27" s="1"/>
  <c r="L178" i="28" s="1"/>
  <c r="AE162" i="57"/>
  <c r="T173" i="27" s="1"/>
  <c r="BB173" i="27" s="1"/>
  <c r="X178" i="28" s="1"/>
  <c r="AB162" i="57"/>
  <c r="Q173" i="27" s="1"/>
  <c r="AY173" i="27" s="1"/>
  <c r="U178" i="28" s="1"/>
  <c r="AF162" i="57"/>
  <c r="U173" i="27" s="1"/>
  <c r="BC173" i="27" s="1"/>
  <c r="Y178" i="28" s="1"/>
  <c r="U162" i="57"/>
  <c r="J173" i="27" s="1"/>
  <c r="AR173" i="27" s="1"/>
  <c r="N178" i="28" s="1"/>
  <c r="T162" i="57"/>
  <c r="I173" i="27" s="1"/>
  <c r="AQ173" i="27" s="1"/>
  <c r="M178" i="28" s="1"/>
  <c r="Z162" i="57"/>
  <c r="O173" i="27" s="1"/>
  <c r="AW173" i="27" s="1"/>
  <c r="S178" i="28" s="1"/>
  <c r="AA162" i="57"/>
  <c r="P173" i="27" s="1"/>
  <c r="AX173" i="27" s="1"/>
  <c r="T178" i="28" s="1"/>
  <c r="AL178" i="28" s="1"/>
  <c r="V162" i="57"/>
  <c r="K173" i="27" s="1"/>
  <c r="AS173" i="27" s="1"/>
  <c r="O178" i="28" s="1"/>
  <c r="AD162" i="57"/>
  <c r="S173" i="27" s="1"/>
  <c r="BA173" i="27" s="1"/>
  <c r="W178" i="28" s="1"/>
  <c r="AB160" i="57"/>
  <c r="Q171" i="27" s="1"/>
  <c r="AY171" i="27" s="1"/>
  <c r="U176" i="28" s="1"/>
  <c r="W160" i="57"/>
  <c r="L171" i="27" s="1"/>
  <c r="AT171" i="27" s="1"/>
  <c r="P176" i="28" s="1"/>
  <c r="R160" i="57"/>
  <c r="X160" i="57"/>
  <c r="M171" i="27" s="1"/>
  <c r="AU171" i="27" s="1"/>
  <c r="Q176" i="28" s="1"/>
  <c r="S160" i="57"/>
  <c r="H171" i="27" s="1"/>
  <c r="AP171" i="27" s="1"/>
  <c r="L176" i="28" s="1"/>
  <c r="Y160" i="57"/>
  <c r="N171" i="27" s="1"/>
  <c r="AV171" i="27" s="1"/>
  <c r="R176" i="28" s="1"/>
  <c r="U160" i="57"/>
  <c r="J171" i="27" s="1"/>
  <c r="AR171" i="27" s="1"/>
  <c r="N176" i="28" s="1"/>
  <c r="Z160" i="57"/>
  <c r="O171" i="27" s="1"/>
  <c r="AW171" i="27" s="1"/>
  <c r="S176" i="28" s="1"/>
  <c r="AA160" i="57"/>
  <c r="P171" i="27" s="1"/>
  <c r="AX171" i="27" s="1"/>
  <c r="T176" i="28" s="1"/>
  <c r="AL176" i="28" s="1"/>
  <c r="T160" i="57"/>
  <c r="I171" i="27" s="1"/>
  <c r="AQ171" i="27" s="1"/>
  <c r="M176" i="28" s="1"/>
  <c r="V160" i="57"/>
  <c r="K171" i="27" s="1"/>
  <c r="AS171" i="27" s="1"/>
  <c r="O176" i="28" s="1"/>
  <c r="X149" i="57"/>
  <c r="M160" i="27" s="1"/>
  <c r="AU160" i="27" s="1"/>
  <c r="Q165" i="28" s="1"/>
  <c r="Y149" i="57"/>
  <c r="N160" i="27" s="1"/>
  <c r="AV160" i="27" s="1"/>
  <c r="R165" i="28" s="1"/>
  <c r="S149" i="57"/>
  <c r="H160" i="27" s="1"/>
  <c r="AP160" i="27" s="1"/>
  <c r="L165" i="28" s="1"/>
  <c r="R149" i="57"/>
  <c r="W149" i="57"/>
  <c r="L160" i="27" s="1"/>
  <c r="AT160" i="27" s="1"/>
  <c r="P165" i="28" s="1"/>
  <c r="AH165" i="28" s="1"/>
  <c r="T149" i="57"/>
  <c r="I160" i="27" s="1"/>
  <c r="AQ160" i="27" s="1"/>
  <c r="M165" i="28" s="1"/>
  <c r="AB149" i="57"/>
  <c r="Q160" i="27" s="1"/>
  <c r="AY160" i="27" s="1"/>
  <c r="U165" i="28" s="1"/>
  <c r="AA149" i="57"/>
  <c r="P160" i="27" s="1"/>
  <c r="AX160" i="27" s="1"/>
  <c r="T165" i="28" s="1"/>
  <c r="Z149" i="57"/>
  <c r="O160" i="27" s="1"/>
  <c r="AW160" i="27" s="1"/>
  <c r="S165" i="28" s="1"/>
  <c r="V149" i="57"/>
  <c r="K160" i="27" s="1"/>
  <c r="AS160" i="27" s="1"/>
  <c r="O165" i="28" s="1"/>
  <c r="U149" i="57"/>
  <c r="J160" i="27" s="1"/>
  <c r="AR160" i="27" s="1"/>
  <c r="N165" i="28" s="1"/>
  <c r="S144" i="57"/>
  <c r="H155" i="27" s="1"/>
  <c r="AP155" i="27" s="1"/>
  <c r="L160" i="28" s="1"/>
  <c r="Z144" i="57"/>
  <c r="O155" i="27" s="1"/>
  <c r="AW155" i="27" s="1"/>
  <c r="S160" i="28" s="1"/>
  <c r="AG144" i="57"/>
  <c r="V155" i="27" s="1"/>
  <c r="BD155" i="27" s="1"/>
  <c r="Z160" i="28" s="1"/>
  <c r="AA144" i="57"/>
  <c r="P155" i="27" s="1"/>
  <c r="AX155" i="27" s="1"/>
  <c r="T160" i="28" s="1"/>
  <c r="R144" i="57"/>
  <c r="X144" i="57"/>
  <c r="M155" i="27" s="1"/>
  <c r="AU155" i="27" s="1"/>
  <c r="Q160" i="28" s="1"/>
  <c r="T144" i="57"/>
  <c r="I155" i="27" s="1"/>
  <c r="AQ155" i="27" s="1"/>
  <c r="M160" i="28" s="1"/>
  <c r="AE160" i="28" s="1"/>
  <c r="W144" i="57"/>
  <c r="L155" i="27" s="1"/>
  <c r="AT155" i="27" s="1"/>
  <c r="P160" i="28" s="1"/>
  <c r="AE144" i="57"/>
  <c r="T155" i="27" s="1"/>
  <c r="BB155" i="27" s="1"/>
  <c r="X160" i="28" s="1"/>
  <c r="U144" i="57"/>
  <c r="J155" i="27" s="1"/>
  <c r="AR155" i="27" s="1"/>
  <c r="N160" i="28" s="1"/>
  <c r="AB144" i="57"/>
  <c r="Q155" i="27" s="1"/>
  <c r="AY155" i="27" s="1"/>
  <c r="U160" i="28" s="1"/>
  <c r="Y144" i="57"/>
  <c r="N155" i="27" s="1"/>
  <c r="AV155" i="27" s="1"/>
  <c r="R160" i="28" s="1"/>
  <c r="AF144" i="57"/>
  <c r="U155" i="27" s="1"/>
  <c r="BC155" i="27" s="1"/>
  <c r="Y160" i="28" s="1"/>
  <c r="V144" i="57"/>
  <c r="K155" i="27" s="1"/>
  <c r="AS155" i="27" s="1"/>
  <c r="O160" i="28" s="1"/>
  <c r="U164" i="57"/>
  <c r="J175" i="27" s="1"/>
  <c r="AR175" i="27" s="1"/>
  <c r="N180" i="28" s="1"/>
  <c r="X164" i="57"/>
  <c r="M175" i="27" s="1"/>
  <c r="AU175" i="27" s="1"/>
  <c r="Q180" i="28" s="1"/>
  <c r="W164" i="57"/>
  <c r="L175" i="27" s="1"/>
  <c r="AT175" i="27" s="1"/>
  <c r="P180" i="28" s="1"/>
  <c r="R164" i="57"/>
  <c r="AB164" i="57"/>
  <c r="Q175" i="27" s="1"/>
  <c r="AY175" i="27" s="1"/>
  <c r="U180" i="28" s="1"/>
  <c r="S164" i="57"/>
  <c r="H175" i="27" s="1"/>
  <c r="AP175" i="27" s="1"/>
  <c r="L180" i="28" s="1"/>
  <c r="Y164" i="57"/>
  <c r="N175" i="27" s="1"/>
  <c r="AV175" i="27" s="1"/>
  <c r="R180" i="28" s="1"/>
  <c r="T164" i="57"/>
  <c r="I175" i="27" s="1"/>
  <c r="AQ175" i="27" s="1"/>
  <c r="M180" i="28" s="1"/>
  <c r="Z164" i="57"/>
  <c r="O175" i="27" s="1"/>
  <c r="AW175" i="27" s="1"/>
  <c r="S180" i="28" s="1"/>
  <c r="AA164" i="57"/>
  <c r="P175" i="27" s="1"/>
  <c r="AX175" i="27" s="1"/>
  <c r="T180" i="28" s="1"/>
  <c r="AL180" i="28" s="1"/>
  <c r="V164" i="57"/>
  <c r="K175" i="27" s="1"/>
  <c r="AS175" i="27" s="1"/>
  <c r="O180" i="28" s="1"/>
  <c r="AD142" i="57"/>
  <c r="S153" i="27" s="1"/>
  <c r="BA153" i="27" s="1"/>
  <c r="W158" i="28" s="1"/>
  <c r="T142" i="57"/>
  <c r="I153" i="27" s="1"/>
  <c r="AQ153" i="27" s="1"/>
  <c r="M158" i="28" s="1"/>
  <c r="Y142" i="57"/>
  <c r="N153" i="27" s="1"/>
  <c r="AV153" i="27" s="1"/>
  <c r="R158" i="28" s="1"/>
  <c r="V142" i="57"/>
  <c r="K153" i="27" s="1"/>
  <c r="AS153" i="27" s="1"/>
  <c r="O158" i="28" s="1"/>
  <c r="AC142" i="57"/>
  <c r="R153" i="27" s="1"/>
  <c r="AZ153" i="27" s="1"/>
  <c r="V158" i="28" s="1"/>
  <c r="AE142" i="57"/>
  <c r="T153" i="27" s="1"/>
  <c r="BB153" i="27" s="1"/>
  <c r="X158" i="28" s="1"/>
  <c r="AB142" i="57"/>
  <c r="Q153" i="27" s="1"/>
  <c r="AY153" i="27" s="1"/>
  <c r="U158" i="28" s="1"/>
  <c r="AG142" i="57"/>
  <c r="V153" i="27" s="1"/>
  <c r="BD153" i="27" s="1"/>
  <c r="Z158" i="28" s="1"/>
  <c r="W142" i="57"/>
  <c r="L153" i="27" s="1"/>
  <c r="AT153" i="27" s="1"/>
  <c r="P158" i="28" s="1"/>
  <c r="Z142" i="57"/>
  <c r="O153" i="27" s="1"/>
  <c r="AW153" i="27" s="1"/>
  <c r="S158" i="28" s="1"/>
  <c r="R142" i="57"/>
  <c r="AA142" i="57"/>
  <c r="P153" i="27" s="1"/>
  <c r="AX153" i="27" s="1"/>
  <c r="T158" i="28" s="1"/>
  <c r="AF142" i="57"/>
  <c r="U153" i="27" s="1"/>
  <c r="BC153" i="27" s="1"/>
  <c r="Y158" i="28" s="1"/>
  <c r="U142" i="57"/>
  <c r="J153" i="27" s="1"/>
  <c r="AR153" i="27" s="1"/>
  <c r="N158" i="28" s="1"/>
  <c r="X142" i="57"/>
  <c r="M153" i="27" s="1"/>
  <c r="AU153" i="27" s="1"/>
  <c r="Q158" i="28" s="1"/>
  <c r="S142" i="57"/>
  <c r="H153" i="27" s="1"/>
  <c r="AP153" i="27" s="1"/>
  <c r="L158" i="28" s="1"/>
  <c r="K19" i="29"/>
  <c r="AM178" i="28"/>
  <c r="AN178" i="28" s="1"/>
  <c r="AO178" i="28" s="1"/>
  <c r="AP178" i="28" s="1"/>
  <c r="AQ178" i="28" s="1"/>
  <c r="AR178" i="28" s="1"/>
  <c r="T161" i="57"/>
  <c r="I172" i="27" s="1"/>
  <c r="AQ172" i="27" s="1"/>
  <c r="M177" i="28" s="1"/>
  <c r="S161" i="57"/>
  <c r="H172" i="27" s="1"/>
  <c r="AP172" i="27" s="1"/>
  <c r="L177" i="28" s="1"/>
  <c r="Z161" i="57"/>
  <c r="O172" i="27" s="1"/>
  <c r="AW172" i="27" s="1"/>
  <c r="S177" i="28" s="1"/>
  <c r="AG161" i="57"/>
  <c r="V172" i="27" s="1"/>
  <c r="BD172" i="27" s="1"/>
  <c r="Z177" i="28" s="1"/>
  <c r="X161" i="57"/>
  <c r="M172" i="27" s="1"/>
  <c r="AU172" i="27" s="1"/>
  <c r="Q177" i="28" s="1"/>
  <c r="W161" i="57"/>
  <c r="L172" i="27" s="1"/>
  <c r="AT172" i="27" s="1"/>
  <c r="P177" i="28" s="1"/>
  <c r="V161" i="57"/>
  <c r="K172" i="27" s="1"/>
  <c r="AS172" i="27" s="1"/>
  <c r="O177" i="28" s="1"/>
  <c r="Y161" i="57"/>
  <c r="N172" i="27" s="1"/>
  <c r="AV172" i="27" s="1"/>
  <c r="R177" i="28" s="1"/>
  <c r="AB161" i="57"/>
  <c r="Q172" i="27" s="1"/>
  <c r="AY172" i="27" s="1"/>
  <c r="U177" i="28" s="1"/>
  <c r="U161" i="57"/>
  <c r="J172" i="27" s="1"/>
  <c r="AR172" i="27" s="1"/>
  <c r="N177" i="28" s="1"/>
  <c r="R161" i="57"/>
  <c r="AA161" i="57"/>
  <c r="P172" i="27" s="1"/>
  <c r="AX172" i="27" s="1"/>
  <c r="T177" i="28" s="1"/>
  <c r="AL177" i="28" s="1"/>
  <c r="AM177" i="28" s="1"/>
  <c r="T140" i="57"/>
  <c r="I151" i="27" s="1"/>
  <c r="AQ151" i="27" s="1"/>
  <c r="M156" i="28" s="1"/>
  <c r="V140" i="57"/>
  <c r="K151" i="27" s="1"/>
  <c r="AS151" i="27" s="1"/>
  <c r="O156" i="28" s="1"/>
  <c r="Z140" i="57"/>
  <c r="O151" i="27" s="1"/>
  <c r="AW151" i="27" s="1"/>
  <c r="S156" i="28" s="1"/>
  <c r="AF140" i="57"/>
  <c r="U151" i="27" s="1"/>
  <c r="BC151" i="27" s="1"/>
  <c r="Y156" i="28" s="1"/>
  <c r="AD140" i="57"/>
  <c r="S151" i="27" s="1"/>
  <c r="BA151" i="27" s="1"/>
  <c r="W156" i="28" s="1"/>
  <c r="S140" i="57"/>
  <c r="H151" i="27" s="1"/>
  <c r="AP151" i="27" s="1"/>
  <c r="L156" i="28" s="1"/>
  <c r="AE140" i="57"/>
  <c r="T151" i="27" s="1"/>
  <c r="BB151" i="27" s="1"/>
  <c r="X156" i="28" s="1"/>
  <c r="Y140" i="57"/>
  <c r="N151" i="27" s="1"/>
  <c r="AV151" i="27" s="1"/>
  <c r="R156" i="28" s="1"/>
  <c r="AA140" i="57"/>
  <c r="P151" i="27" s="1"/>
  <c r="AX151" i="27" s="1"/>
  <c r="T156" i="28" s="1"/>
  <c r="AG140" i="57"/>
  <c r="V151" i="27" s="1"/>
  <c r="BD151" i="27" s="1"/>
  <c r="Z156" i="28" s="1"/>
  <c r="W140" i="57"/>
  <c r="L151" i="27" s="1"/>
  <c r="AT151" i="27" s="1"/>
  <c r="P156" i="28" s="1"/>
  <c r="AB140" i="57"/>
  <c r="Q151" i="27" s="1"/>
  <c r="AY151" i="27" s="1"/>
  <c r="U156" i="28" s="1"/>
  <c r="U140" i="57"/>
  <c r="J151" i="27" s="1"/>
  <c r="AR151" i="27" s="1"/>
  <c r="N156" i="28" s="1"/>
  <c r="R140" i="57"/>
  <c r="AC140" i="57"/>
  <c r="R151" i="27" s="1"/>
  <c r="AZ151" i="27" s="1"/>
  <c r="V156" i="28" s="1"/>
  <c r="X140" i="57"/>
  <c r="M151" i="27" s="1"/>
  <c r="AU151" i="27" s="1"/>
  <c r="Q156" i="28" s="1"/>
  <c r="AM176" i="28"/>
  <c r="V146" i="57"/>
  <c r="K157" i="27" s="1"/>
  <c r="AS157" i="27" s="1"/>
  <c r="O162" i="28" s="1"/>
  <c r="AD146" i="57"/>
  <c r="S157" i="27" s="1"/>
  <c r="BA157" i="27" s="1"/>
  <c r="W162" i="28" s="1"/>
  <c r="Y146" i="57"/>
  <c r="N157" i="27" s="1"/>
  <c r="AV157" i="27" s="1"/>
  <c r="R162" i="28" s="1"/>
  <c r="U146" i="57"/>
  <c r="J157" i="27" s="1"/>
  <c r="AR157" i="27" s="1"/>
  <c r="N162" i="28" s="1"/>
  <c r="AF162" i="28" s="1"/>
  <c r="AG162" i="28" s="1"/>
  <c r="AA146" i="57"/>
  <c r="P157" i="27" s="1"/>
  <c r="AX157" i="27" s="1"/>
  <c r="T162" i="28" s="1"/>
  <c r="AB146" i="57"/>
  <c r="Q157" i="27" s="1"/>
  <c r="AY157" i="27" s="1"/>
  <c r="U162" i="28" s="1"/>
  <c r="R146" i="57"/>
  <c r="AF146" i="57"/>
  <c r="U157" i="27" s="1"/>
  <c r="BC157" i="27" s="1"/>
  <c r="Y162" i="28" s="1"/>
  <c r="AG146" i="57"/>
  <c r="V157" i="27" s="1"/>
  <c r="BD157" i="27" s="1"/>
  <c r="Z162" i="28" s="1"/>
  <c r="X146" i="57"/>
  <c r="M157" i="27" s="1"/>
  <c r="AU157" i="27" s="1"/>
  <c r="Q162" i="28" s="1"/>
  <c r="Z146" i="57"/>
  <c r="O157" i="27" s="1"/>
  <c r="AW157" i="27" s="1"/>
  <c r="S162" i="28" s="1"/>
  <c r="S146" i="57"/>
  <c r="H157" i="27" s="1"/>
  <c r="AP157" i="27" s="1"/>
  <c r="L162" i="28" s="1"/>
  <c r="AC146" i="57"/>
  <c r="R157" i="27" s="1"/>
  <c r="AZ157" i="27" s="1"/>
  <c r="V162" i="28" s="1"/>
  <c r="AE146" i="57"/>
  <c r="T157" i="27" s="1"/>
  <c r="BB157" i="27" s="1"/>
  <c r="X162" i="28" s="1"/>
  <c r="T146" i="57"/>
  <c r="I157" i="27" s="1"/>
  <c r="AQ157" i="27" s="1"/>
  <c r="M162" i="28" s="1"/>
  <c r="W146" i="57"/>
  <c r="L157" i="27" s="1"/>
  <c r="AT157" i="27" s="1"/>
  <c r="P162" i="28" s="1"/>
  <c r="T141" i="57"/>
  <c r="I152" i="27" s="1"/>
  <c r="AQ152" i="27" s="1"/>
  <c r="M157" i="28" s="1"/>
  <c r="AB141" i="57"/>
  <c r="Q152" i="27" s="1"/>
  <c r="AY152" i="27" s="1"/>
  <c r="U157" i="28" s="1"/>
  <c r="AF141" i="57"/>
  <c r="U152" i="27" s="1"/>
  <c r="BC152" i="27" s="1"/>
  <c r="Y157" i="28" s="1"/>
  <c r="X141" i="57"/>
  <c r="M152" i="27" s="1"/>
  <c r="AU152" i="27" s="1"/>
  <c r="Q157" i="28" s="1"/>
  <c r="W141" i="57"/>
  <c r="L152" i="27" s="1"/>
  <c r="AT152" i="27" s="1"/>
  <c r="P157" i="28" s="1"/>
  <c r="R141" i="57"/>
  <c r="AD141" i="57"/>
  <c r="S152" i="27" s="1"/>
  <c r="BA152" i="27" s="1"/>
  <c r="W157" i="28" s="1"/>
  <c r="V141" i="57"/>
  <c r="K152" i="27" s="1"/>
  <c r="AS152" i="27" s="1"/>
  <c r="O157" i="28" s="1"/>
  <c r="AC141" i="57"/>
  <c r="R152" i="27" s="1"/>
  <c r="AZ152" i="27" s="1"/>
  <c r="V157" i="28" s="1"/>
  <c r="U141" i="57"/>
  <c r="J152" i="27" s="1"/>
  <c r="AR152" i="27" s="1"/>
  <c r="N157" i="28" s="1"/>
  <c r="AG141" i="57"/>
  <c r="V152" i="27" s="1"/>
  <c r="BD152" i="27" s="1"/>
  <c r="Z157" i="28" s="1"/>
  <c r="Z141" i="57"/>
  <c r="O152" i="27" s="1"/>
  <c r="AW152" i="27" s="1"/>
  <c r="S157" i="28" s="1"/>
  <c r="AA141" i="57"/>
  <c r="P152" i="27" s="1"/>
  <c r="AX152" i="27" s="1"/>
  <c r="T157" i="28" s="1"/>
  <c r="S141" i="57"/>
  <c r="H152" i="27" s="1"/>
  <c r="AP152" i="27" s="1"/>
  <c r="L157" i="28" s="1"/>
  <c r="AE141" i="57"/>
  <c r="T152" i="27" s="1"/>
  <c r="BB152" i="27" s="1"/>
  <c r="X157" i="28" s="1"/>
  <c r="Y141" i="57"/>
  <c r="N152" i="27" s="1"/>
  <c r="AV152" i="27" s="1"/>
  <c r="R157" i="28" s="1"/>
  <c r="V150" i="57"/>
  <c r="K161" i="27" s="1"/>
  <c r="AS161" i="27" s="1"/>
  <c r="O166" i="28" s="1"/>
  <c r="S150" i="57"/>
  <c r="H161" i="27" s="1"/>
  <c r="AP161" i="27" s="1"/>
  <c r="L166" i="28" s="1"/>
  <c r="R150" i="57"/>
  <c r="Z150" i="57"/>
  <c r="O161" i="27" s="1"/>
  <c r="AW161" i="27" s="1"/>
  <c r="S166" i="28" s="1"/>
  <c r="AE150" i="57"/>
  <c r="T161" i="27" s="1"/>
  <c r="BB161" i="27" s="1"/>
  <c r="X166" i="28" s="1"/>
  <c r="AB150" i="57"/>
  <c r="Q161" i="27" s="1"/>
  <c r="AY161" i="27" s="1"/>
  <c r="U166" i="28" s="1"/>
  <c r="AD150" i="57"/>
  <c r="S161" i="27" s="1"/>
  <c r="BA161" i="27" s="1"/>
  <c r="W166" i="28" s="1"/>
  <c r="X150" i="57"/>
  <c r="M161" i="27" s="1"/>
  <c r="AU161" i="27" s="1"/>
  <c r="Q166" i="28" s="1"/>
  <c r="AF150" i="57"/>
  <c r="U161" i="27" s="1"/>
  <c r="BC161" i="27" s="1"/>
  <c r="Y166" i="28" s="1"/>
  <c r="W150" i="57"/>
  <c r="L161" i="27" s="1"/>
  <c r="AT161" i="27" s="1"/>
  <c r="P166" i="28" s="1"/>
  <c r="AH166" i="28" s="1"/>
  <c r="AG150" i="57"/>
  <c r="V161" i="27" s="1"/>
  <c r="BD161" i="27" s="1"/>
  <c r="Z166" i="28" s="1"/>
  <c r="AC150" i="57"/>
  <c r="R161" i="27" s="1"/>
  <c r="AZ161" i="27" s="1"/>
  <c r="V166" i="28" s="1"/>
  <c r="U150" i="57"/>
  <c r="J161" i="27" s="1"/>
  <c r="AR161" i="27" s="1"/>
  <c r="N166" i="28" s="1"/>
  <c r="AA150" i="57"/>
  <c r="P161" i="27" s="1"/>
  <c r="AX161" i="27" s="1"/>
  <c r="T166" i="28" s="1"/>
  <c r="Y150" i="57"/>
  <c r="N161" i="27" s="1"/>
  <c r="AV161" i="27" s="1"/>
  <c r="R166" i="28" s="1"/>
  <c r="T150" i="57"/>
  <c r="I161" i="27" s="1"/>
  <c r="AQ161" i="27" s="1"/>
  <c r="M166" i="28" s="1"/>
  <c r="AM180" i="28"/>
  <c r="S157" i="57"/>
  <c r="H168" i="27" s="1"/>
  <c r="AP168" i="27" s="1"/>
  <c r="L173" i="28" s="1"/>
  <c r="V157" i="57"/>
  <c r="K168" i="27" s="1"/>
  <c r="AS168" i="27" s="1"/>
  <c r="O173" i="28" s="1"/>
  <c r="U157" i="57"/>
  <c r="J168" i="27" s="1"/>
  <c r="AR168" i="27" s="1"/>
  <c r="N173" i="28" s="1"/>
  <c r="T157" i="57"/>
  <c r="I168" i="27" s="1"/>
  <c r="AQ168" i="27" s="1"/>
  <c r="M173" i="28" s="1"/>
  <c r="W157" i="57"/>
  <c r="L168" i="27" s="1"/>
  <c r="AT168" i="27" s="1"/>
  <c r="P173" i="28" s="1"/>
  <c r="R157" i="57"/>
  <c r="Y157" i="57"/>
  <c r="N168" i="27" s="1"/>
  <c r="AV168" i="27" s="1"/>
  <c r="R173" i="28" s="1"/>
  <c r="X157" i="57"/>
  <c r="M168" i="27" s="1"/>
  <c r="AU168" i="27" s="1"/>
  <c r="Q173" i="28" s="1"/>
  <c r="AA157" i="57"/>
  <c r="P168" i="27" s="1"/>
  <c r="AX168" i="27" s="1"/>
  <c r="T173" i="28" s="1"/>
  <c r="AL173" i="28" s="1"/>
  <c r="AM173" i="28" s="1"/>
  <c r="Z157" i="57"/>
  <c r="O168" i="27" s="1"/>
  <c r="AW168" i="27" s="1"/>
  <c r="S173" i="28" s="1"/>
  <c r="AB157" i="57"/>
  <c r="Q168" i="27" s="1"/>
  <c r="AY168" i="27" s="1"/>
  <c r="U173" i="28" s="1"/>
  <c r="R151" i="57"/>
  <c r="T151" i="57"/>
  <c r="I162" i="27" s="1"/>
  <c r="AQ162" i="27" s="1"/>
  <c r="M167" i="28" s="1"/>
  <c r="Z151" i="57"/>
  <c r="O162" i="27" s="1"/>
  <c r="AW162" i="27" s="1"/>
  <c r="S167" i="28" s="1"/>
  <c r="S151" i="57"/>
  <c r="H162" i="27" s="1"/>
  <c r="AP162" i="27" s="1"/>
  <c r="L167" i="28" s="1"/>
  <c r="Y151" i="57"/>
  <c r="N162" i="27" s="1"/>
  <c r="AV162" i="27" s="1"/>
  <c r="R167" i="28" s="1"/>
  <c r="W151" i="57"/>
  <c r="L162" i="27" s="1"/>
  <c r="AT162" i="27" s="1"/>
  <c r="P167" i="28" s="1"/>
  <c r="AB151" i="57"/>
  <c r="Q162" i="27" s="1"/>
  <c r="AY162" i="27" s="1"/>
  <c r="U167" i="28" s="1"/>
  <c r="AA151" i="57"/>
  <c r="P162" i="27" s="1"/>
  <c r="AX162" i="27" s="1"/>
  <c r="T167" i="28" s="1"/>
  <c r="U151" i="57"/>
  <c r="J162" i="27" s="1"/>
  <c r="AR162" i="27" s="1"/>
  <c r="N167" i="28" s="1"/>
  <c r="X151" i="57"/>
  <c r="M162" i="27" s="1"/>
  <c r="AU162" i="27" s="1"/>
  <c r="Q167" i="28" s="1"/>
  <c r="AI167" i="28" s="1"/>
  <c r="V151" i="57"/>
  <c r="K162" i="27" s="1"/>
  <c r="AS162" i="27" s="1"/>
  <c r="O167" i="28" s="1"/>
  <c r="S17" i="29"/>
  <c r="P19" i="29"/>
  <c r="AE152" i="57"/>
  <c r="T163" i="27" s="1"/>
  <c r="BB163" i="27" s="1"/>
  <c r="X168" i="28" s="1"/>
  <c r="S152" i="57"/>
  <c r="H163" i="27" s="1"/>
  <c r="AP163" i="27" s="1"/>
  <c r="L168" i="28" s="1"/>
  <c r="AG152" i="57"/>
  <c r="V163" i="27" s="1"/>
  <c r="BD163" i="27" s="1"/>
  <c r="Z168" i="28" s="1"/>
  <c r="T152" i="57"/>
  <c r="I163" i="27" s="1"/>
  <c r="AQ163" i="27" s="1"/>
  <c r="M168" i="28" s="1"/>
  <c r="V152" i="57"/>
  <c r="K163" i="27" s="1"/>
  <c r="AS163" i="27" s="1"/>
  <c r="O168" i="28" s="1"/>
  <c r="U152" i="57"/>
  <c r="J163" i="27" s="1"/>
  <c r="AR163" i="27" s="1"/>
  <c r="N168" i="28" s="1"/>
  <c r="W152" i="57"/>
  <c r="L163" i="27" s="1"/>
  <c r="AT163" i="27" s="1"/>
  <c r="P168" i="28" s="1"/>
  <c r="Z152" i="57"/>
  <c r="O163" i="27" s="1"/>
  <c r="AW163" i="27" s="1"/>
  <c r="S168" i="28" s="1"/>
  <c r="Y152" i="57"/>
  <c r="N163" i="27" s="1"/>
  <c r="AV163" i="27" s="1"/>
  <c r="R168" i="28" s="1"/>
  <c r="AD152" i="57"/>
  <c r="S163" i="27" s="1"/>
  <c r="BA163" i="27" s="1"/>
  <c r="W168" i="28" s="1"/>
  <c r="AA152" i="57"/>
  <c r="P163" i="27" s="1"/>
  <c r="AX163" i="27" s="1"/>
  <c r="T168" i="28" s="1"/>
  <c r="AB152" i="57"/>
  <c r="Q163" i="27" s="1"/>
  <c r="AY163" i="27" s="1"/>
  <c r="U168" i="28" s="1"/>
  <c r="AF152" i="57"/>
  <c r="U163" i="27" s="1"/>
  <c r="BC163" i="27" s="1"/>
  <c r="Y168" i="28" s="1"/>
  <c r="X152" i="57"/>
  <c r="M163" i="27" s="1"/>
  <c r="AU163" i="27" s="1"/>
  <c r="Q168" i="28" s="1"/>
  <c r="AI168" i="28" s="1"/>
  <c r="AJ168" i="28" s="1"/>
  <c r="AK168" i="28" s="1"/>
  <c r="AL168" i="28" s="1"/>
  <c r="AM168" i="28" s="1"/>
  <c r="R152" i="57"/>
  <c r="AA148" i="57"/>
  <c r="P159" i="27" s="1"/>
  <c r="AX159" i="27" s="1"/>
  <c r="T164" i="28" s="1"/>
  <c r="V148" i="57"/>
  <c r="K159" i="27" s="1"/>
  <c r="AS159" i="27" s="1"/>
  <c r="O164" i="28" s="1"/>
  <c r="AG164" i="28" s="1"/>
  <c r="AH164" i="28" s="1"/>
  <c r="AI164" i="28" s="1"/>
  <c r="U148" i="57"/>
  <c r="J159" i="27" s="1"/>
  <c r="AR159" i="27" s="1"/>
  <c r="N164" i="28" s="1"/>
  <c r="S148" i="57"/>
  <c r="H159" i="27" s="1"/>
  <c r="AP159" i="27" s="1"/>
  <c r="L164" i="28" s="1"/>
  <c r="AB148" i="57"/>
  <c r="Q159" i="27" s="1"/>
  <c r="AY159" i="27" s="1"/>
  <c r="U164" i="28" s="1"/>
  <c r="T148" i="57"/>
  <c r="I159" i="27" s="1"/>
  <c r="AQ159" i="27" s="1"/>
  <c r="M164" i="28" s="1"/>
  <c r="R148" i="57"/>
  <c r="AF148" i="57"/>
  <c r="U159" i="27" s="1"/>
  <c r="BC159" i="27" s="1"/>
  <c r="Y164" i="28" s="1"/>
  <c r="AC148" i="57"/>
  <c r="R159" i="27" s="1"/>
  <c r="AZ159" i="27" s="1"/>
  <c r="V164" i="28" s="1"/>
  <c r="Y148" i="57"/>
  <c r="N159" i="27" s="1"/>
  <c r="AV159" i="27" s="1"/>
  <c r="R164" i="28" s="1"/>
  <c r="AE148" i="57"/>
  <c r="T159" i="27" s="1"/>
  <c r="BB159" i="27" s="1"/>
  <c r="X164" i="28" s="1"/>
  <c r="X148" i="57"/>
  <c r="M159" i="27" s="1"/>
  <c r="AU159" i="27" s="1"/>
  <c r="Q164" i="28" s="1"/>
  <c r="AG148" i="57"/>
  <c r="V159" i="27" s="1"/>
  <c r="BD159" i="27" s="1"/>
  <c r="Z164" i="28" s="1"/>
  <c r="AD148" i="57"/>
  <c r="S159" i="27" s="1"/>
  <c r="BA159" i="27" s="1"/>
  <c r="W164" i="28" s="1"/>
  <c r="Z148" i="57"/>
  <c r="O159" i="27" s="1"/>
  <c r="AW159" i="27" s="1"/>
  <c r="S164" i="28" s="1"/>
  <c r="W148" i="57"/>
  <c r="L159" i="27" s="1"/>
  <c r="AT159" i="27" s="1"/>
  <c r="P164" i="28" s="1"/>
  <c r="V154" i="57"/>
  <c r="K165" i="27" s="1"/>
  <c r="AS165" i="27" s="1"/>
  <c r="O170" i="28" s="1"/>
  <c r="AG154" i="57"/>
  <c r="V165" i="27" s="1"/>
  <c r="BD165" i="27" s="1"/>
  <c r="Z170" i="28" s="1"/>
  <c r="R154" i="57"/>
  <c r="AA154" i="57"/>
  <c r="P165" i="27" s="1"/>
  <c r="AX165" i="27" s="1"/>
  <c r="T170" i="28" s="1"/>
  <c r="Z154" i="57"/>
  <c r="O165" i="27" s="1"/>
  <c r="AW165" i="27" s="1"/>
  <c r="S170" i="28" s="1"/>
  <c r="AE154" i="57"/>
  <c r="T165" i="27" s="1"/>
  <c r="BB165" i="27" s="1"/>
  <c r="X170" i="28" s="1"/>
  <c r="U154" i="57"/>
  <c r="J165" i="27" s="1"/>
  <c r="AR165" i="27" s="1"/>
  <c r="N170" i="28" s="1"/>
  <c r="X154" i="57"/>
  <c r="M165" i="27" s="1"/>
  <c r="AU165" i="27" s="1"/>
  <c r="Q170" i="28" s="1"/>
  <c r="S154" i="57"/>
  <c r="H165" i="27" s="1"/>
  <c r="AP165" i="27" s="1"/>
  <c r="L170" i="28" s="1"/>
  <c r="T154" i="57"/>
  <c r="I165" i="27" s="1"/>
  <c r="AQ165" i="27" s="1"/>
  <c r="M170" i="28" s="1"/>
  <c r="AF154" i="57"/>
  <c r="U165" i="27" s="1"/>
  <c r="BC165" i="27" s="1"/>
  <c r="Y170" i="28" s="1"/>
  <c r="W154" i="57"/>
  <c r="L165" i="27" s="1"/>
  <c r="AT165" i="27" s="1"/>
  <c r="P170" i="28" s="1"/>
  <c r="AB154" i="57"/>
  <c r="Q165" i="27" s="1"/>
  <c r="AY165" i="27" s="1"/>
  <c r="U170" i="28" s="1"/>
  <c r="Y154" i="57"/>
  <c r="N165" i="27" s="1"/>
  <c r="AV165" i="27" s="1"/>
  <c r="R170" i="28" s="1"/>
  <c r="AJ170" i="28" s="1"/>
  <c r="W155" i="57"/>
  <c r="L166" i="27" s="1"/>
  <c r="AT166" i="27" s="1"/>
  <c r="P171" i="28" s="1"/>
  <c r="S155" i="57"/>
  <c r="H166" i="27" s="1"/>
  <c r="AP166" i="27" s="1"/>
  <c r="L171" i="28" s="1"/>
  <c r="T155" i="57"/>
  <c r="I166" i="27" s="1"/>
  <c r="AQ166" i="27" s="1"/>
  <c r="M171" i="28" s="1"/>
  <c r="AB155" i="57"/>
  <c r="Q166" i="27" s="1"/>
  <c r="AY166" i="27" s="1"/>
  <c r="U171" i="28" s="1"/>
  <c r="R155" i="57"/>
  <c r="Y155" i="57"/>
  <c r="N166" i="27" s="1"/>
  <c r="AV166" i="27" s="1"/>
  <c r="R171" i="28" s="1"/>
  <c r="X155" i="57"/>
  <c r="M166" i="27" s="1"/>
  <c r="AU166" i="27" s="1"/>
  <c r="Q171" i="28" s="1"/>
  <c r="V155" i="57"/>
  <c r="K166" i="27" s="1"/>
  <c r="AS166" i="27" s="1"/>
  <c r="O171" i="28" s="1"/>
  <c r="U155" i="57"/>
  <c r="J166" i="27" s="1"/>
  <c r="AR166" i="27" s="1"/>
  <c r="N171" i="28" s="1"/>
  <c r="Z155" i="57"/>
  <c r="O166" i="27" s="1"/>
  <c r="AW166" i="27" s="1"/>
  <c r="S171" i="28" s="1"/>
  <c r="AK171" i="28" s="1"/>
  <c r="AL171" i="28" s="1"/>
  <c r="AM171" i="28" s="1"/>
  <c r="AA155" i="57"/>
  <c r="P166" i="27" s="1"/>
  <c r="AX166" i="27" s="1"/>
  <c r="T171" i="28" s="1"/>
  <c r="U156" i="57"/>
  <c r="J167" i="27" s="1"/>
  <c r="AR167" i="27" s="1"/>
  <c r="N172" i="28" s="1"/>
  <c r="S156" i="57"/>
  <c r="H167" i="27" s="1"/>
  <c r="AP167" i="27" s="1"/>
  <c r="L172" i="28" s="1"/>
  <c r="R156" i="57"/>
  <c r="AF156" i="57"/>
  <c r="U167" i="27" s="1"/>
  <c r="BC167" i="27" s="1"/>
  <c r="Y172" i="28" s="1"/>
  <c r="AA156" i="57"/>
  <c r="P167" i="27" s="1"/>
  <c r="AX167" i="27" s="1"/>
  <c r="T172" i="28" s="1"/>
  <c r="AB156" i="57"/>
  <c r="Q167" i="27" s="1"/>
  <c r="AY167" i="27" s="1"/>
  <c r="U172" i="28" s="1"/>
  <c r="Z156" i="57"/>
  <c r="O167" i="27" s="1"/>
  <c r="AW167" i="27" s="1"/>
  <c r="S172" i="28" s="1"/>
  <c r="AK172" i="28" s="1"/>
  <c r="AG156" i="57"/>
  <c r="V167" i="27" s="1"/>
  <c r="BD167" i="27" s="1"/>
  <c r="Z172" i="28" s="1"/>
  <c r="T156" i="57"/>
  <c r="I167" i="27" s="1"/>
  <c r="AQ167" i="27" s="1"/>
  <c r="M172" i="28" s="1"/>
  <c r="V156" i="57"/>
  <c r="K167" i="27" s="1"/>
  <c r="AS167" i="27" s="1"/>
  <c r="O172" i="28" s="1"/>
  <c r="W156" i="57"/>
  <c r="L167" i="27" s="1"/>
  <c r="AT167" i="27" s="1"/>
  <c r="P172" i="28" s="1"/>
  <c r="Y156" i="57"/>
  <c r="N167" i="27" s="1"/>
  <c r="AV167" i="27" s="1"/>
  <c r="R172" i="28" s="1"/>
  <c r="X156" i="57"/>
  <c r="M167" i="27" s="1"/>
  <c r="AU167" i="27" s="1"/>
  <c r="Q172" i="28" s="1"/>
  <c r="W153" i="57"/>
  <c r="L164" i="27" s="1"/>
  <c r="AT164" i="27" s="1"/>
  <c r="P169" i="28" s="1"/>
  <c r="V153" i="57"/>
  <c r="K164" i="27" s="1"/>
  <c r="AS164" i="27" s="1"/>
  <c r="O169" i="28" s="1"/>
  <c r="R153" i="57"/>
  <c r="S153" i="57"/>
  <c r="H164" i="27" s="1"/>
  <c r="AP164" i="27" s="1"/>
  <c r="L169" i="28" s="1"/>
  <c r="T153" i="57"/>
  <c r="I164" i="27" s="1"/>
  <c r="AQ164" i="27" s="1"/>
  <c r="M169" i="28" s="1"/>
  <c r="U153" i="57"/>
  <c r="J164" i="27" s="1"/>
  <c r="AR164" i="27" s="1"/>
  <c r="N169" i="28" s="1"/>
  <c r="X153" i="57"/>
  <c r="M164" i="27" s="1"/>
  <c r="AU164" i="27" s="1"/>
  <c r="Q169" i="28" s="1"/>
  <c r="AB153" i="57"/>
  <c r="Q164" i="27" s="1"/>
  <c r="AY164" i="27" s="1"/>
  <c r="U169" i="28" s="1"/>
  <c r="AA153" i="57"/>
  <c r="P164" i="27" s="1"/>
  <c r="AX164" i="27" s="1"/>
  <c r="T169" i="28" s="1"/>
  <c r="Z153" i="57"/>
  <c r="O164" i="27" s="1"/>
  <c r="AW164" i="27" s="1"/>
  <c r="S169" i="28" s="1"/>
  <c r="Y153" i="57"/>
  <c r="N164" i="27" s="1"/>
  <c r="AV164" i="27" s="1"/>
  <c r="R169" i="28" s="1"/>
  <c r="AJ169" i="28" s="1"/>
  <c r="AK169" i="28" s="1"/>
  <c r="AL169" i="28" s="1"/>
  <c r="AM169" i="28" s="1"/>
  <c r="AI166" i="28"/>
  <c r="AJ166" i="28" s="1"/>
  <c r="AK166" i="28" s="1"/>
  <c r="AL166" i="28" s="1"/>
  <c r="AM166" i="28" s="1"/>
  <c r="AN166" i="28" s="1"/>
  <c r="AO166" i="28" s="1"/>
  <c r="AP166" i="28" s="1"/>
  <c r="AQ166" i="28" s="1"/>
  <c r="AR166" i="28" s="1"/>
  <c r="N19" i="29"/>
  <c r="AB145" i="57"/>
  <c r="Q156" i="27" s="1"/>
  <c r="AY156" i="27" s="1"/>
  <c r="U161" i="28" s="1"/>
  <c r="AG145" i="57"/>
  <c r="V156" i="27" s="1"/>
  <c r="BD156" i="27" s="1"/>
  <c r="Z161" i="28" s="1"/>
  <c r="Y145" i="57"/>
  <c r="N156" i="27" s="1"/>
  <c r="AV156" i="27" s="1"/>
  <c r="R161" i="28" s="1"/>
  <c r="R145" i="57"/>
  <c r="U145" i="57"/>
  <c r="J156" i="27" s="1"/>
  <c r="AR156" i="27" s="1"/>
  <c r="N161" i="28" s="1"/>
  <c r="AF161" i="28" s="1"/>
  <c r="AA145" i="57"/>
  <c r="P156" i="27" s="1"/>
  <c r="AX156" i="27" s="1"/>
  <c r="T161" i="28" s="1"/>
  <c r="AF145" i="57"/>
  <c r="U156" i="27" s="1"/>
  <c r="BC156" i="27" s="1"/>
  <c r="Y161" i="28" s="1"/>
  <c r="S145" i="57"/>
  <c r="H156" i="27" s="1"/>
  <c r="AP156" i="27" s="1"/>
  <c r="L161" i="28" s="1"/>
  <c r="T145" i="57"/>
  <c r="I156" i="27" s="1"/>
  <c r="AQ156" i="27" s="1"/>
  <c r="M161" i="28" s="1"/>
  <c r="V145" i="57"/>
  <c r="K156" i="27" s="1"/>
  <c r="AS156" i="27" s="1"/>
  <c r="O161" i="28" s="1"/>
  <c r="W145" i="57"/>
  <c r="L156" i="27" s="1"/>
  <c r="AT156" i="27" s="1"/>
  <c r="P161" i="28" s="1"/>
  <c r="Z145" i="57"/>
  <c r="O156" i="27" s="1"/>
  <c r="AW156" i="27" s="1"/>
  <c r="S161" i="28" s="1"/>
  <c r="X145" i="57"/>
  <c r="M156" i="27" s="1"/>
  <c r="AU156" i="27" s="1"/>
  <c r="Q161" i="28" s="1"/>
  <c r="AL172" i="28"/>
  <c r="AM172" i="28" s="1"/>
  <c r="AA158" i="57"/>
  <c r="P169" i="27" s="1"/>
  <c r="AX169" i="27" s="1"/>
  <c r="T174" i="28" s="1"/>
  <c r="AL174" i="28" s="1"/>
  <c r="X158" i="57"/>
  <c r="M169" i="27" s="1"/>
  <c r="AU169" i="27" s="1"/>
  <c r="Q174" i="28" s="1"/>
  <c r="T158" i="57"/>
  <c r="I169" i="27" s="1"/>
  <c r="AQ169" i="27" s="1"/>
  <c r="M174" i="28" s="1"/>
  <c r="W158" i="57"/>
  <c r="L169" i="27" s="1"/>
  <c r="AT169" i="27" s="1"/>
  <c r="P174" i="28" s="1"/>
  <c r="S158" i="57"/>
  <c r="H169" i="27" s="1"/>
  <c r="AP169" i="27" s="1"/>
  <c r="L174" i="28" s="1"/>
  <c r="U158" i="57"/>
  <c r="J169" i="27" s="1"/>
  <c r="AR169" i="27" s="1"/>
  <c r="N174" i="28" s="1"/>
  <c r="Z158" i="57"/>
  <c r="O169" i="27" s="1"/>
  <c r="AW169" i="27" s="1"/>
  <c r="S174" i="28" s="1"/>
  <c r="Y158" i="57"/>
  <c r="N169" i="27" s="1"/>
  <c r="AV169" i="27" s="1"/>
  <c r="R174" i="28" s="1"/>
  <c r="AB158" i="57"/>
  <c r="Q169" i="27" s="1"/>
  <c r="AY169" i="27" s="1"/>
  <c r="U174" i="28" s="1"/>
  <c r="V158" i="57"/>
  <c r="K169" i="27" s="1"/>
  <c r="AS169" i="27" s="1"/>
  <c r="O174" i="28" s="1"/>
  <c r="R158" i="57"/>
  <c r="T143" i="57"/>
  <c r="I154" i="27" s="1"/>
  <c r="AQ154" i="27" s="1"/>
  <c r="M159" i="28" s="1"/>
  <c r="Y143" i="57"/>
  <c r="N154" i="27" s="1"/>
  <c r="AV154" i="27" s="1"/>
  <c r="R159" i="28" s="1"/>
  <c r="AB143" i="57"/>
  <c r="Q154" i="27" s="1"/>
  <c r="AY154" i="27" s="1"/>
  <c r="U159" i="28" s="1"/>
  <c r="AD143" i="57"/>
  <c r="S154" i="27" s="1"/>
  <c r="BA154" i="27" s="1"/>
  <c r="W159" i="28" s="1"/>
  <c r="U143" i="57"/>
  <c r="J154" i="27" s="1"/>
  <c r="AR154" i="27" s="1"/>
  <c r="N159" i="28" s="1"/>
  <c r="AG143" i="57"/>
  <c r="V154" i="27" s="1"/>
  <c r="BD154" i="27" s="1"/>
  <c r="Z159" i="28" s="1"/>
  <c r="R143" i="57"/>
  <c r="AE143" i="57"/>
  <c r="T154" i="27" s="1"/>
  <c r="BB154" i="27" s="1"/>
  <c r="X159" i="28" s="1"/>
  <c r="X143" i="57"/>
  <c r="M154" i="27" s="1"/>
  <c r="AU154" i="27" s="1"/>
  <c r="Q159" i="28" s="1"/>
  <c r="S143" i="57"/>
  <c r="H154" i="27" s="1"/>
  <c r="AP154" i="27" s="1"/>
  <c r="L159" i="28" s="1"/>
  <c r="AD159" i="28" s="1"/>
  <c r="AE159" i="28" s="1"/>
  <c r="V143" i="57"/>
  <c r="K154" i="27" s="1"/>
  <c r="AS154" i="27" s="1"/>
  <c r="O159" i="28" s="1"/>
  <c r="AF143" i="57"/>
  <c r="U154" i="27" s="1"/>
  <c r="BC154" i="27" s="1"/>
  <c r="Y159" i="28" s="1"/>
  <c r="AA143" i="57"/>
  <c r="P154" i="27" s="1"/>
  <c r="AX154" i="27" s="1"/>
  <c r="T159" i="28" s="1"/>
  <c r="W143" i="57"/>
  <c r="L154" i="27" s="1"/>
  <c r="AT154" i="27" s="1"/>
  <c r="P159" i="28" s="1"/>
  <c r="Z143" i="57"/>
  <c r="O154" i="27" s="1"/>
  <c r="AW154" i="27" s="1"/>
  <c r="S159" i="28" s="1"/>
  <c r="AI165" i="28"/>
  <c r="AJ165" i="28" s="1"/>
  <c r="AK165" i="28" s="1"/>
  <c r="AL165" i="28" s="1"/>
  <c r="AM165" i="28" s="1"/>
  <c r="Z159" i="57"/>
  <c r="O170" i="27" s="1"/>
  <c r="AW170" i="27" s="1"/>
  <c r="S175" i="28" s="1"/>
  <c r="U159" i="57"/>
  <c r="J170" i="27" s="1"/>
  <c r="AR170" i="27" s="1"/>
  <c r="N175" i="28" s="1"/>
  <c r="AB159" i="57"/>
  <c r="Q170" i="27" s="1"/>
  <c r="AY170" i="27" s="1"/>
  <c r="U175" i="28" s="1"/>
  <c r="S159" i="57"/>
  <c r="H170" i="27" s="1"/>
  <c r="AP170" i="27" s="1"/>
  <c r="L175" i="28" s="1"/>
  <c r="Y159" i="57"/>
  <c r="N170" i="27" s="1"/>
  <c r="AV170" i="27" s="1"/>
  <c r="R175" i="28" s="1"/>
  <c r="R159" i="57"/>
  <c r="W159" i="57"/>
  <c r="L170" i="27" s="1"/>
  <c r="AT170" i="27" s="1"/>
  <c r="P175" i="28" s="1"/>
  <c r="T159" i="57"/>
  <c r="I170" i="27" s="1"/>
  <c r="AQ170" i="27" s="1"/>
  <c r="M175" i="28" s="1"/>
  <c r="V159" i="57"/>
  <c r="K170" i="27" s="1"/>
  <c r="AS170" i="27" s="1"/>
  <c r="O175" i="28" s="1"/>
  <c r="AA159" i="57"/>
  <c r="P170" i="27" s="1"/>
  <c r="AX170" i="27" s="1"/>
  <c r="T175" i="28" s="1"/>
  <c r="AL175" i="28" s="1"/>
  <c r="X159" i="57"/>
  <c r="M170" i="27" s="1"/>
  <c r="AU170" i="27" s="1"/>
  <c r="Q175" i="28" s="1"/>
  <c r="S147" i="57"/>
  <c r="H158" i="27" s="1"/>
  <c r="AP158" i="27" s="1"/>
  <c r="L163" i="28" s="1"/>
  <c r="V147" i="57"/>
  <c r="K158" i="27" s="1"/>
  <c r="AS158" i="27" s="1"/>
  <c r="O163" i="28" s="1"/>
  <c r="AG163" i="28" s="1"/>
  <c r="W147" i="57"/>
  <c r="L158" i="27" s="1"/>
  <c r="AT158" i="27" s="1"/>
  <c r="P163" i="28" s="1"/>
  <c r="X147" i="57"/>
  <c r="M158" i="27" s="1"/>
  <c r="AU158" i="27" s="1"/>
  <c r="Q163" i="28" s="1"/>
  <c r="AA147" i="57"/>
  <c r="P158" i="27" s="1"/>
  <c r="AX158" i="27" s="1"/>
  <c r="T163" i="28" s="1"/>
  <c r="AB147" i="57"/>
  <c r="Q158" i="27" s="1"/>
  <c r="AY158" i="27" s="1"/>
  <c r="U163" i="28" s="1"/>
  <c r="T147" i="57"/>
  <c r="I158" i="27" s="1"/>
  <c r="AQ158" i="27" s="1"/>
  <c r="M163" i="28" s="1"/>
  <c r="AG147" i="57"/>
  <c r="V158" i="27" s="1"/>
  <c r="BD158" i="27" s="1"/>
  <c r="Z163" i="28" s="1"/>
  <c r="U147" i="57"/>
  <c r="J158" i="27" s="1"/>
  <c r="AR158" i="27" s="1"/>
  <c r="N163" i="28" s="1"/>
  <c r="R147" i="57"/>
  <c r="Y147" i="57"/>
  <c r="N158" i="27" s="1"/>
  <c r="AV158" i="27" s="1"/>
  <c r="R163" i="28" s="1"/>
  <c r="Z147" i="57"/>
  <c r="O158" i="27" s="1"/>
  <c r="AW158" i="27" s="1"/>
  <c r="S163" i="28" s="1"/>
  <c r="Z163" i="57"/>
  <c r="O174" i="27" s="1"/>
  <c r="AW174" i="27" s="1"/>
  <c r="S179" i="28" s="1"/>
  <c r="AA163" i="57"/>
  <c r="P174" i="27" s="1"/>
  <c r="AX174" i="27" s="1"/>
  <c r="T179" i="28" s="1"/>
  <c r="AL179" i="28" s="1"/>
  <c r="AM179" i="28" s="1"/>
  <c r="AB163" i="57"/>
  <c r="Q174" i="27" s="1"/>
  <c r="AY174" i="27" s="1"/>
  <c r="U179" i="28" s="1"/>
  <c r="U163" i="57"/>
  <c r="J174" i="27" s="1"/>
  <c r="AR174" i="27" s="1"/>
  <c r="N179" i="28" s="1"/>
  <c r="Y163" i="57"/>
  <c r="N174" i="27" s="1"/>
  <c r="AV174" i="27" s="1"/>
  <c r="R179" i="28" s="1"/>
  <c r="R163" i="57"/>
  <c r="S163" i="57"/>
  <c r="H174" i="27" s="1"/>
  <c r="AP174" i="27" s="1"/>
  <c r="L179" i="28" s="1"/>
  <c r="T163" i="57"/>
  <c r="I174" i="27" s="1"/>
  <c r="AQ174" i="27" s="1"/>
  <c r="M179" i="28" s="1"/>
  <c r="X163" i="57"/>
  <c r="M174" i="27" s="1"/>
  <c r="AU174" i="27" s="1"/>
  <c r="Q179" i="28" s="1"/>
  <c r="V163" i="57"/>
  <c r="K174" i="27" s="1"/>
  <c r="AS174" i="27" s="1"/>
  <c r="O179" i="28" s="1"/>
  <c r="W163" i="57"/>
  <c r="L174" i="27" s="1"/>
  <c r="AT174" i="27" s="1"/>
  <c r="P179" i="28" s="1"/>
  <c r="N16" i="29"/>
  <c r="Y16" i="29"/>
  <c r="Q16" i="29"/>
  <c r="W16" i="29"/>
  <c r="K16" i="29"/>
  <c r="R16" i="29"/>
  <c r="S16" i="29"/>
  <c r="U16" i="29"/>
  <c r="Z16" i="29"/>
  <c r="P16" i="29"/>
  <c r="T16" i="29"/>
  <c r="R102" i="57"/>
  <c r="U102" i="57"/>
  <c r="Y102" i="57"/>
  <c r="V102" i="57"/>
  <c r="Z102" i="57"/>
  <c r="T102" i="57"/>
  <c r="X102" i="57"/>
  <c r="AB102" i="57"/>
  <c r="S102" i="57"/>
  <c r="AA102" i="57"/>
  <c r="W102" i="57"/>
  <c r="R129" i="57"/>
  <c r="U129" i="57"/>
  <c r="Y129" i="57"/>
  <c r="S129" i="57"/>
  <c r="X129" i="57"/>
  <c r="T129" i="57"/>
  <c r="I140" i="27" s="1"/>
  <c r="AQ140" i="27" s="1"/>
  <c r="Z129" i="57"/>
  <c r="W129" i="57"/>
  <c r="AB129" i="57"/>
  <c r="V129" i="57"/>
  <c r="AA129" i="57"/>
  <c r="R87" i="57"/>
  <c r="V87" i="57"/>
  <c r="Z87" i="57"/>
  <c r="S87" i="57"/>
  <c r="W87" i="57"/>
  <c r="AA87" i="57"/>
  <c r="U87" i="57"/>
  <c r="Y87" i="57"/>
  <c r="AB87" i="57"/>
  <c r="X87" i="57"/>
  <c r="T87" i="57"/>
  <c r="R84" i="57"/>
  <c r="T84" i="57"/>
  <c r="X84" i="57"/>
  <c r="AB84" i="57"/>
  <c r="U84" i="57"/>
  <c r="Y84" i="57"/>
  <c r="S84" i="57"/>
  <c r="W84" i="57"/>
  <c r="AA84" i="57"/>
  <c r="Z84" i="57"/>
  <c r="V84" i="57"/>
  <c r="R98" i="57"/>
  <c r="U98" i="57"/>
  <c r="Y98" i="57"/>
  <c r="V98" i="57"/>
  <c r="Z98" i="57"/>
  <c r="T98" i="57"/>
  <c r="X98" i="57"/>
  <c r="AB98" i="57"/>
  <c r="W98" i="57"/>
  <c r="AA98" i="57"/>
  <c r="S98" i="57"/>
  <c r="R112" i="57"/>
  <c r="V112" i="57"/>
  <c r="Z112" i="57"/>
  <c r="S112" i="57"/>
  <c r="W112" i="57"/>
  <c r="AA112" i="57"/>
  <c r="U112" i="57"/>
  <c r="Y112" i="57"/>
  <c r="AB112" i="57"/>
  <c r="X112" i="57"/>
  <c r="T112" i="57"/>
  <c r="R135" i="57"/>
  <c r="G146" i="27" s="1"/>
  <c r="AO146" i="27" s="1"/>
  <c r="U135" i="57"/>
  <c r="Y135" i="57"/>
  <c r="W135" i="57"/>
  <c r="L146" i="27" s="1"/>
  <c r="AT146" i="27" s="1"/>
  <c r="AB135" i="57"/>
  <c r="S135" i="57"/>
  <c r="X135" i="57"/>
  <c r="V135" i="57"/>
  <c r="K146" i="27" s="1"/>
  <c r="AS146" i="27" s="1"/>
  <c r="AA135" i="57"/>
  <c r="Z135" i="57"/>
  <c r="T135" i="57"/>
  <c r="I146" i="27" s="1"/>
  <c r="AQ146" i="27" s="1"/>
  <c r="R136" i="57"/>
  <c r="G147" i="27" s="1"/>
  <c r="AO147" i="27" s="1"/>
  <c r="S136" i="57"/>
  <c r="W136" i="57"/>
  <c r="AA136" i="57"/>
  <c r="X136" i="57"/>
  <c r="T136" i="57"/>
  <c r="I147" i="27" s="1"/>
  <c r="AQ147" i="27" s="1"/>
  <c r="Y136" i="57"/>
  <c r="V136" i="57"/>
  <c r="K147" i="27" s="1"/>
  <c r="AS147" i="27" s="1"/>
  <c r="AB136" i="57"/>
  <c r="U136" i="57"/>
  <c r="J147" i="27" s="1"/>
  <c r="AR147" i="27" s="1"/>
  <c r="Z136" i="57"/>
  <c r="R110" i="57"/>
  <c r="V110" i="57"/>
  <c r="Z110" i="57"/>
  <c r="S110" i="57"/>
  <c r="W110" i="57"/>
  <c r="AA110" i="57"/>
  <c r="U110" i="57"/>
  <c r="Y110" i="57"/>
  <c r="T110" i="57"/>
  <c r="AB110" i="57"/>
  <c r="X110" i="57"/>
  <c r="R86" i="57"/>
  <c r="T86" i="57"/>
  <c r="X86" i="57"/>
  <c r="AB86" i="57"/>
  <c r="U86" i="57"/>
  <c r="Y86" i="57"/>
  <c r="S86" i="57"/>
  <c r="W86" i="57"/>
  <c r="AA86" i="57"/>
  <c r="V86" i="57"/>
  <c r="Z86" i="57"/>
  <c r="R85" i="57"/>
  <c r="V85" i="57"/>
  <c r="Z85" i="57"/>
  <c r="S85" i="57"/>
  <c r="W85" i="57"/>
  <c r="AA85" i="57"/>
  <c r="U85" i="57"/>
  <c r="Y85" i="57"/>
  <c r="T85" i="57"/>
  <c r="AB85" i="57"/>
  <c r="X85" i="57"/>
  <c r="R134" i="57"/>
  <c r="S134" i="57"/>
  <c r="W134" i="57"/>
  <c r="AA134" i="57"/>
  <c r="V134" i="57"/>
  <c r="AB134" i="57"/>
  <c r="X134" i="57"/>
  <c r="U134" i="57"/>
  <c r="J145" i="27" s="1"/>
  <c r="AR145" i="27" s="1"/>
  <c r="Z134" i="57"/>
  <c r="T134" i="57"/>
  <c r="I145" i="27" s="1"/>
  <c r="AQ145" i="27" s="1"/>
  <c r="Y134" i="57"/>
  <c r="R90" i="57"/>
  <c r="U90" i="57"/>
  <c r="Y90" i="57"/>
  <c r="AG90" i="57"/>
  <c r="V90" i="57"/>
  <c r="Z90" i="57"/>
  <c r="T90" i="57"/>
  <c r="X90" i="57"/>
  <c r="AB90" i="57"/>
  <c r="W90" i="57"/>
  <c r="AA90" i="57"/>
  <c r="S90" i="57"/>
  <c r="R109" i="57"/>
  <c r="T109" i="57"/>
  <c r="X109" i="57"/>
  <c r="AB109" i="57"/>
  <c r="U109" i="57"/>
  <c r="Y109" i="57"/>
  <c r="S109" i="57"/>
  <c r="W109" i="57"/>
  <c r="AA109" i="57"/>
  <c r="Z109" i="57"/>
  <c r="V109" i="57"/>
  <c r="R122" i="57"/>
  <c r="S122" i="57"/>
  <c r="W122" i="57"/>
  <c r="AA122" i="57"/>
  <c r="T122" i="57"/>
  <c r="Y122" i="57"/>
  <c r="U122" i="57"/>
  <c r="Z122" i="57"/>
  <c r="X122" i="57"/>
  <c r="AB122" i="57"/>
  <c r="V122" i="57"/>
  <c r="R132" i="57"/>
  <c r="S132" i="57"/>
  <c r="W132" i="57"/>
  <c r="AA132" i="57"/>
  <c r="U132" i="57"/>
  <c r="J143" i="27" s="1"/>
  <c r="AR143" i="27" s="1"/>
  <c r="Z132" i="57"/>
  <c r="V132" i="57"/>
  <c r="AB132" i="57"/>
  <c r="T132" i="57"/>
  <c r="Y132" i="57"/>
  <c r="X132" i="57"/>
  <c r="R88" i="57"/>
  <c r="T88" i="57"/>
  <c r="X88" i="57"/>
  <c r="AB88" i="57"/>
  <c r="U88" i="57"/>
  <c r="Y88" i="57"/>
  <c r="S88" i="57"/>
  <c r="W88" i="57"/>
  <c r="AA88" i="57"/>
  <c r="V88" i="57"/>
  <c r="Z88" i="57"/>
  <c r="R115" i="57"/>
  <c r="S115" i="57"/>
  <c r="W115" i="57"/>
  <c r="L126" i="27" s="1"/>
  <c r="AA115" i="57"/>
  <c r="T115" i="57"/>
  <c r="I126" i="27" s="1"/>
  <c r="AQ126" i="27" s="1"/>
  <c r="X115" i="57"/>
  <c r="M126" i="27" s="1"/>
  <c r="AB115" i="57"/>
  <c r="V115" i="57"/>
  <c r="Z115" i="57"/>
  <c r="Y115" i="57"/>
  <c r="N126" i="27" s="1"/>
  <c r="U115" i="57"/>
  <c r="J126" i="27" s="1"/>
  <c r="R127" i="57"/>
  <c r="G138" i="27" s="1"/>
  <c r="AO138" i="27" s="1"/>
  <c r="U127" i="57"/>
  <c r="Y127" i="57"/>
  <c r="W127" i="57"/>
  <c r="AB127" i="57"/>
  <c r="S127" i="57"/>
  <c r="H138" i="27" s="1"/>
  <c r="AP138" i="27" s="1"/>
  <c r="X127" i="57"/>
  <c r="V127" i="57"/>
  <c r="AA127" i="57"/>
  <c r="T127" i="57"/>
  <c r="Z127" i="57"/>
  <c r="R116" i="57"/>
  <c r="U116" i="57"/>
  <c r="Y116" i="57"/>
  <c r="N127" i="27" s="1"/>
  <c r="V116" i="57"/>
  <c r="Z116" i="57"/>
  <c r="T116" i="57"/>
  <c r="X116" i="57"/>
  <c r="M127" i="27" s="1"/>
  <c r="AB116" i="57"/>
  <c r="S116" i="57"/>
  <c r="H127" i="27" s="1"/>
  <c r="AP127" i="27" s="1"/>
  <c r="AA116" i="57"/>
  <c r="W116" i="57"/>
  <c r="R95" i="57"/>
  <c r="V95" i="57"/>
  <c r="Z95" i="57"/>
  <c r="S95" i="57"/>
  <c r="W95" i="57"/>
  <c r="AA95" i="57"/>
  <c r="U95" i="57"/>
  <c r="Y95" i="57"/>
  <c r="T95" i="57"/>
  <c r="AB95" i="57"/>
  <c r="X95" i="57"/>
  <c r="R133" i="57"/>
  <c r="U133" i="57"/>
  <c r="Y133" i="57"/>
  <c r="V133" i="57"/>
  <c r="K144" i="27" s="1"/>
  <c r="AS144" i="27" s="1"/>
  <c r="AA133" i="57"/>
  <c r="W133" i="57"/>
  <c r="AB133" i="57"/>
  <c r="T133" i="57"/>
  <c r="Z133" i="57"/>
  <c r="X133" i="57"/>
  <c r="S133" i="57"/>
  <c r="R125" i="57"/>
  <c r="U125" i="57"/>
  <c r="Y125" i="57"/>
  <c r="V125" i="57"/>
  <c r="AA125" i="57"/>
  <c r="W125" i="57"/>
  <c r="AB125" i="57"/>
  <c r="T125" i="57"/>
  <c r="Z125" i="57"/>
  <c r="S125" i="57"/>
  <c r="X125" i="57"/>
  <c r="R94" i="57"/>
  <c r="T94" i="57"/>
  <c r="X94" i="57"/>
  <c r="AB94" i="57"/>
  <c r="U94" i="57"/>
  <c r="Y94" i="57"/>
  <c r="S94" i="57"/>
  <c r="W94" i="57"/>
  <c r="AA94" i="57"/>
  <c r="Z94" i="57"/>
  <c r="V94" i="57"/>
  <c r="R107" i="57"/>
  <c r="U107" i="57"/>
  <c r="Y107" i="57"/>
  <c r="V107" i="57"/>
  <c r="Z107" i="57"/>
  <c r="T107" i="57"/>
  <c r="X107" i="57"/>
  <c r="AB107" i="57"/>
  <c r="S107" i="57"/>
  <c r="W107" i="57"/>
  <c r="AA107" i="57"/>
  <c r="R113" i="57"/>
  <c r="G124" i="27" s="1"/>
  <c r="AO124" i="27" s="1"/>
  <c r="T113" i="57"/>
  <c r="X113" i="57"/>
  <c r="AB113" i="57"/>
  <c r="Q124" i="27" s="1"/>
  <c r="U113" i="57"/>
  <c r="J124" i="27" s="1"/>
  <c r="Y113" i="57"/>
  <c r="N124" i="27" s="1"/>
  <c r="S113" i="57"/>
  <c r="H124" i="27" s="1"/>
  <c r="AP124" i="27" s="1"/>
  <c r="W113" i="57"/>
  <c r="AA113" i="57"/>
  <c r="P124" i="27" s="1"/>
  <c r="V113" i="57"/>
  <c r="K124" i="27" s="1"/>
  <c r="Z113" i="57"/>
  <c r="O124" i="27" s="1"/>
  <c r="R91" i="57"/>
  <c r="V91" i="57"/>
  <c r="Z91" i="57"/>
  <c r="S91" i="57"/>
  <c r="W91" i="57"/>
  <c r="AA91" i="57"/>
  <c r="U91" i="57"/>
  <c r="Y91" i="57"/>
  <c r="X91" i="57"/>
  <c r="AB91" i="57"/>
  <c r="T91" i="57"/>
  <c r="R105" i="57"/>
  <c r="U105" i="57"/>
  <c r="Y105" i="57"/>
  <c r="V105" i="57"/>
  <c r="Z105" i="57"/>
  <c r="T105" i="57"/>
  <c r="X105" i="57"/>
  <c r="AB105" i="57"/>
  <c r="W105" i="57"/>
  <c r="AA105" i="57"/>
  <c r="S105" i="57"/>
  <c r="R106" i="57"/>
  <c r="S106" i="57"/>
  <c r="W106" i="57"/>
  <c r="AA106" i="57"/>
  <c r="T106" i="57"/>
  <c r="X106" i="57"/>
  <c r="AB106" i="57"/>
  <c r="V106" i="57"/>
  <c r="Z106" i="57"/>
  <c r="Y106" i="57"/>
  <c r="U106" i="57"/>
  <c r="R137" i="57"/>
  <c r="U137" i="57"/>
  <c r="Y137" i="57"/>
  <c r="S137" i="57"/>
  <c r="H148" i="27" s="1"/>
  <c r="AP148" i="27" s="1"/>
  <c r="X137" i="57"/>
  <c r="M148" i="27" s="1"/>
  <c r="AU148" i="27" s="1"/>
  <c r="T137" i="57"/>
  <c r="I148" i="27" s="1"/>
  <c r="AQ148" i="27" s="1"/>
  <c r="Z137" i="57"/>
  <c r="W137" i="57"/>
  <c r="L148" i="27" s="1"/>
  <c r="AT148" i="27" s="1"/>
  <c r="AB137" i="57"/>
  <c r="AA137" i="57"/>
  <c r="V137" i="57"/>
  <c r="K148" i="27" s="1"/>
  <c r="AS148" i="27" s="1"/>
  <c r="R89" i="57"/>
  <c r="T89" i="57"/>
  <c r="X89" i="57"/>
  <c r="AB89" i="57"/>
  <c r="U89" i="57"/>
  <c r="Y89" i="57"/>
  <c r="S89" i="57"/>
  <c r="W89" i="57"/>
  <c r="AA89" i="57"/>
  <c r="V89" i="57"/>
  <c r="Z89" i="57"/>
  <c r="R123" i="57"/>
  <c r="U123" i="57"/>
  <c r="Y123" i="57"/>
  <c r="T123" i="57"/>
  <c r="Z123" i="57"/>
  <c r="V123" i="57"/>
  <c r="AA123" i="57"/>
  <c r="S123" i="57"/>
  <c r="X123" i="57"/>
  <c r="W123" i="57"/>
  <c r="AB123" i="57"/>
  <c r="R97" i="57"/>
  <c r="T97" i="57"/>
  <c r="X97" i="57"/>
  <c r="AB97" i="57"/>
  <c r="AF97" i="57"/>
  <c r="U97" i="57"/>
  <c r="Y97" i="57"/>
  <c r="AC97" i="57"/>
  <c r="AG97" i="57"/>
  <c r="S97" i="57"/>
  <c r="W97" i="57"/>
  <c r="AA97" i="57"/>
  <c r="AE97" i="57"/>
  <c r="V97" i="57"/>
  <c r="Z97" i="57"/>
  <c r="AD97" i="57"/>
  <c r="R108" i="57"/>
  <c r="S108" i="57"/>
  <c r="W108" i="57"/>
  <c r="AA108" i="57"/>
  <c r="T108" i="57"/>
  <c r="X108" i="57"/>
  <c r="AB108" i="57"/>
  <c r="V108" i="57"/>
  <c r="Z108" i="57"/>
  <c r="Y108" i="57"/>
  <c r="U108" i="57"/>
  <c r="R111" i="57"/>
  <c r="T111" i="57"/>
  <c r="X111" i="57"/>
  <c r="AB111" i="57"/>
  <c r="U111" i="57"/>
  <c r="Y111" i="57"/>
  <c r="S111" i="57"/>
  <c r="W111" i="57"/>
  <c r="AA111" i="57"/>
  <c r="V111" i="57"/>
  <c r="Z111" i="57"/>
  <c r="R100" i="57"/>
  <c r="U100" i="57"/>
  <c r="Y100" i="57"/>
  <c r="V100" i="57"/>
  <c r="Z100" i="57"/>
  <c r="T100" i="57"/>
  <c r="X100" i="57"/>
  <c r="AB100" i="57"/>
  <c r="S100" i="57"/>
  <c r="W100" i="57"/>
  <c r="AA100" i="57"/>
  <c r="R138" i="57"/>
  <c r="S138" i="57"/>
  <c r="W138" i="57"/>
  <c r="L149" i="27" s="1"/>
  <c r="AA138" i="57"/>
  <c r="T138" i="57"/>
  <c r="I149" i="27" s="1"/>
  <c r="Y138" i="57"/>
  <c r="U138" i="57"/>
  <c r="J149" i="27" s="1"/>
  <c r="Z138" i="57"/>
  <c r="X138" i="57"/>
  <c r="M149" i="27" s="1"/>
  <c r="V138" i="57"/>
  <c r="K149" i="27" s="1"/>
  <c r="AB138" i="57"/>
  <c r="R101" i="57"/>
  <c r="S101" i="57"/>
  <c r="W101" i="57"/>
  <c r="AA101" i="57"/>
  <c r="T101" i="57"/>
  <c r="X101" i="57"/>
  <c r="AB101" i="57"/>
  <c r="V101" i="57"/>
  <c r="Z101" i="57"/>
  <c r="Y101" i="57"/>
  <c r="U101" i="57"/>
  <c r="R119" i="57"/>
  <c r="V119" i="57"/>
  <c r="Z119" i="57"/>
  <c r="U119" i="57"/>
  <c r="Y119" i="57"/>
  <c r="S119" i="57"/>
  <c r="AA119" i="57"/>
  <c r="T119" i="57"/>
  <c r="AB119" i="57"/>
  <c r="X119" i="57"/>
  <c r="W119" i="57"/>
  <c r="R126" i="57"/>
  <c r="G137" i="27" s="1"/>
  <c r="AO137" i="27" s="1"/>
  <c r="S126" i="57"/>
  <c r="W126" i="57"/>
  <c r="AA126" i="57"/>
  <c r="V126" i="57"/>
  <c r="AB126" i="57"/>
  <c r="X126" i="57"/>
  <c r="U126" i="57"/>
  <c r="Z126" i="57"/>
  <c r="Y126" i="57"/>
  <c r="T126" i="57"/>
  <c r="R121" i="57"/>
  <c r="U121" i="57"/>
  <c r="Y121" i="57"/>
  <c r="S121" i="57"/>
  <c r="X121" i="57"/>
  <c r="T121" i="57"/>
  <c r="Z121" i="57"/>
  <c r="W121" i="57"/>
  <c r="AB121" i="57"/>
  <c r="V121" i="57"/>
  <c r="AA121" i="57"/>
  <c r="R139" i="57"/>
  <c r="G150" i="27" s="1"/>
  <c r="U139" i="57"/>
  <c r="Y139" i="57"/>
  <c r="N150" i="27" s="1"/>
  <c r="T139" i="57"/>
  <c r="I150" i="27" s="1"/>
  <c r="Z139" i="57"/>
  <c r="V139" i="57"/>
  <c r="K150" i="27" s="1"/>
  <c r="AA139" i="57"/>
  <c r="S139" i="57"/>
  <c r="H150" i="27" s="1"/>
  <c r="X139" i="57"/>
  <c r="M150" i="27" s="1"/>
  <c r="AB139" i="57"/>
  <c r="W139" i="57"/>
  <c r="L150" i="27" s="1"/>
  <c r="R120" i="57"/>
  <c r="T120" i="57"/>
  <c r="S120" i="57"/>
  <c r="W120" i="57"/>
  <c r="AA120" i="57"/>
  <c r="X120" i="57"/>
  <c r="Y120" i="57"/>
  <c r="V120" i="57"/>
  <c r="AB120" i="57"/>
  <c r="Z120" i="57"/>
  <c r="U120" i="57"/>
  <c r="R131" i="57"/>
  <c r="U131" i="57"/>
  <c r="J142" i="27" s="1"/>
  <c r="AR142" i="27" s="1"/>
  <c r="Y131" i="57"/>
  <c r="T131" i="57"/>
  <c r="I142" i="27" s="1"/>
  <c r="AQ142" i="27" s="1"/>
  <c r="Z131" i="57"/>
  <c r="V131" i="57"/>
  <c r="AA131" i="57"/>
  <c r="S131" i="57"/>
  <c r="X131" i="57"/>
  <c r="W131" i="57"/>
  <c r="AB131" i="57"/>
  <c r="R118" i="57"/>
  <c r="U118" i="57"/>
  <c r="J129" i="27" s="1"/>
  <c r="Y118" i="57"/>
  <c r="N129" i="27" s="1"/>
  <c r="V118" i="57"/>
  <c r="K129" i="27" s="1"/>
  <c r="T118" i="57"/>
  <c r="I129" i="27" s="1"/>
  <c r="X118" i="57"/>
  <c r="M129" i="27" s="1"/>
  <c r="AB118" i="57"/>
  <c r="Q129" i="27" s="1"/>
  <c r="Z118" i="57"/>
  <c r="O129" i="27" s="1"/>
  <c r="AA118" i="57"/>
  <c r="P129" i="27" s="1"/>
  <c r="W118" i="57"/>
  <c r="L129" i="27" s="1"/>
  <c r="S118" i="57"/>
  <c r="H129" i="27" s="1"/>
  <c r="R99" i="57"/>
  <c r="S99" i="57"/>
  <c r="W99" i="57"/>
  <c r="AA99" i="57"/>
  <c r="T99" i="57"/>
  <c r="X99" i="57"/>
  <c r="AB99" i="57"/>
  <c r="V99" i="57"/>
  <c r="Z99" i="57"/>
  <c r="Y99" i="57"/>
  <c r="U99" i="57"/>
  <c r="R128" i="57"/>
  <c r="S128" i="57"/>
  <c r="H139" i="27" s="1"/>
  <c r="AP139" i="27" s="1"/>
  <c r="W128" i="57"/>
  <c r="AA128" i="57"/>
  <c r="X128" i="57"/>
  <c r="T128" i="57"/>
  <c r="Y128" i="57"/>
  <c r="V128" i="57"/>
  <c r="AB128" i="57"/>
  <c r="Z128" i="57"/>
  <c r="U128" i="57"/>
  <c r="R92" i="57"/>
  <c r="T92" i="57"/>
  <c r="X92" i="57"/>
  <c r="AB92" i="57"/>
  <c r="U92" i="57"/>
  <c r="Y92" i="57"/>
  <c r="S92" i="57"/>
  <c r="W92" i="57"/>
  <c r="AA92" i="57"/>
  <c r="Z92" i="57"/>
  <c r="V92" i="57"/>
  <c r="R114" i="57"/>
  <c r="U114" i="57"/>
  <c r="J125" i="27" s="1"/>
  <c r="Y114" i="57"/>
  <c r="N125" i="27" s="1"/>
  <c r="V114" i="57"/>
  <c r="K125" i="27" s="1"/>
  <c r="Z114" i="57"/>
  <c r="T114" i="57"/>
  <c r="I125" i="27" s="1"/>
  <c r="AQ125" i="27" s="1"/>
  <c r="X114" i="57"/>
  <c r="M125" i="27" s="1"/>
  <c r="AB114" i="57"/>
  <c r="S114" i="57"/>
  <c r="H125" i="27" s="1"/>
  <c r="AP125" i="27" s="1"/>
  <c r="W114" i="57"/>
  <c r="L125" i="27" s="1"/>
  <c r="AA114" i="57"/>
  <c r="R124" i="57"/>
  <c r="S124" i="57"/>
  <c r="W124" i="57"/>
  <c r="AA124" i="57"/>
  <c r="U124" i="57"/>
  <c r="Z124" i="57"/>
  <c r="V124" i="57"/>
  <c r="AB124" i="57"/>
  <c r="T124" i="57"/>
  <c r="Y124" i="57"/>
  <c r="X124" i="57"/>
  <c r="R117" i="57"/>
  <c r="S117" i="57"/>
  <c r="H128" i="27" s="1"/>
  <c r="AP128" i="27" s="1"/>
  <c r="W117" i="57"/>
  <c r="L128" i="27" s="1"/>
  <c r="AA117" i="57"/>
  <c r="T117" i="57"/>
  <c r="I128" i="27" s="1"/>
  <c r="AQ128" i="27" s="1"/>
  <c r="X117" i="57"/>
  <c r="M128" i="27" s="1"/>
  <c r="AB117" i="57"/>
  <c r="V117" i="57"/>
  <c r="K128" i="27" s="1"/>
  <c r="Z117" i="57"/>
  <c r="U117" i="57"/>
  <c r="J128" i="27" s="1"/>
  <c r="Y117" i="57"/>
  <c r="N128" i="27" s="1"/>
  <c r="R93" i="57"/>
  <c r="V93" i="57"/>
  <c r="Z93" i="57"/>
  <c r="S93" i="57"/>
  <c r="W93" i="57"/>
  <c r="AA93" i="57"/>
  <c r="U93" i="57"/>
  <c r="Y93" i="57"/>
  <c r="T93" i="57"/>
  <c r="X93" i="57"/>
  <c r="AB93" i="57"/>
  <c r="R103" i="57"/>
  <c r="V103" i="57"/>
  <c r="Z103" i="57"/>
  <c r="AD103" i="57"/>
  <c r="S103" i="57"/>
  <c r="W103" i="57"/>
  <c r="AA103" i="57"/>
  <c r="AE103" i="57"/>
  <c r="U103" i="57"/>
  <c r="Y103" i="57"/>
  <c r="AG103" i="57"/>
  <c r="AF103" i="57"/>
  <c r="T103" i="57"/>
  <c r="AB103" i="57"/>
  <c r="X103" i="57"/>
  <c r="R130" i="57"/>
  <c r="S130" i="57"/>
  <c r="H141" i="27" s="1"/>
  <c r="AP141" i="27" s="1"/>
  <c r="W130" i="57"/>
  <c r="AA130" i="57"/>
  <c r="T130" i="57"/>
  <c r="I141" i="27" s="1"/>
  <c r="AQ141" i="27" s="1"/>
  <c r="Y130" i="57"/>
  <c r="U130" i="57"/>
  <c r="Z130" i="57"/>
  <c r="X130" i="57"/>
  <c r="AB130" i="57"/>
  <c r="V130" i="57"/>
  <c r="R96" i="57"/>
  <c r="S96" i="57"/>
  <c r="W96" i="57"/>
  <c r="AA96" i="57"/>
  <c r="T96" i="57"/>
  <c r="X96" i="57"/>
  <c r="AB96" i="57"/>
  <c r="V96" i="57"/>
  <c r="Z96" i="57"/>
  <c r="U96" i="57"/>
  <c r="Y96" i="57"/>
  <c r="R104" i="57"/>
  <c r="S104" i="57"/>
  <c r="W104" i="57"/>
  <c r="AA104" i="57"/>
  <c r="T104" i="57"/>
  <c r="X104" i="57"/>
  <c r="AB104" i="57"/>
  <c r="V104" i="57"/>
  <c r="Z104" i="57"/>
  <c r="U104" i="57"/>
  <c r="Y104" i="57"/>
  <c r="H149" i="27"/>
  <c r="G140" i="27"/>
  <c r="AO140" i="27" s="1"/>
  <c r="H146" i="27"/>
  <c r="AP146" i="27" s="1"/>
  <c r="J146" i="27"/>
  <c r="AR146" i="27" s="1"/>
  <c r="H147" i="27"/>
  <c r="AP147" i="27" s="1"/>
  <c r="K145" i="27"/>
  <c r="AS145" i="27" s="1"/>
  <c r="I143" i="27"/>
  <c r="AQ143" i="27" s="1"/>
  <c r="H143" i="27"/>
  <c r="AP143" i="27" s="1"/>
  <c r="K126" i="27"/>
  <c r="H126" i="27"/>
  <c r="AP126" i="27" s="1"/>
  <c r="G126" i="27"/>
  <c r="AO126" i="27" s="1"/>
  <c r="I127" i="27"/>
  <c r="AQ127" i="27" s="1"/>
  <c r="L127" i="27"/>
  <c r="K127" i="27"/>
  <c r="H144" i="27"/>
  <c r="AP144" i="27" s="1"/>
  <c r="L124" i="27"/>
  <c r="I124" i="27"/>
  <c r="X17" i="29"/>
  <c r="W21" i="29"/>
  <c r="Y17" i="29"/>
  <c r="P17" i="29"/>
  <c r="Q17" i="29"/>
  <c r="R17" i="29"/>
  <c r="M17" i="29"/>
  <c r="U21" i="29"/>
  <c r="H140" i="27"/>
  <c r="AP140" i="27" s="1"/>
  <c r="J127" i="27"/>
  <c r="V17" i="29"/>
  <c r="O17" i="29"/>
  <c r="W17" i="29"/>
  <c r="U17" i="29"/>
  <c r="Q21" i="29"/>
  <c r="H145" i="27"/>
  <c r="AP145" i="27" s="1"/>
  <c r="I144" i="27"/>
  <c r="AQ144" i="27" s="1"/>
  <c r="T17" i="29"/>
  <c r="N17" i="29"/>
  <c r="L17" i="29"/>
  <c r="Z17" i="29"/>
  <c r="H142" i="27"/>
  <c r="AP142" i="27" s="1"/>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J150" i="27"/>
  <c r="J148" i="27"/>
  <c r="AR148" i="27" s="1"/>
  <c r="M124" i="27"/>
  <c r="L32" i="29"/>
  <c r="V32" i="29"/>
  <c r="W26" i="29"/>
  <c r="M26" i="29"/>
  <c r="U26" i="29"/>
  <c r="N26" i="29"/>
  <c r="L26" i="29"/>
  <c r="V24" i="29"/>
  <c r="T24" i="29"/>
  <c r="P24" i="29"/>
  <c r="M32" i="29"/>
  <c r="W32" i="29"/>
  <c r="Y32" i="29"/>
  <c r="Z32" i="29"/>
  <c r="R26" i="29"/>
  <c r="K26" i="29"/>
  <c r="P26" i="29"/>
  <c r="Y26" i="29"/>
  <c r="Q24" i="29"/>
  <c r="K24" i="29"/>
  <c r="R24" i="29"/>
  <c r="W24" i="29"/>
  <c r="L24" i="29"/>
  <c r="O24" i="29"/>
  <c r="O32" i="29"/>
  <c r="K32" i="29"/>
  <c r="S32" i="29"/>
  <c r="T32" i="29"/>
  <c r="V26" i="29"/>
  <c r="T26" i="29"/>
  <c r="O26" i="29"/>
  <c r="Y24" i="29"/>
  <c r="Z24" i="29"/>
  <c r="S24" i="29"/>
  <c r="J144" i="27"/>
  <c r="AR144" i="27" s="1"/>
  <c r="L147" i="27"/>
  <c r="AT147" i="27" s="1"/>
  <c r="AM175" i="28" l="1"/>
  <c r="G154" i="27"/>
  <c r="AO154" i="27" s="1"/>
  <c r="K159" i="28" s="1"/>
  <c r="AC159" i="28" s="1"/>
  <c r="M143" i="57"/>
  <c r="AC143" i="57" s="1"/>
  <c r="R154" i="27" s="1"/>
  <c r="AZ154" i="27" s="1"/>
  <c r="V159" i="28" s="1"/>
  <c r="G169" i="27"/>
  <c r="AO169" i="27" s="1"/>
  <c r="K174" i="28" s="1"/>
  <c r="AC174" i="28" s="1"/>
  <c r="AD174" i="28" s="1"/>
  <c r="AE174" i="28" s="1"/>
  <c r="AF174" i="28" s="1"/>
  <c r="AG174" i="28" s="1"/>
  <c r="AH174" i="28" s="1"/>
  <c r="AI174" i="28" s="1"/>
  <c r="AJ174" i="28" s="1"/>
  <c r="AK174" i="28" s="1"/>
  <c r="M158" i="57"/>
  <c r="AG161" i="28"/>
  <c r="AH161" i="28" s="1"/>
  <c r="AI161" i="28" s="1"/>
  <c r="AJ161" i="28" s="1"/>
  <c r="AK161" i="28" s="1"/>
  <c r="AL161" i="28" s="1"/>
  <c r="AM161" i="28" s="1"/>
  <c r="G166" i="27"/>
  <c r="AO166" i="27" s="1"/>
  <c r="K171" i="28" s="1"/>
  <c r="AC171" i="28" s="1"/>
  <c r="M155" i="57"/>
  <c r="AK170" i="28"/>
  <c r="AL170" i="28" s="1"/>
  <c r="AM170" i="28" s="1"/>
  <c r="AJ167" i="28"/>
  <c r="AK167" i="28" s="1"/>
  <c r="AL167" i="28" s="1"/>
  <c r="AM167" i="28" s="1"/>
  <c r="G161" i="27"/>
  <c r="AO161" i="27" s="1"/>
  <c r="K166" i="28" s="1"/>
  <c r="AC166" i="28" s="1"/>
  <c r="AD166" i="28" s="1"/>
  <c r="AE166" i="28" s="1"/>
  <c r="AF166" i="28" s="1"/>
  <c r="AG166" i="28" s="1"/>
  <c r="M150" i="57"/>
  <c r="G157" i="27"/>
  <c r="AO157" i="27" s="1"/>
  <c r="K162" i="28" s="1"/>
  <c r="AC162" i="28" s="1"/>
  <c r="AD162" i="28" s="1"/>
  <c r="AE162" i="28" s="1"/>
  <c r="M146" i="57"/>
  <c r="G175" i="27"/>
  <c r="AO175" i="27" s="1"/>
  <c r="K180" i="28" s="1"/>
  <c r="AC180" i="28" s="1"/>
  <c r="AD180" i="28" s="1"/>
  <c r="AE180" i="28" s="1"/>
  <c r="AF180" i="28" s="1"/>
  <c r="AG180" i="28" s="1"/>
  <c r="AH180" i="28" s="1"/>
  <c r="AI180" i="28" s="1"/>
  <c r="AJ180" i="28" s="1"/>
  <c r="AK180" i="28" s="1"/>
  <c r="M164" i="57"/>
  <c r="G160" i="27"/>
  <c r="AO160" i="27" s="1"/>
  <c r="K165" i="28" s="1"/>
  <c r="AC165" i="28" s="1"/>
  <c r="AD165" i="28" s="1"/>
  <c r="AE165" i="28" s="1"/>
  <c r="AF165" i="28" s="1"/>
  <c r="AG165" i="28" s="1"/>
  <c r="M149" i="57"/>
  <c r="G170" i="27"/>
  <c r="AO170" i="27" s="1"/>
  <c r="K175" i="28" s="1"/>
  <c r="AC175" i="28" s="1"/>
  <c r="AD175" i="28" s="1"/>
  <c r="AE175" i="28" s="1"/>
  <c r="AF175" i="28" s="1"/>
  <c r="AG175" i="28" s="1"/>
  <c r="AH175" i="28" s="1"/>
  <c r="AI175" i="28" s="1"/>
  <c r="AJ175" i="28" s="1"/>
  <c r="AK175" i="28" s="1"/>
  <c r="M159" i="57"/>
  <c r="AF159" i="28"/>
  <c r="AG159" i="28" s="1"/>
  <c r="AH159" i="28" s="1"/>
  <c r="AI159" i="28" s="1"/>
  <c r="AJ159" i="28" s="1"/>
  <c r="AK159" i="28" s="1"/>
  <c r="AL159" i="28" s="1"/>
  <c r="AM159" i="28" s="1"/>
  <c r="G156" i="27"/>
  <c r="AO156" i="27" s="1"/>
  <c r="K161" i="28" s="1"/>
  <c r="AC161" i="28" s="1"/>
  <c r="AD161" i="28" s="1"/>
  <c r="AE161" i="28" s="1"/>
  <c r="M145" i="57"/>
  <c r="G159" i="27"/>
  <c r="AO159" i="27" s="1"/>
  <c r="K164" i="28" s="1"/>
  <c r="AC164" i="28" s="1"/>
  <c r="AD164" i="28" s="1"/>
  <c r="AE164" i="28" s="1"/>
  <c r="AF164" i="28" s="1"/>
  <c r="M148" i="57"/>
  <c r="G163" i="27"/>
  <c r="AO163" i="27" s="1"/>
  <c r="K168" i="28" s="1"/>
  <c r="AC168" i="28" s="1"/>
  <c r="AD168" i="28" s="1"/>
  <c r="AE168" i="28" s="1"/>
  <c r="AF168" i="28" s="1"/>
  <c r="AG168" i="28" s="1"/>
  <c r="AH168" i="28" s="1"/>
  <c r="M152" i="57"/>
  <c r="AC152" i="57" s="1"/>
  <c r="R163" i="27" s="1"/>
  <c r="AZ163" i="27" s="1"/>
  <c r="V168" i="28" s="1"/>
  <c r="AN168" i="28" s="1"/>
  <c r="AO168" i="28" s="1"/>
  <c r="AP168" i="28" s="1"/>
  <c r="AQ168" i="28" s="1"/>
  <c r="AR168" i="28" s="1"/>
  <c r="G162" i="27"/>
  <c r="AO162" i="27" s="1"/>
  <c r="K167" i="28" s="1"/>
  <c r="AC167" i="28" s="1"/>
  <c r="AD167" i="28" s="1"/>
  <c r="AE167" i="28" s="1"/>
  <c r="AF167" i="28" s="1"/>
  <c r="AG167" i="28" s="1"/>
  <c r="AH167" i="28" s="1"/>
  <c r="M151" i="57"/>
  <c r="M157" i="57"/>
  <c r="G168" i="27"/>
  <c r="AO168" i="27" s="1"/>
  <c r="K173" i="28" s="1"/>
  <c r="AC173" i="28" s="1"/>
  <c r="AD173" i="28" s="1"/>
  <c r="AE173" i="28" s="1"/>
  <c r="AF173" i="28" s="1"/>
  <c r="AG173" i="28" s="1"/>
  <c r="AH173" i="28" s="1"/>
  <c r="AI173" i="28" s="1"/>
  <c r="AJ173" i="28" s="1"/>
  <c r="AK173" i="28" s="1"/>
  <c r="G152" i="27"/>
  <c r="AO152" i="27" s="1"/>
  <c r="K157" i="28" s="1"/>
  <c r="AC157" i="28" s="1"/>
  <c r="AD157" i="28" s="1"/>
  <c r="AE157" i="28" s="1"/>
  <c r="AF157" i="28" s="1"/>
  <c r="AG157" i="28" s="1"/>
  <c r="AH157" i="28" s="1"/>
  <c r="AI157" i="28" s="1"/>
  <c r="AJ157" i="28" s="1"/>
  <c r="AK157" i="28" s="1"/>
  <c r="AL157" i="28" s="1"/>
  <c r="AM157" i="28" s="1"/>
  <c r="AN157" i="28" s="1"/>
  <c r="AO157" i="28" s="1"/>
  <c r="AP157" i="28" s="1"/>
  <c r="AQ157" i="28" s="1"/>
  <c r="AR157" i="28" s="1"/>
  <c r="M141" i="57"/>
  <c r="G153" i="27"/>
  <c r="AO153" i="27" s="1"/>
  <c r="K158" i="28" s="1"/>
  <c r="AC158" i="28" s="1"/>
  <c r="AD158" i="28" s="1"/>
  <c r="AE158" i="28" s="1"/>
  <c r="AF158" i="28" s="1"/>
  <c r="AG158" i="28" s="1"/>
  <c r="AH158" i="28" s="1"/>
  <c r="AI158" i="28" s="1"/>
  <c r="AJ158" i="28" s="1"/>
  <c r="AK158" i="28" s="1"/>
  <c r="AL158" i="28" s="1"/>
  <c r="AM158" i="28" s="1"/>
  <c r="AN158" i="28" s="1"/>
  <c r="AO158" i="28" s="1"/>
  <c r="AP158" i="28" s="1"/>
  <c r="AQ158" i="28" s="1"/>
  <c r="AR158" i="28" s="1"/>
  <c r="M142" i="57"/>
  <c r="G171" i="27"/>
  <c r="AO171" i="27" s="1"/>
  <c r="K176" i="28" s="1"/>
  <c r="AC176" i="28" s="1"/>
  <c r="M160" i="57"/>
  <c r="AH163" i="28"/>
  <c r="AI163" i="28" s="1"/>
  <c r="AJ163" i="28" s="1"/>
  <c r="AK163" i="28" s="1"/>
  <c r="AL163" i="28" s="1"/>
  <c r="AM163" i="28" s="1"/>
  <c r="AM174" i="28"/>
  <c r="G165" i="27"/>
  <c r="AO165" i="27" s="1"/>
  <c r="K170" i="28" s="1"/>
  <c r="AC170" i="28" s="1"/>
  <c r="AD170" i="28" s="1"/>
  <c r="AE170" i="28" s="1"/>
  <c r="AF170" i="28" s="1"/>
  <c r="AG170" i="28" s="1"/>
  <c r="AH170" i="28" s="1"/>
  <c r="AI170" i="28" s="1"/>
  <c r="M154" i="57"/>
  <c r="AJ164" i="28"/>
  <c r="AK164" i="28" s="1"/>
  <c r="AL164" i="28" s="1"/>
  <c r="AM164" i="28" s="1"/>
  <c r="AN164" i="28" s="1"/>
  <c r="AO164" i="28" s="1"/>
  <c r="AP164" i="28" s="1"/>
  <c r="AQ164" i="28" s="1"/>
  <c r="AR164" i="28" s="1"/>
  <c r="G172" i="27"/>
  <c r="AO172" i="27" s="1"/>
  <c r="K177" i="28" s="1"/>
  <c r="AC177" i="28" s="1"/>
  <c r="M161" i="57"/>
  <c r="AF160" i="28"/>
  <c r="AG160" i="28" s="1"/>
  <c r="AH160" i="28" s="1"/>
  <c r="AI160" i="28" s="1"/>
  <c r="AJ160" i="28" s="1"/>
  <c r="AK160" i="28" s="1"/>
  <c r="AL160" i="28" s="1"/>
  <c r="AM160" i="28" s="1"/>
  <c r="G173" i="27"/>
  <c r="AO173" i="27" s="1"/>
  <c r="K178" i="28" s="1"/>
  <c r="AC178" i="28" s="1"/>
  <c r="AD178" i="28" s="1"/>
  <c r="AE178" i="28" s="1"/>
  <c r="AF178" i="28" s="1"/>
  <c r="AG178" i="28" s="1"/>
  <c r="AH178" i="28" s="1"/>
  <c r="AI178" i="28" s="1"/>
  <c r="AJ178" i="28" s="1"/>
  <c r="AK178" i="28" s="1"/>
  <c r="M162" i="57"/>
  <c r="G174" i="27"/>
  <c r="AO174" i="27" s="1"/>
  <c r="K179" i="28" s="1"/>
  <c r="AC179" i="28" s="1"/>
  <c r="AD179" i="28" s="1"/>
  <c r="AE179" i="28" s="1"/>
  <c r="AF179" i="28" s="1"/>
  <c r="AG179" i="28" s="1"/>
  <c r="AH179" i="28" s="1"/>
  <c r="AI179" i="28" s="1"/>
  <c r="AJ179" i="28" s="1"/>
  <c r="AK179" i="28" s="1"/>
  <c r="M163" i="57"/>
  <c r="M147" i="57"/>
  <c r="G158" i="27"/>
  <c r="AO158" i="27" s="1"/>
  <c r="K163" i="28" s="1"/>
  <c r="AC163" i="28" s="1"/>
  <c r="AD163" i="28" s="1"/>
  <c r="AE163" i="28" s="1"/>
  <c r="AF163" i="28" s="1"/>
  <c r="G164" i="27"/>
  <c r="AO164" i="27" s="1"/>
  <c r="K169" i="28" s="1"/>
  <c r="AC169" i="28" s="1"/>
  <c r="AD169" i="28" s="1"/>
  <c r="AE169" i="28" s="1"/>
  <c r="AF169" i="28" s="1"/>
  <c r="AG169" i="28" s="1"/>
  <c r="AH169" i="28" s="1"/>
  <c r="AI169" i="28" s="1"/>
  <c r="M153" i="57"/>
  <c r="M156" i="57"/>
  <c r="G167" i="27"/>
  <c r="AO167" i="27" s="1"/>
  <c r="K172" i="28" s="1"/>
  <c r="AC172" i="28" s="1"/>
  <c r="AD172" i="28" s="1"/>
  <c r="AE172" i="28" s="1"/>
  <c r="AF172" i="28" s="1"/>
  <c r="AG172" i="28" s="1"/>
  <c r="AH172" i="28" s="1"/>
  <c r="AI172" i="28" s="1"/>
  <c r="AJ172" i="28" s="1"/>
  <c r="AD171" i="28"/>
  <c r="AE171" i="28" s="1"/>
  <c r="AF171" i="28" s="1"/>
  <c r="AG171" i="28" s="1"/>
  <c r="AH171" i="28" s="1"/>
  <c r="AI171" i="28" s="1"/>
  <c r="AJ171" i="28" s="1"/>
  <c r="AH162" i="28"/>
  <c r="AI162" i="28" s="1"/>
  <c r="AJ162" i="28" s="1"/>
  <c r="AK162" i="28" s="1"/>
  <c r="AL162" i="28" s="1"/>
  <c r="AM162" i="28" s="1"/>
  <c r="AN162" i="28" s="1"/>
  <c r="AO162" i="28" s="1"/>
  <c r="AP162" i="28" s="1"/>
  <c r="AQ162" i="28" s="1"/>
  <c r="AR162" i="28" s="1"/>
  <c r="G151" i="27"/>
  <c r="AO151" i="27" s="1"/>
  <c r="K156" i="28" s="1"/>
  <c r="AC156" i="28" s="1"/>
  <c r="AD156" i="28" s="1"/>
  <c r="AE156" i="28" s="1"/>
  <c r="AF156" i="28" s="1"/>
  <c r="AG156" i="28" s="1"/>
  <c r="AH156" i="28" s="1"/>
  <c r="AI156" i="28" s="1"/>
  <c r="AJ156" i="28" s="1"/>
  <c r="AK156" i="28" s="1"/>
  <c r="AL156" i="28" s="1"/>
  <c r="AM156" i="28" s="1"/>
  <c r="AN156" i="28" s="1"/>
  <c r="AO156" i="28" s="1"/>
  <c r="AP156" i="28" s="1"/>
  <c r="AQ156" i="28" s="1"/>
  <c r="AR156" i="28" s="1"/>
  <c r="M140" i="57"/>
  <c r="AD177" i="28"/>
  <c r="AE177" i="28" s="1"/>
  <c r="AF177" i="28" s="1"/>
  <c r="AG177" i="28" s="1"/>
  <c r="AH177" i="28" s="1"/>
  <c r="AI177" i="28" s="1"/>
  <c r="AJ177" i="28" s="1"/>
  <c r="AK177" i="28" s="1"/>
  <c r="G155" i="27"/>
  <c r="AO155" i="27" s="1"/>
  <c r="K160" i="28" s="1"/>
  <c r="AC160" i="28" s="1"/>
  <c r="AD160" i="28" s="1"/>
  <c r="M144" i="57"/>
  <c r="AD176" i="28"/>
  <c r="AE176" i="28" s="1"/>
  <c r="AF176" i="28" s="1"/>
  <c r="AG176" i="28" s="1"/>
  <c r="AH176" i="28" s="1"/>
  <c r="AI176" i="28" s="1"/>
  <c r="AJ176" i="28" s="1"/>
  <c r="AK176" i="28" s="1"/>
  <c r="G142" i="27"/>
  <c r="AO142" i="27" s="1"/>
  <c r="G125" i="27"/>
  <c r="AO125" i="27" s="1"/>
  <c r="G141" i="27"/>
  <c r="AO141" i="27" s="1"/>
  <c r="G127" i="27"/>
  <c r="AO127" i="27" s="1"/>
  <c r="G145" i="27"/>
  <c r="AO145" i="27" s="1"/>
  <c r="G128" i="27"/>
  <c r="AO128" i="27" s="1"/>
  <c r="G148" i="27"/>
  <c r="AO148" i="27" s="1"/>
  <c r="G136" i="27"/>
  <c r="AO136" i="27" s="1"/>
  <c r="G143" i="27"/>
  <c r="AO143" i="27" s="1"/>
  <c r="G139" i="27"/>
  <c r="AO139" i="27" s="1"/>
  <c r="G144" i="27"/>
  <c r="AO144" i="27" s="1"/>
  <c r="G129" i="27"/>
  <c r="G149" i="27"/>
  <c r="AO149" i="27" s="1"/>
  <c r="K154" i="28" s="1"/>
  <c r="M106" i="57"/>
  <c r="M91" i="57"/>
  <c r="M107" i="57"/>
  <c r="M125" i="57"/>
  <c r="M93" i="57"/>
  <c r="M134" i="57"/>
  <c r="M117" i="57"/>
  <c r="M116" i="57"/>
  <c r="M90" i="57"/>
  <c r="M121" i="57"/>
  <c r="M118" i="57"/>
  <c r="M131" i="57"/>
  <c r="M110" i="57"/>
  <c r="M138" i="57"/>
  <c r="M123" i="57"/>
  <c r="M126" i="57"/>
  <c r="M111" i="57"/>
  <c r="M96" i="57"/>
  <c r="M103" i="57"/>
  <c r="AC103" i="57" s="1"/>
  <c r="M112" i="57"/>
  <c r="M84" i="57"/>
  <c r="M114" i="57"/>
  <c r="M109" i="57"/>
  <c r="M135" i="57"/>
  <c r="M129" i="57"/>
  <c r="M108" i="57"/>
  <c r="M88" i="57"/>
  <c r="M105" i="57"/>
  <c r="M86" i="57"/>
  <c r="M94" i="57"/>
  <c r="M92" i="57"/>
  <c r="M97" i="57"/>
  <c r="M132" i="57"/>
  <c r="M95" i="57"/>
  <c r="AG95" i="57" s="1"/>
  <c r="M128" i="57"/>
  <c r="M130" i="57"/>
  <c r="M124" i="57"/>
  <c r="M104" i="57"/>
  <c r="M98" i="57"/>
  <c r="M139" i="57"/>
  <c r="M119" i="57"/>
  <c r="M115" i="57"/>
  <c r="M89" i="57"/>
  <c r="M100" i="57"/>
  <c r="M122" i="57"/>
  <c r="M120" i="57"/>
  <c r="M133" i="57"/>
  <c r="M113" i="57"/>
  <c r="M85" i="57"/>
  <c r="M87" i="57"/>
  <c r="M102" i="57"/>
  <c r="M137" i="57"/>
  <c r="M136" i="57"/>
  <c r="M101" i="57"/>
  <c r="M99" i="57"/>
  <c r="M127" i="57"/>
  <c r="AU150" i="27"/>
  <c r="Q155" i="28" s="1"/>
  <c r="AQ150" i="27"/>
  <c r="M155" i="28" s="1"/>
  <c r="AP150" i="27"/>
  <c r="L155" i="28" s="1"/>
  <c r="AT149" i="27"/>
  <c r="P154" i="28" s="1"/>
  <c r="AS150" i="27"/>
  <c r="O155" i="28" s="1"/>
  <c r="AR150" i="27"/>
  <c r="N155" i="28" s="1"/>
  <c r="AQ149" i="27"/>
  <c r="M154" i="28" s="1"/>
  <c r="AS149" i="27"/>
  <c r="O154" i="28" s="1"/>
  <c r="AO150" i="27"/>
  <c r="K155" i="28" s="1"/>
  <c r="AV150" i="27"/>
  <c r="R155" i="28" s="1"/>
  <c r="AP149" i="27"/>
  <c r="L154" i="28" s="1"/>
  <c r="AU149" i="27"/>
  <c r="Q154" i="28" s="1"/>
  <c r="AR149" i="27"/>
  <c r="N154" i="28" s="1"/>
  <c r="AT150" i="27"/>
  <c r="P155" i="28" s="1"/>
  <c r="AD161" i="57" l="1"/>
  <c r="S172" i="27" s="1"/>
  <c r="BA172" i="27" s="1"/>
  <c r="W177" i="28" s="1"/>
  <c r="AF161" i="57"/>
  <c r="U172" i="27" s="1"/>
  <c r="BC172" i="27" s="1"/>
  <c r="Y177" i="28" s="1"/>
  <c r="AE161" i="57"/>
  <c r="T172" i="27" s="1"/>
  <c r="BB172" i="27" s="1"/>
  <c r="X177" i="28" s="1"/>
  <c r="AC161" i="57"/>
  <c r="R172" i="27" s="1"/>
  <c r="AZ172" i="27" s="1"/>
  <c r="V177" i="28" s="1"/>
  <c r="AN177" i="28" s="1"/>
  <c r="AO177" i="28" s="1"/>
  <c r="AP177" i="28" s="1"/>
  <c r="AQ177" i="28" s="1"/>
  <c r="AR177" i="28" s="1"/>
  <c r="AD157" i="57"/>
  <c r="S168" i="27" s="1"/>
  <c r="BA168" i="27" s="1"/>
  <c r="W173" i="28" s="1"/>
  <c r="AC157" i="57"/>
  <c r="R168" i="27" s="1"/>
  <c r="AZ168" i="27" s="1"/>
  <c r="V173" i="28" s="1"/>
  <c r="AN173" i="28" s="1"/>
  <c r="AO173" i="28" s="1"/>
  <c r="AP173" i="28" s="1"/>
  <c r="AG157" i="57"/>
  <c r="V168" i="27" s="1"/>
  <c r="BD168" i="27" s="1"/>
  <c r="Z173" i="28" s="1"/>
  <c r="AF157" i="57"/>
  <c r="U168" i="27" s="1"/>
  <c r="BC168" i="27" s="1"/>
  <c r="Y173" i="28" s="1"/>
  <c r="AE157" i="57"/>
  <c r="T168" i="27" s="1"/>
  <c r="BB168" i="27" s="1"/>
  <c r="X173" i="28" s="1"/>
  <c r="AE155" i="57"/>
  <c r="T166" i="27" s="1"/>
  <c r="BB166" i="27" s="1"/>
  <c r="X171" i="28" s="1"/>
  <c r="AG155" i="57"/>
  <c r="V166" i="27" s="1"/>
  <c r="BD166" i="27" s="1"/>
  <c r="Z171" i="28" s="1"/>
  <c r="AD155" i="57"/>
  <c r="S166" i="27" s="1"/>
  <c r="BA166" i="27" s="1"/>
  <c r="W171" i="28" s="1"/>
  <c r="AC155" i="57"/>
  <c r="R166" i="27" s="1"/>
  <c r="AZ166" i="27" s="1"/>
  <c r="V171" i="28" s="1"/>
  <c r="AN171" i="28" s="1"/>
  <c r="AF155" i="57"/>
  <c r="U166" i="27" s="1"/>
  <c r="BC166" i="27" s="1"/>
  <c r="Y171" i="28" s="1"/>
  <c r="AC160" i="57"/>
  <c r="R171" i="27" s="1"/>
  <c r="AZ171" i="27" s="1"/>
  <c r="V176" i="28" s="1"/>
  <c r="AN176" i="28" s="1"/>
  <c r="AO176" i="28" s="1"/>
  <c r="AP176" i="28" s="1"/>
  <c r="AG160" i="57"/>
  <c r="V171" i="27" s="1"/>
  <c r="BD171" i="27" s="1"/>
  <c r="Z176" i="28" s="1"/>
  <c r="AD160" i="57"/>
  <c r="S171" i="27" s="1"/>
  <c r="BA171" i="27" s="1"/>
  <c r="W176" i="28" s="1"/>
  <c r="AE160" i="57"/>
  <c r="T171" i="27" s="1"/>
  <c r="BB171" i="27" s="1"/>
  <c r="X176" i="28" s="1"/>
  <c r="AF160" i="57"/>
  <c r="U171" i="27" s="1"/>
  <c r="BC171" i="27" s="1"/>
  <c r="Y176" i="28" s="1"/>
  <c r="AG151" i="57"/>
  <c r="V162" i="27" s="1"/>
  <c r="BD162" i="27" s="1"/>
  <c r="Z167" i="28" s="1"/>
  <c r="AC151" i="57"/>
  <c r="R162" i="27" s="1"/>
  <c r="AZ162" i="27" s="1"/>
  <c r="V167" i="28" s="1"/>
  <c r="AN167" i="28" s="1"/>
  <c r="AE151" i="57"/>
  <c r="T162" i="27" s="1"/>
  <c r="BB162" i="27" s="1"/>
  <c r="X167" i="28" s="1"/>
  <c r="AD151" i="57"/>
  <c r="S162" i="27" s="1"/>
  <c r="BA162" i="27" s="1"/>
  <c r="W167" i="28" s="1"/>
  <c r="AF151" i="57"/>
  <c r="U162" i="27" s="1"/>
  <c r="BC162" i="27" s="1"/>
  <c r="Y167" i="28" s="1"/>
  <c r="AD149" i="57"/>
  <c r="S160" i="27" s="1"/>
  <c r="BA160" i="27" s="1"/>
  <c r="W165" i="28" s="1"/>
  <c r="AG149" i="57"/>
  <c r="V160" i="27" s="1"/>
  <c r="BD160" i="27" s="1"/>
  <c r="Z165" i="28" s="1"/>
  <c r="AC149" i="57"/>
  <c r="R160" i="27" s="1"/>
  <c r="AZ160" i="27" s="1"/>
  <c r="V165" i="28" s="1"/>
  <c r="AN165" i="28" s="1"/>
  <c r="AO165" i="28" s="1"/>
  <c r="AP165" i="28" s="1"/>
  <c r="AQ165" i="28" s="1"/>
  <c r="AR165" i="28" s="1"/>
  <c r="AE149" i="57"/>
  <c r="T160" i="27" s="1"/>
  <c r="BB160" i="27" s="1"/>
  <c r="X165" i="28" s="1"/>
  <c r="AF149" i="57"/>
  <c r="U160" i="27" s="1"/>
  <c r="BC160" i="27" s="1"/>
  <c r="Y165" i="28" s="1"/>
  <c r="AN159" i="28"/>
  <c r="AO159" i="28" s="1"/>
  <c r="AP159" i="28" s="1"/>
  <c r="AQ159" i="28" s="1"/>
  <c r="AR159" i="28" s="1"/>
  <c r="AD156" i="57"/>
  <c r="S167" i="27" s="1"/>
  <c r="BA167" i="27" s="1"/>
  <c r="W172" i="28" s="1"/>
  <c r="AC156" i="57"/>
  <c r="R167" i="27" s="1"/>
  <c r="AZ167" i="27" s="1"/>
  <c r="V172" i="28" s="1"/>
  <c r="AN172" i="28" s="1"/>
  <c r="AE156" i="57"/>
  <c r="T167" i="27" s="1"/>
  <c r="BB167" i="27" s="1"/>
  <c r="X172" i="28" s="1"/>
  <c r="AE147" i="57"/>
  <c r="T158" i="27" s="1"/>
  <c r="BB158" i="27" s="1"/>
  <c r="X163" i="28" s="1"/>
  <c r="AF147" i="57"/>
  <c r="U158" i="27" s="1"/>
  <c r="BC158" i="27" s="1"/>
  <c r="Y163" i="28" s="1"/>
  <c r="AD147" i="57"/>
  <c r="S158" i="27" s="1"/>
  <c r="BA158" i="27" s="1"/>
  <c r="W163" i="28" s="1"/>
  <c r="AC147" i="57"/>
  <c r="R158" i="27" s="1"/>
  <c r="AZ158" i="27" s="1"/>
  <c r="V163" i="28" s="1"/>
  <c r="AN163" i="28" s="1"/>
  <c r="AF159" i="57"/>
  <c r="U170" i="27" s="1"/>
  <c r="BC170" i="27" s="1"/>
  <c r="Y175" i="28" s="1"/>
  <c r="AC159" i="57"/>
  <c r="R170" i="27" s="1"/>
  <c r="AZ170" i="27" s="1"/>
  <c r="V175" i="28" s="1"/>
  <c r="AN175" i="28" s="1"/>
  <c r="AO175" i="28" s="1"/>
  <c r="AP175" i="28" s="1"/>
  <c r="AQ175" i="28" s="1"/>
  <c r="AR175" i="28" s="1"/>
  <c r="AD159" i="57"/>
  <c r="S170" i="27" s="1"/>
  <c r="BA170" i="27" s="1"/>
  <c r="W175" i="28" s="1"/>
  <c r="AE159" i="57"/>
  <c r="T170" i="27" s="1"/>
  <c r="BB170" i="27" s="1"/>
  <c r="X175" i="28" s="1"/>
  <c r="AG159" i="57"/>
  <c r="V170" i="27" s="1"/>
  <c r="BD170" i="27" s="1"/>
  <c r="Z175" i="28" s="1"/>
  <c r="AD144" i="57"/>
  <c r="S155" i="27" s="1"/>
  <c r="BA155" i="27" s="1"/>
  <c r="W160" i="28" s="1"/>
  <c r="AC144" i="57"/>
  <c r="R155" i="27" s="1"/>
  <c r="AZ155" i="27" s="1"/>
  <c r="V160" i="28" s="1"/>
  <c r="AN160" i="28" s="1"/>
  <c r="AG153" i="57"/>
  <c r="V164" i="27" s="1"/>
  <c r="BD164" i="27" s="1"/>
  <c r="Z169" i="28" s="1"/>
  <c r="AE153" i="57"/>
  <c r="T164" i="27" s="1"/>
  <c r="BB164" i="27" s="1"/>
  <c r="X169" i="28" s="1"/>
  <c r="AC153" i="57"/>
  <c r="R164" i="27" s="1"/>
  <c r="AZ164" i="27" s="1"/>
  <c r="V169" i="28" s="1"/>
  <c r="AN169" i="28" s="1"/>
  <c r="AO169" i="28" s="1"/>
  <c r="AP169" i="28" s="1"/>
  <c r="AQ169" i="28" s="1"/>
  <c r="AR169" i="28" s="1"/>
  <c r="AD153" i="57"/>
  <c r="S164" i="27" s="1"/>
  <c r="BA164" i="27" s="1"/>
  <c r="W169" i="28" s="1"/>
  <c r="AF153" i="57"/>
  <c r="U164" i="27" s="1"/>
  <c r="BC164" i="27" s="1"/>
  <c r="Y169" i="28" s="1"/>
  <c r="AF163" i="57"/>
  <c r="U174" i="27" s="1"/>
  <c r="BC174" i="27" s="1"/>
  <c r="Y179" i="28" s="1"/>
  <c r="AD163" i="57"/>
  <c r="S174" i="27" s="1"/>
  <c r="BA174" i="27" s="1"/>
  <c r="W179" i="28" s="1"/>
  <c r="AE163" i="57"/>
  <c r="T174" i="27" s="1"/>
  <c r="BB174" i="27" s="1"/>
  <c r="X179" i="28" s="1"/>
  <c r="AC163" i="57"/>
  <c r="R174" i="27" s="1"/>
  <c r="AZ174" i="27" s="1"/>
  <c r="V179" i="28" s="1"/>
  <c r="AN179" i="28" s="1"/>
  <c r="AG163" i="57"/>
  <c r="V174" i="27" s="1"/>
  <c r="BD174" i="27" s="1"/>
  <c r="Z179" i="28" s="1"/>
  <c r="AC154" i="57"/>
  <c r="R165" i="27" s="1"/>
  <c r="AZ165" i="27" s="1"/>
  <c r="V170" i="28" s="1"/>
  <c r="AN170" i="28" s="1"/>
  <c r="AO170" i="28" s="1"/>
  <c r="AP170" i="28" s="1"/>
  <c r="AQ170" i="28" s="1"/>
  <c r="AR170" i="28" s="1"/>
  <c r="AD154" i="57"/>
  <c r="S165" i="27" s="1"/>
  <c r="BA165" i="27" s="1"/>
  <c r="W170" i="28" s="1"/>
  <c r="AC145" i="57"/>
  <c r="R156" i="27" s="1"/>
  <c r="AZ156" i="27" s="1"/>
  <c r="V161" i="28" s="1"/>
  <c r="AN161" i="28" s="1"/>
  <c r="AE145" i="57"/>
  <c r="T156" i="27" s="1"/>
  <c r="BB156" i="27" s="1"/>
  <c r="X161" i="28" s="1"/>
  <c r="AD145" i="57"/>
  <c r="S156" i="27" s="1"/>
  <c r="BA156" i="27" s="1"/>
  <c r="W161" i="28" s="1"/>
  <c r="AE164" i="57"/>
  <c r="T175" i="27" s="1"/>
  <c r="BB175" i="27" s="1"/>
  <c r="X180" i="28" s="1"/>
  <c r="AC164" i="57"/>
  <c r="R175" i="27" s="1"/>
  <c r="AZ175" i="27" s="1"/>
  <c r="V180" i="28" s="1"/>
  <c r="AN180" i="28" s="1"/>
  <c r="AF164" i="57"/>
  <c r="U175" i="27" s="1"/>
  <c r="BC175" i="27" s="1"/>
  <c r="Y180" i="28" s="1"/>
  <c r="AG164" i="57"/>
  <c r="V175" i="27" s="1"/>
  <c r="BD175" i="27" s="1"/>
  <c r="Z180" i="28" s="1"/>
  <c r="AD164" i="57"/>
  <c r="S175" i="27" s="1"/>
  <c r="BA175" i="27" s="1"/>
  <c r="W180" i="28" s="1"/>
  <c r="AF158" i="57"/>
  <c r="U169" i="27" s="1"/>
  <c r="BC169" i="27" s="1"/>
  <c r="Y174" i="28" s="1"/>
  <c r="AD158" i="57"/>
  <c r="S169" i="27" s="1"/>
  <c r="BA169" i="27" s="1"/>
  <c r="W174" i="28" s="1"/>
  <c r="AE158" i="57"/>
  <c r="T169" i="27" s="1"/>
  <c r="BB169" i="27" s="1"/>
  <c r="X174" i="28" s="1"/>
  <c r="AC158" i="57"/>
  <c r="R169" i="27" s="1"/>
  <c r="AZ169" i="27" s="1"/>
  <c r="V174" i="28" s="1"/>
  <c r="AN174" i="28" s="1"/>
  <c r="AO174" i="28" s="1"/>
  <c r="AG158" i="57"/>
  <c r="V169" i="27" s="1"/>
  <c r="BD169" i="27" s="1"/>
  <c r="Z174" i="28" s="1"/>
  <c r="AE108" i="57"/>
  <c r="AF108" i="57"/>
  <c r="AC108" i="57"/>
  <c r="AD108" i="57"/>
  <c r="AG108" i="57"/>
  <c r="AC90" i="57"/>
  <c r="AD90" i="57"/>
  <c r="AF90" i="57"/>
  <c r="AE90" i="57"/>
  <c r="AG102" i="57"/>
  <c r="AE102" i="57"/>
  <c r="AC102" i="57"/>
  <c r="AD102" i="57"/>
  <c r="AF102" i="57"/>
  <c r="AD113" i="57"/>
  <c r="S124" i="27" s="1"/>
  <c r="AC113" i="57"/>
  <c r="R124" i="27" s="1"/>
  <c r="AF113" i="57"/>
  <c r="U124" i="27" s="1"/>
  <c r="AG113" i="57"/>
  <c r="V124" i="27" s="1"/>
  <c r="AE113" i="57"/>
  <c r="T124" i="27" s="1"/>
  <c r="AG96" i="57"/>
  <c r="AD96" i="57"/>
  <c r="AC96" i="57"/>
  <c r="AE96" i="57"/>
  <c r="AF96" i="57"/>
  <c r="AF118" i="57"/>
  <c r="U129" i="27" s="1"/>
  <c r="AE118" i="57"/>
  <c r="T129" i="27" s="1"/>
  <c r="AC118" i="57"/>
  <c r="R129" i="27" s="1"/>
  <c r="AD118" i="57"/>
  <c r="S129" i="27" s="1"/>
  <c r="AG118" i="57"/>
  <c r="V129" i="27" s="1"/>
  <c r="AC89" i="57"/>
  <c r="AD89" i="57"/>
  <c r="AF89" i="57"/>
  <c r="AG89" i="57"/>
  <c r="AE89" i="57"/>
  <c r="AF88" i="57"/>
  <c r="AG88" i="57"/>
  <c r="AF101" i="57"/>
  <c r="AC101" i="57"/>
  <c r="AG101" i="57"/>
  <c r="AD101" i="57"/>
  <c r="AE101" i="57"/>
  <c r="AE100" i="57"/>
  <c r="AF100" i="57"/>
  <c r="AC100" i="57"/>
  <c r="AD100" i="57"/>
  <c r="AG100" i="57"/>
  <c r="AE119" i="57"/>
  <c r="AD119" i="57"/>
  <c r="AF119" i="57"/>
  <c r="AG119" i="57"/>
  <c r="AC119" i="57"/>
  <c r="AE104" i="57"/>
  <c r="AF104" i="57"/>
  <c r="AD104" i="57"/>
  <c r="AG104" i="57"/>
  <c r="AC104" i="57"/>
  <c r="AF124" i="57"/>
  <c r="AC124" i="57"/>
  <c r="AD124" i="57"/>
  <c r="AE124" i="57"/>
  <c r="AG124" i="57"/>
  <c r="AC94" i="57"/>
  <c r="AG94" i="57"/>
  <c r="AD94" i="57"/>
  <c r="AE94" i="57"/>
  <c r="AF94" i="57"/>
  <c r="AF129" i="57"/>
  <c r="AC129" i="57"/>
  <c r="AG129" i="57"/>
  <c r="AD129" i="57"/>
  <c r="AE129" i="57"/>
  <c r="AE84" i="57"/>
  <c r="AF84" i="57"/>
  <c r="AC84" i="57"/>
  <c r="AD84" i="57"/>
  <c r="AG84" i="57"/>
  <c r="AE111" i="57"/>
  <c r="AF111" i="57"/>
  <c r="AG111" i="57"/>
  <c r="AC111" i="57"/>
  <c r="AD111" i="57"/>
  <c r="AE136" i="57"/>
  <c r="AF136" i="57"/>
  <c r="AC136" i="57"/>
  <c r="AG136" i="57"/>
  <c r="AD136" i="57"/>
  <c r="AF133" i="57"/>
  <c r="AC133" i="57"/>
  <c r="AG133" i="57"/>
  <c r="AD133" i="57"/>
  <c r="AE133" i="57"/>
  <c r="AE115" i="57"/>
  <c r="AD115" i="57"/>
  <c r="AF115" i="57"/>
  <c r="AG115" i="57"/>
  <c r="AC115" i="57"/>
  <c r="AC98" i="57"/>
  <c r="AG98" i="57"/>
  <c r="AD98" i="57"/>
  <c r="AF98" i="57"/>
  <c r="AE98" i="57"/>
  <c r="AE128" i="57"/>
  <c r="AF128" i="57"/>
  <c r="AC128" i="57"/>
  <c r="AG128" i="57"/>
  <c r="AD128" i="57"/>
  <c r="AE92" i="57"/>
  <c r="AF92" i="57"/>
  <c r="AD92" i="57"/>
  <c r="AG92" i="57"/>
  <c r="AC92" i="57"/>
  <c r="AE88" i="57"/>
  <c r="AC88" i="57"/>
  <c r="AD88" i="57"/>
  <c r="AC109" i="57"/>
  <c r="AG109" i="57"/>
  <c r="AE109" i="57"/>
  <c r="AF109" i="57"/>
  <c r="AD109" i="57"/>
  <c r="AC126" i="57"/>
  <c r="AG126" i="57"/>
  <c r="AD126" i="57"/>
  <c r="AE126" i="57"/>
  <c r="AF126" i="57"/>
  <c r="AF93" i="57"/>
  <c r="AC93" i="57"/>
  <c r="AG93" i="57"/>
  <c r="AD93" i="57"/>
  <c r="AE93" i="57"/>
  <c r="AC125" i="57"/>
  <c r="AF125" i="57"/>
  <c r="AG125" i="57"/>
  <c r="AD125" i="57"/>
  <c r="AE125" i="57"/>
  <c r="AE107" i="57"/>
  <c r="AF107" i="57"/>
  <c r="AG107" i="57"/>
  <c r="AC107" i="57"/>
  <c r="AD107" i="57"/>
  <c r="AF137" i="57"/>
  <c r="AC137" i="57"/>
  <c r="AG137" i="57"/>
  <c r="AD137" i="57"/>
  <c r="AE137" i="57"/>
  <c r="AF85" i="57"/>
  <c r="AC85" i="57"/>
  <c r="AG85" i="57"/>
  <c r="AD85" i="57"/>
  <c r="AE85" i="57"/>
  <c r="AD122" i="57"/>
  <c r="AC122" i="57"/>
  <c r="AE122" i="57"/>
  <c r="AF122" i="57"/>
  <c r="AG122" i="57"/>
  <c r="AC86" i="57"/>
  <c r="AG86" i="57"/>
  <c r="AD86" i="57"/>
  <c r="AE86" i="57"/>
  <c r="AF86" i="57"/>
  <c r="AF105" i="57"/>
  <c r="AC105" i="57"/>
  <c r="AG105" i="57"/>
  <c r="AD105" i="57"/>
  <c r="AE105" i="57"/>
  <c r="AF112" i="57"/>
  <c r="AC112" i="57"/>
  <c r="AD112" i="57"/>
  <c r="AE112" i="57"/>
  <c r="AG112" i="57"/>
  <c r="AD110" i="57"/>
  <c r="AC110" i="57"/>
  <c r="AE110" i="57"/>
  <c r="AF110" i="57"/>
  <c r="AG110" i="57"/>
  <c r="AC121" i="57"/>
  <c r="AG121" i="57"/>
  <c r="AE121" i="57"/>
  <c r="AF121" i="57"/>
  <c r="AD121" i="57"/>
  <c r="AF116" i="57"/>
  <c r="AG116" i="57"/>
  <c r="AC116" i="57"/>
  <c r="AD116" i="57"/>
  <c r="AE116" i="57"/>
  <c r="AC117" i="57"/>
  <c r="AG117" i="57"/>
  <c r="AE117" i="57"/>
  <c r="AF117" i="57"/>
  <c r="AD117" i="57"/>
  <c r="AC134" i="57"/>
  <c r="AG134" i="57"/>
  <c r="AD134" i="57"/>
  <c r="AE134" i="57"/>
  <c r="AF134" i="57"/>
  <c r="AD91" i="57"/>
  <c r="AE91" i="57"/>
  <c r="AG91" i="57"/>
  <c r="AC91" i="57"/>
  <c r="AF91" i="57"/>
  <c r="AD127" i="57"/>
  <c r="AE127" i="57"/>
  <c r="AF127" i="57"/>
  <c r="AC127" i="57"/>
  <c r="AG127" i="57"/>
  <c r="AD99" i="57"/>
  <c r="AE99" i="57"/>
  <c r="AF99" i="57"/>
  <c r="AG99" i="57"/>
  <c r="AC99" i="57"/>
  <c r="AD87" i="57"/>
  <c r="AE87" i="57"/>
  <c r="AC87" i="57"/>
  <c r="AF87" i="57"/>
  <c r="AG87" i="57"/>
  <c r="AF120" i="57"/>
  <c r="AG120" i="57"/>
  <c r="AC120" i="57"/>
  <c r="AD120" i="57"/>
  <c r="AE120" i="57"/>
  <c r="AD139" i="57"/>
  <c r="AE139" i="57"/>
  <c r="AF139" i="57"/>
  <c r="AC139" i="57"/>
  <c r="AG139" i="57"/>
  <c r="AC130" i="57"/>
  <c r="AG130" i="57"/>
  <c r="AD130" i="57"/>
  <c r="AE130" i="57"/>
  <c r="AF130" i="57"/>
  <c r="AD95" i="57"/>
  <c r="AE95" i="57"/>
  <c r="AC95" i="57"/>
  <c r="AF95" i="57"/>
  <c r="AE132" i="57"/>
  <c r="AF132" i="57"/>
  <c r="AC132" i="57"/>
  <c r="AG132" i="57"/>
  <c r="AD132" i="57"/>
  <c r="AD135" i="57"/>
  <c r="AE135" i="57"/>
  <c r="AF135" i="57"/>
  <c r="AC135" i="57"/>
  <c r="AG135" i="57"/>
  <c r="AD114" i="57"/>
  <c r="AG114" i="57"/>
  <c r="AC114" i="57"/>
  <c r="AE114" i="57"/>
  <c r="AF114" i="57"/>
  <c r="AE123" i="57"/>
  <c r="AF123" i="57"/>
  <c r="AG123" i="57"/>
  <c r="AC123" i="57"/>
  <c r="AD123" i="57"/>
  <c r="AC138" i="57"/>
  <c r="AG138" i="57"/>
  <c r="AD138" i="57"/>
  <c r="AE138" i="57"/>
  <c r="AF138" i="57"/>
  <c r="AD131" i="57"/>
  <c r="AE131" i="57"/>
  <c r="AF131" i="57"/>
  <c r="AC131" i="57"/>
  <c r="AG131" i="57"/>
  <c r="AD106" i="57"/>
  <c r="AC106" i="57"/>
  <c r="AE106" i="57"/>
  <c r="AF106" i="57"/>
  <c r="AG106" i="57"/>
  <c r="AP174" i="28" l="1"/>
  <c r="AQ174" i="28" s="1"/>
  <c r="AR174" i="28" s="1"/>
  <c r="AO160" i="28"/>
  <c r="AP160" i="28" s="1"/>
  <c r="AQ160" i="28" s="1"/>
  <c r="AR160" i="28" s="1"/>
  <c r="AO172" i="28"/>
  <c r="AP172" i="28" s="1"/>
  <c r="AQ172" i="28" s="1"/>
  <c r="AR172" i="28" s="1"/>
  <c r="AQ176" i="28"/>
  <c r="AR176" i="28" s="1"/>
  <c r="AQ173" i="28"/>
  <c r="AR173" i="28" s="1"/>
  <c r="AO180" i="28"/>
  <c r="AP180" i="28" s="1"/>
  <c r="AQ180" i="28" s="1"/>
  <c r="AR180" i="28" s="1"/>
  <c r="AO161" i="28"/>
  <c r="AP161" i="28" s="1"/>
  <c r="AQ161" i="28" s="1"/>
  <c r="AR161" i="28" s="1"/>
  <c r="AO179" i="28"/>
  <c r="AP179" i="28" s="1"/>
  <c r="AQ179" i="28" s="1"/>
  <c r="AR179" i="28" s="1"/>
  <c r="AO163" i="28"/>
  <c r="AP163" i="28" s="1"/>
  <c r="AQ163" i="28" s="1"/>
  <c r="AR163" i="28" s="1"/>
  <c r="AO167" i="28"/>
  <c r="AP167" i="28" s="1"/>
  <c r="AQ167" i="28" s="1"/>
  <c r="AR167" i="28" s="1"/>
  <c r="AO171" i="28"/>
  <c r="AP171" i="28" s="1"/>
  <c r="AQ171" i="28" s="1"/>
  <c r="AR171" i="28" s="1"/>
  <c r="B29" i="27"/>
  <c r="P141" i="27" l="1"/>
  <c r="N141" i="27"/>
  <c r="J137" i="27"/>
  <c r="K141" i="27"/>
  <c r="M141" i="27"/>
  <c r="O141" i="27"/>
  <c r="L141" i="27"/>
  <c r="Q141" i="27"/>
  <c r="M132" i="27"/>
  <c r="Q127" i="27"/>
  <c r="Q137" i="27"/>
  <c r="O137" i="27"/>
  <c r="P137" i="27"/>
  <c r="L137" i="27"/>
  <c r="I137" i="27"/>
  <c r="H137" i="27"/>
  <c r="K137" i="27"/>
  <c r="M137" i="27"/>
  <c r="N137" i="27"/>
  <c r="O125" i="27"/>
  <c r="J141" i="27"/>
  <c r="S137" i="27" l="1"/>
  <c r="T137" i="27"/>
  <c r="O148" i="27"/>
  <c r="R137" i="27"/>
  <c r="V137" i="27"/>
  <c r="U137" i="27"/>
  <c r="G132" i="27"/>
  <c r="L132" i="27"/>
  <c r="Q128" i="27"/>
  <c r="N132" i="27"/>
  <c r="G130" i="27"/>
  <c r="I132" i="27"/>
  <c r="Q130" i="27"/>
  <c r="Q125" i="27"/>
  <c r="P126" i="27"/>
  <c r="P128" i="27"/>
  <c r="N130" i="27"/>
  <c r="O132" i="27"/>
  <c r="P130" i="27"/>
  <c r="O127" i="27"/>
  <c r="L130" i="27"/>
  <c r="K132" i="27"/>
  <c r="J132" i="27"/>
  <c r="P132" i="27"/>
  <c r="Q132" i="27"/>
  <c r="O130" i="27"/>
  <c r="P127" i="27"/>
  <c r="M130" i="27"/>
  <c r="P125" i="27"/>
  <c r="J130" i="27"/>
  <c r="I130" i="27"/>
  <c r="H132" i="27"/>
  <c r="H130" i="27"/>
  <c r="K130" i="27"/>
  <c r="O126" i="27"/>
  <c r="O128" i="27"/>
  <c r="R132" i="27" l="1"/>
  <c r="V132" i="27"/>
  <c r="T130" i="27"/>
  <c r="R130" i="27"/>
  <c r="V127" i="27"/>
  <c r="S127" i="27"/>
  <c r="R141" i="27"/>
  <c r="V141" i="27"/>
  <c r="S141" i="27"/>
  <c r="T141" i="27"/>
  <c r="U141" i="27"/>
  <c r="S128" i="27"/>
  <c r="U128" i="27"/>
  <c r="R128" i="27"/>
  <c r="V128" i="27"/>
  <c r="T128" i="27"/>
  <c r="T125" i="27"/>
  <c r="R125" i="27"/>
  <c r="V125" i="27"/>
  <c r="S125" i="27"/>
  <c r="U125" i="27"/>
  <c r="U126" i="27"/>
  <c r="S126" i="27"/>
  <c r="T126" i="27"/>
  <c r="R126" i="27"/>
  <c r="V126" i="27"/>
  <c r="S132" i="27"/>
  <c r="T132" i="27"/>
  <c r="U132" i="27"/>
  <c r="V130" i="27"/>
  <c r="S130" i="27"/>
  <c r="U130" i="27"/>
  <c r="R127" i="27"/>
  <c r="T127" i="27"/>
  <c r="U127" i="27"/>
  <c r="Q126" i="27"/>
  <c r="G131" i="27"/>
  <c r="L133" i="27"/>
  <c r="Q144" i="27"/>
  <c r="M133" i="27"/>
  <c r="Q133" i="27"/>
  <c r="P131" i="27"/>
  <c r="J131" i="27"/>
  <c r="O133" i="27"/>
  <c r="P135" i="27"/>
  <c r="N135" i="27"/>
  <c r="O144" i="27"/>
  <c r="Q145" i="27"/>
  <c r="O145" i="27"/>
  <c r="P149" i="27"/>
  <c r="Q149" i="27"/>
  <c r="P144" i="27"/>
  <c r="Q143" i="27"/>
  <c r="N143" i="27"/>
  <c r="M143" i="27"/>
  <c r="J135" i="27"/>
  <c r="Q131" i="27"/>
  <c r="J139" i="27"/>
  <c r="K139" i="27"/>
  <c r="Q148" i="27"/>
  <c r="L143" i="27"/>
  <c r="P143" i="27"/>
  <c r="G133" i="27"/>
  <c r="K133" i="27"/>
  <c r="J133" i="27"/>
  <c r="L135" i="27"/>
  <c r="K135" i="27"/>
  <c r="L131" i="27"/>
  <c r="N131" i="27"/>
  <c r="O131" i="27"/>
  <c r="N144" i="27"/>
  <c r="M131" i="27"/>
  <c r="M145" i="27"/>
  <c r="K143" i="27"/>
  <c r="M139" i="27"/>
  <c r="M135" i="27"/>
  <c r="I135" i="27"/>
  <c r="M144" i="27"/>
  <c r="N133" i="27"/>
  <c r="I131" i="27"/>
  <c r="I133" i="27"/>
  <c r="L144" i="27"/>
  <c r="H133" i="27"/>
  <c r="H135" i="27"/>
  <c r="O135" i="27"/>
  <c r="K131" i="27"/>
  <c r="H131" i="27"/>
  <c r="N145" i="27"/>
  <c r="N149" i="27"/>
  <c r="O149" i="27"/>
  <c r="O143" i="27"/>
  <c r="P139" i="27"/>
  <c r="I139" i="27"/>
  <c r="N139" i="27"/>
  <c r="P133" i="27"/>
  <c r="Q135" i="27"/>
  <c r="P145" i="27"/>
  <c r="L139" i="27"/>
  <c r="P148" i="27"/>
  <c r="N148" i="27"/>
  <c r="Q139" i="27"/>
  <c r="O139" i="27"/>
  <c r="L145" i="27"/>
  <c r="G135" i="27"/>
  <c r="C15" i="29"/>
  <c r="U148" i="27" l="1"/>
  <c r="R148" i="27"/>
  <c r="V148" i="27"/>
  <c r="S148" i="27"/>
  <c r="R149" i="27"/>
  <c r="V149" i="27"/>
  <c r="S149" i="27"/>
  <c r="T149" i="27"/>
  <c r="U149" i="27"/>
  <c r="T148" i="27"/>
  <c r="K134" i="27"/>
  <c r="J134" i="27"/>
  <c r="N138" i="27"/>
  <c r="J138" i="27"/>
  <c r="O134" i="27"/>
  <c r="Q140" i="27"/>
  <c r="K138" i="27"/>
  <c r="P134" i="27"/>
  <c r="N140" i="27"/>
  <c r="K140" i="27"/>
  <c r="N146" i="27"/>
  <c r="L134" i="27"/>
  <c r="P136" i="27"/>
  <c r="J136" i="27"/>
  <c r="Q134" i="27"/>
  <c r="L140" i="27"/>
  <c r="M147" i="27"/>
  <c r="P147" i="27"/>
  <c r="N142" i="27"/>
  <c r="P150" i="27"/>
  <c r="P138" i="27"/>
  <c r="Q138" i="27"/>
  <c r="Q146" i="27"/>
  <c r="O136" i="27"/>
  <c r="M140" i="27"/>
  <c r="N134" i="27"/>
  <c r="I134" i="27"/>
  <c r="I136" i="27"/>
  <c r="O138" i="27"/>
  <c r="Q147" i="27"/>
  <c r="K142" i="27"/>
  <c r="M142" i="27"/>
  <c r="P146" i="27"/>
  <c r="N136" i="27"/>
  <c r="M138" i="27"/>
  <c r="H134" i="27"/>
  <c r="P140" i="27"/>
  <c r="M134" i="27"/>
  <c r="Q150" i="27"/>
  <c r="L138" i="27"/>
  <c r="O140" i="27"/>
  <c r="Q136" i="27"/>
  <c r="K136" i="27"/>
  <c r="M136" i="27"/>
  <c r="H136" i="27"/>
  <c r="O146" i="27"/>
  <c r="O147" i="27"/>
  <c r="N147" i="27"/>
  <c r="Q142" i="27"/>
  <c r="P142" i="27"/>
  <c r="L142" i="27"/>
  <c r="L136" i="27"/>
  <c r="O142" i="27"/>
  <c r="M146" i="27"/>
  <c r="O150" i="27"/>
  <c r="G134" i="27"/>
  <c r="J140" i="27"/>
  <c r="I138" i="27"/>
  <c r="T139" i="27" l="1"/>
  <c r="V139" i="27"/>
  <c r="R135" i="27"/>
  <c r="V135" i="27"/>
  <c r="T135" i="27"/>
  <c r="U135" i="27"/>
  <c r="S135" i="27"/>
  <c r="V131" i="27"/>
  <c r="T131" i="27"/>
  <c r="U131" i="27"/>
  <c r="S131" i="27"/>
  <c r="U144" i="27"/>
  <c r="R144" i="27"/>
  <c r="V144" i="27"/>
  <c r="R143" i="27"/>
  <c r="V143" i="27"/>
  <c r="S143" i="27"/>
  <c r="T133" i="27"/>
  <c r="R133" i="27"/>
  <c r="S133" i="27"/>
  <c r="U133" i="27"/>
  <c r="T146" i="27"/>
  <c r="U146" i="27"/>
  <c r="R146" i="27"/>
  <c r="V146" i="27"/>
  <c r="U140" i="27"/>
  <c r="R140" i="27"/>
  <c r="V140" i="27"/>
  <c r="S140" i="27"/>
  <c r="T140" i="27"/>
  <c r="S150" i="27"/>
  <c r="T150" i="27"/>
  <c r="U150" i="27"/>
  <c r="R150" i="27"/>
  <c r="V150" i="27"/>
  <c r="R145" i="27"/>
  <c r="V145" i="27"/>
  <c r="S145" i="27"/>
  <c r="T145" i="27"/>
  <c r="U145" i="27"/>
  <c r="R139" i="27"/>
  <c r="S139" i="27"/>
  <c r="U139" i="27"/>
  <c r="V133" i="27"/>
  <c r="T144" i="27"/>
  <c r="S144" i="27"/>
  <c r="T143" i="27"/>
  <c r="U143" i="27"/>
  <c r="S146" i="27"/>
  <c r="R131" i="27"/>
  <c r="T138" i="27" l="1"/>
  <c r="U138" i="27"/>
  <c r="T142" i="27"/>
  <c r="U142" i="27"/>
  <c r="U134" i="27"/>
  <c r="S134" i="27"/>
  <c r="T134" i="27"/>
  <c r="R134" i="27"/>
  <c r="V134" i="27"/>
  <c r="U136" i="27"/>
  <c r="R136" i="27"/>
  <c r="V136" i="27"/>
  <c r="S136" i="27"/>
  <c r="T136" i="27"/>
  <c r="T147" i="27"/>
  <c r="U147" i="27"/>
  <c r="R147" i="27"/>
  <c r="V147" i="27"/>
  <c r="S147" i="27"/>
  <c r="R138" i="27"/>
  <c r="V138" i="27"/>
  <c r="S138" i="27"/>
  <c r="R142" i="27"/>
  <c r="V142" i="27"/>
  <c r="S142" i="27"/>
  <c r="Z17" i="45" l="1"/>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AC154" i="28" l="1"/>
  <c r="AD154" i="28" s="1"/>
  <c r="AE154" i="28" s="1"/>
  <c r="AF154" i="28" s="1"/>
  <c r="AG154" i="28" s="1"/>
  <c r="AH154" i="28" s="1"/>
  <c r="AI154" i="28" s="1"/>
  <c r="AC155" i="28"/>
  <c r="AD155" i="28" s="1"/>
  <c r="AE155" i="28" s="1"/>
  <c r="AF155" i="28" s="1"/>
  <c r="AG155" i="28" s="1"/>
  <c r="AH155" i="28" s="1"/>
  <c r="AI155" i="28" s="1"/>
  <c r="AJ155" i="28" s="1"/>
  <c r="J20" i="45"/>
  <c r="K20" i="45" s="1"/>
  <c r="L20" i="45" s="1"/>
  <c r="M20" i="45" s="1"/>
  <c r="N20" i="45" s="1"/>
  <c r="O20" i="45" s="1"/>
  <c r="P20" i="45" s="1"/>
  <c r="Q20" i="45" s="1"/>
  <c r="J24" i="45"/>
  <c r="K24" i="45" s="1"/>
  <c r="L24" i="45" s="1"/>
  <c r="M24" i="45" s="1"/>
  <c r="N24" i="45" s="1"/>
  <c r="O24" i="45" s="1"/>
  <c r="P24" i="45" s="1"/>
  <c r="Q24" i="45" s="1"/>
  <c r="R24" i="45" s="1"/>
  <c r="S24" i="45" s="1"/>
  <c r="T24" i="45" s="1"/>
  <c r="U24" i="45" s="1"/>
  <c r="J21" i="45"/>
  <c r="K21" i="45" s="1"/>
  <c r="L21" i="45" s="1"/>
  <c r="M21" i="45" s="1"/>
  <c r="N21" i="45" s="1"/>
  <c r="O21" i="45" s="1"/>
  <c r="P21" i="45" s="1"/>
  <c r="Q21" i="45" s="1"/>
  <c r="R21" i="45" s="1"/>
  <c r="S21" i="45" s="1"/>
  <c r="T21" i="45" s="1"/>
  <c r="U21" i="45" s="1"/>
  <c r="J25" i="45"/>
  <c r="K25" i="45" s="1"/>
  <c r="L25" i="45" s="1"/>
  <c r="M25" i="45" s="1"/>
  <c r="N25" i="45" s="1"/>
  <c r="O25" i="45" s="1"/>
  <c r="P25" i="45" s="1"/>
  <c r="Q25" i="45" s="1"/>
  <c r="R25" i="45" s="1"/>
  <c r="S25" i="45" s="1"/>
  <c r="T25" i="45" s="1"/>
  <c r="U25" i="45" s="1"/>
  <c r="J22" i="45"/>
  <c r="K22" i="45" s="1"/>
  <c r="L22" i="45" s="1"/>
  <c r="M22" i="45" s="1"/>
  <c r="N22" i="45" s="1"/>
  <c r="O22" i="45" s="1"/>
  <c r="P22" i="45" s="1"/>
  <c r="Q22" i="45" s="1"/>
  <c r="R22" i="45" s="1"/>
  <c r="S22" i="45" s="1"/>
  <c r="T22" i="45" s="1"/>
  <c r="U22" i="45" s="1"/>
  <c r="J23" i="45"/>
  <c r="K23" i="45" s="1"/>
  <c r="L23" i="45" s="1"/>
  <c r="M23" i="45" s="1"/>
  <c r="N23" i="45" s="1"/>
  <c r="O23" i="45" s="1"/>
  <c r="P23" i="45" s="1"/>
  <c r="Q23" i="45" s="1"/>
  <c r="R23" i="45" s="1"/>
  <c r="S23" i="45" s="1"/>
  <c r="T23" i="45" s="1"/>
  <c r="U23" i="45" s="1"/>
  <c r="L27" i="45"/>
  <c r="Q32" i="45"/>
  <c r="Y40" i="45"/>
  <c r="N29" i="45"/>
  <c r="V37" i="45"/>
  <c r="W38" i="45"/>
  <c r="K26" i="45"/>
  <c r="P31" i="45"/>
  <c r="O30" i="45"/>
  <c r="T35" i="45"/>
  <c r="S34" i="45"/>
  <c r="X39" i="45"/>
  <c r="M28" i="45"/>
  <c r="U36" i="45"/>
  <c r="R33" i="45"/>
  <c r="Z41" i="45"/>
  <c r="X29" i="27" l="1"/>
  <c r="X129" i="27"/>
  <c r="AO129" i="27" s="1"/>
  <c r="V25" i="45"/>
  <c r="AH66" i="27"/>
  <c r="AH65" i="27"/>
  <c r="AH63" i="27"/>
  <c r="AH64" i="27"/>
  <c r="AH62" i="27"/>
  <c r="V21" i="45"/>
  <c r="AH43" i="27"/>
  <c r="AH42" i="27"/>
  <c r="AH40" i="27"/>
  <c r="AH38" i="27"/>
  <c r="AH39" i="27"/>
  <c r="AH41" i="27"/>
  <c r="V23" i="45"/>
  <c r="AH54" i="27"/>
  <c r="AH52" i="27"/>
  <c r="AH51" i="27"/>
  <c r="AH55" i="27"/>
  <c r="AH53" i="27"/>
  <c r="AH50" i="27"/>
  <c r="V24" i="45"/>
  <c r="AH61" i="27"/>
  <c r="AH57" i="27"/>
  <c r="AH59" i="27"/>
  <c r="AH60" i="27"/>
  <c r="AH58" i="27"/>
  <c r="AH56" i="27"/>
  <c r="V22" i="45"/>
  <c r="AH48" i="27"/>
  <c r="AH47" i="27"/>
  <c r="AH49" i="27"/>
  <c r="AH45" i="27"/>
  <c r="AH46" i="27"/>
  <c r="AH44" i="27"/>
  <c r="R20" i="45"/>
  <c r="X30" i="27"/>
  <c r="Z124" i="27"/>
  <c r="AQ124" i="27" s="1"/>
  <c r="Z123" i="27"/>
  <c r="Z122" i="27"/>
  <c r="Z120" i="27"/>
  <c r="Z121" i="27"/>
  <c r="X114" i="27"/>
  <c r="X113" i="27"/>
  <c r="X111" i="27"/>
  <c r="X110" i="27"/>
  <c r="X109" i="27"/>
  <c r="X112" i="27"/>
  <c r="AA127" i="27"/>
  <c r="AR127" i="27" s="1"/>
  <c r="AA128" i="27"/>
  <c r="AR128" i="27" s="1"/>
  <c r="AA125" i="27"/>
  <c r="AR125" i="27" s="1"/>
  <c r="AA126" i="27"/>
  <c r="AR126" i="27" s="1"/>
  <c r="Y119" i="27"/>
  <c r="Y118" i="27"/>
  <c r="Y116" i="27"/>
  <c r="Y115" i="27"/>
  <c r="Y117" i="27"/>
  <c r="Q31" i="45"/>
  <c r="O29" i="45"/>
  <c r="Y39" i="45"/>
  <c r="Z39" i="45" s="1"/>
  <c r="M27" i="45"/>
  <c r="S33" i="45"/>
  <c r="V36" i="45"/>
  <c r="X38" i="45"/>
  <c r="Z40" i="45"/>
  <c r="U35" i="45"/>
  <c r="W37" i="45"/>
  <c r="N28" i="45"/>
  <c r="R32" i="45"/>
  <c r="T34" i="45"/>
  <c r="P30" i="45"/>
  <c r="L26" i="45"/>
  <c r="Y129" i="27" s="1"/>
  <c r="AP129" i="27" s="1"/>
  <c r="W22" i="45" l="1"/>
  <c r="AI49" i="27"/>
  <c r="AI48" i="27"/>
  <c r="AI47" i="27"/>
  <c r="AI46" i="27"/>
  <c r="AI44" i="27"/>
  <c r="AI45" i="27"/>
  <c r="W24" i="45"/>
  <c r="AI61" i="27"/>
  <c r="AI60" i="27"/>
  <c r="AI58" i="27"/>
  <c r="AI57" i="27"/>
  <c r="AI56" i="27"/>
  <c r="AI59" i="27"/>
  <c r="W21" i="45"/>
  <c r="AI43" i="27"/>
  <c r="AI41" i="27"/>
  <c r="AI42" i="27"/>
  <c r="AI38" i="27"/>
  <c r="AI40" i="27"/>
  <c r="AI39" i="27"/>
  <c r="AH127" i="27"/>
  <c r="AY127" i="27" s="1"/>
  <c r="AH150" i="27"/>
  <c r="AH128" i="27"/>
  <c r="AH125" i="27"/>
  <c r="AH126" i="27"/>
  <c r="AY126" i="27" s="1"/>
  <c r="W23" i="45"/>
  <c r="AI55" i="27"/>
  <c r="AI54" i="27"/>
  <c r="AI53" i="27"/>
  <c r="AI52" i="27"/>
  <c r="AI51" i="27"/>
  <c r="AI50" i="27"/>
  <c r="W25" i="45"/>
  <c r="AI64" i="27"/>
  <c r="AI62" i="27"/>
  <c r="AI63" i="27"/>
  <c r="AI66" i="27"/>
  <c r="AI65" i="27"/>
  <c r="Y30" i="27"/>
  <c r="S20" i="45"/>
  <c r="T20" i="45" s="1"/>
  <c r="U20" i="45" s="1"/>
  <c r="X107" i="27"/>
  <c r="X106" i="27"/>
  <c r="X105" i="27"/>
  <c r="X104" i="27"/>
  <c r="X103" i="27"/>
  <c r="X102" i="27"/>
  <c r="X108" i="27"/>
  <c r="Y114" i="27"/>
  <c r="Y113" i="27"/>
  <c r="Y112" i="27"/>
  <c r="Y111" i="27"/>
  <c r="Y110" i="27"/>
  <c r="Y109" i="27"/>
  <c r="AA124" i="27"/>
  <c r="AR124" i="27" s="1"/>
  <c r="AA123" i="27"/>
  <c r="AA121" i="27"/>
  <c r="AA122" i="27"/>
  <c r="AA120" i="27"/>
  <c r="AB127" i="27"/>
  <c r="AS127" i="27" s="1"/>
  <c r="AB128" i="27"/>
  <c r="AS128" i="27" s="1"/>
  <c r="AB125" i="27"/>
  <c r="AS125" i="27" s="1"/>
  <c r="AB126" i="27"/>
  <c r="AS126" i="27" s="1"/>
  <c r="Z117" i="27"/>
  <c r="Z116" i="27"/>
  <c r="Z115" i="27"/>
  <c r="Z118" i="27"/>
  <c r="Z119" i="27"/>
  <c r="AY125" i="27"/>
  <c r="AY128" i="27"/>
  <c r="N27" i="45"/>
  <c r="R31" i="45"/>
  <c r="T33" i="45"/>
  <c r="P29" i="45"/>
  <c r="V35" i="45"/>
  <c r="Y38" i="45"/>
  <c r="W36" i="45"/>
  <c r="X37" i="45"/>
  <c r="U34" i="45"/>
  <c r="S32" i="45"/>
  <c r="M26" i="45"/>
  <c r="Z129" i="27" s="1"/>
  <c r="AQ129" i="27" s="1"/>
  <c r="Q30" i="45"/>
  <c r="O28" i="45"/>
  <c r="AH149" i="27" l="1"/>
  <c r="AH124" i="27"/>
  <c r="AH148" i="27"/>
  <c r="AY148" i="27" s="1"/>
  <c r="AH123" i="27"/>
  <c r="AH120" i="27"/>
  <c r="AH122" i="27"/>
  <c r="AH121" i="27"/>
  <c r="X25" i="45"/>
  <c r="AJ64" i="27"/>
  <c r="AJ63" i="27"/>
  <c r="AJ65" i="27"/>
  <c r="AJ66" i="27"/>
  <c r="AJ62" i="27"/>
  <c r="X23" i="45"/>
  <c r="AJ55" i="27"/>
  <c r="AJ53" i="27"/>
  <c r="AJ50" i="27"/>
  <c r="AJ54" i="27"/>
  <c r="AJ52" i="27"/>
  <c r="AJ51" i="27"/>
  <c r="X24" i="45"/>
  <c r="AJ60" i="27"/>
  <c r="AJ59" i="27"/>
  <c r="AJ56" i="27"/>
  <c r="AJ61" i="27"/>
  <c r="AJ58" i="27"/>
  <c r="AJ57" i="27"/>
  <c r="AI127" i="27"/>
  <c r="AI150" i="27"/>
  <c r="AI128" i="27"/>
  <c r="AI125" i="27"/>
  <c r="AZ125" i="27" s="1"/>
  <c r="AI126" i="27"/>
  <c r="X21" i="45"/>
  <c r="AJ42" i="27"/>
  <c r="AJ38" i="27"/>
  <c r="AJ41" i="27"/>
  <c r="AJ40" i="27"/>
  <c r="AJ39" i="27"/>
  <c r="AJ43" i="27"/>
  <c r="V20" i="45"/>
  <c r="AH34" i="27"/>
  <c r="AH30" i="27"/>
  <c r="AH35" i="27"/>
  <c r="AH31" i="27"/>
  <c r="AH37" i="27"/>
  <c r="AH36" i="27"/>
  <c r="AH33" i="27"/>
  <c r="AH32" i="27"/>
  <c r="X22" i="45"/>
  <c r="AJ49" i="27"/>
  <c r="AJ46" i="27"/>
  <c r="AJ45" i="27"/>
  <c r="AJ48" i="27"/>
  <c r="AJ47" i="27"/>
  <c r="AJ44" i="27"/>
  <c r="Z113" i="27"/>
  <c r="Z112" i="27"/>
  <c r="Z111" i="27"/>
  <c r="Z109" i="27"/>
  <c r="Z110" i="27"/>
  <c r="Z114" i="27"/>
  <c r="U33" i="45"/>
  <c r="AA118" i="27"/>
  <c r="AA117" i="27"/>
  <c r="AA116" i="27"/>
  <c r="AA115" i="27"/>
  <c r="AA119" i="27"/>
  <c r="X100" i="27"/>
  <c r="X99" i="27"/>
  <c r="X97" i="27"/>
  <c r="X96" i="27"/>
  <c r="X95" i="27"/>
  <c r="X101" i="27"/>
  <c r="X98" i="27"/>
  <c r="AB124" i="27"/>
  <c r="AS124" i="27" s="1"/>
  <c r="AB123" i="27"/>
  <c r="AB122" i="27"/>
  <c r="AB121" i="27"/>
  <c r="AB120" i="27"/>
  <c r="AC127" i="27"/>
  <c r="AT127" i="27" s="1"/>
  <c r="AC125" i="27"/>
  <c r="AT125" i="27" s="1"/>
  <c r="AC128" i="27"/>
  <c r="AT128" i="27" s="1"/>
  <c r="AC126" i="27"/>
  <c r="AT126" i="27" s="1"/>
  <c r="Y108" i="27"/>
  <c r="Y107" i="27"/>
  <c r="Y106" i="27"/>
  <c r="Y104" i="27"/>
  <c r="Y103" i="27"/>
  <c r="Y105" i="27"/>
  <c r="Y102" i="27"/>
  <c r="O27" i="45"/>
  <c r="P27" i="45" s="1"/>
  <c r="Q29" i="45"/>
  <c r="R29" i="45" s="1"/>
  <c r="AY150" i="27"/>
  <c r="U155" i="28" s="1"/>
  <c r="AY124" i="27"/>
  <c r="AZ128" i="27"/>
  <c r="AZ126" i="27"/>
  <c r="AZ127" i="27"/>
  <c r="S31" i="45"/>
  <c r="X36" i="45"/>
  <c r="W35" i="45"/>
  <c r="Y37" i="45"/>
  <c r="Z38" i="45"/>
  <c r="R30" i="45"/>
  <c r="P28" i="45"/>
  <c r="N26" i="45"/>
  <c r="AA129" i="27" s="1"/>
  <c r="AR129" i="27" s="1"/>
  <c r="T32" i="45"/>
  <c r="V34" i="45"/>
  <c r="AI149" i="27" l="1"/>
  <c r="AI124" i="27"/>
  <c r="AI148" i="27"/>
  <c r="AZ148" i="27" s="1"/>
  <c r="AI121" i="27"/>
  <c r="AI123" i="27"/>
  <c r="AI122" i="27"/>
  <c r="AI120" i="27"/>
  <c r="AJ127" i="27"/>
  <c r="AJ150" i="27"/>
  <c r="AJ128" i="27"/>
  <c r="BA128" i="27" s="1"/>
  <c r="AJ125" i="27"/>
  <c r="BA125" i="27" s="1"/>
  <c r="AJ126" i="27"/>
  <c r="V33" i="45"/>
  <c r="AH147" i="27"/>
  <c r="AY147" i="27" s="1"/>
  <c r="AH146" i="27"/>
  <c r="AY146" i="27" s="1"/>
  <c r="AH119" i="27"/>
  <c r="AH118" i="27"/>
  <c r="AH116" i="27"/>
  <c r="AH115" i="27"/>
  <c r="AH117" i="27"/>
  <c r="W20" i="45"/>
  <c r="AI37" i="27"/>
  <c r="AI34" i="27"/>
  <c r="AI33" i="27"/>
  <c r="AI30" i="27"/>
  <c r="AI36" i="27"/>
  <c r="AI35" i="27"/>
  <c r="AI32" i="27"/>
  <c r="AI31" i="27"/>
  <c r="Y24" i="45"/>
  <c r="AK58" i="27"/>
  <c r="AK59" i="27"/>
  <c r="AK61" i="27"/>
  <c r="AK57" i="27"/>
  <c r="AK60" i="27"/>
  <c r="AK56" i="27"/>
  <c r="Y25" i="45"/>
  <c r="AK62" i="27"/>
  <c r="AK63" i="27"/>
  <c r="AK65" i="27"/>
  <c r="AK66" i="27"/>
  <c r="AK64" i="27"/>
  <c r="Y22" i="45"/>
  <c r="AK48" i="27"/>
  <c r="AK44" i="27"/>
  <c r="AK49" i="27"/>
  <c r="AK45" i="27"/>
  <c r="AK47" i="27"/>
  <c r="AK46" i="27"/>
  <c r="Y21" i="45"/>
  <c r="AK43" i="27"/>
  <c r="AK41" i="27"/>
  <c r="AK40" i="27"/>
  <c r="AK39" i="27"/>
  <c r="AK42" i="27"/>
  <c r="AK38" i="27"/>
  <c r="Y23" i="45"/>
  <c r="AK54" i="27"/>
  <c r="AK52" i="27"/>
  <c r="AK55" i="27"/>
  <c r="AK53" i="27"/>
  <c r="AK51" i="27"/>
  <c r="AK50" i="27"/>
  <c r="AC117" i="27"/>
  <c r="AC119" i="27"/>
  <c r="AC118" i="27"/>
  <c r="AC116" i="27"/>
  <c r="AC115" i="27"/>
  <c r="AD127" i="27"/>
  <c r="AU127" i="27" s="1"/>
  <c r="AD128" i="27"/>
  <c r="AU128" i="27" s="1"/>
  <c r="AD125" i="27"/>
  <c r="AU125" i="27" s="1"/>
  <c r="AD126" i="27"/>
  <c r="AU126" i="27" s="1"/>
  <c r="X94" i="27"/>
  <c r="X92" i="27"/>
  <c r="X91" i="27"/>
  <c r="X89" i="27"/>
  <c r="X93" i="27"/>
  <c r="X90" i="27"/>
  <c r="X88" i="27"/>
  <c r="AC124" i="27"/>
  <c r="AT124" i="27" s="1"/>
  <c r="AC123" i="27"/>
  <c r="AC122" i="27"/>
  <c r="AC121" i="27"/>
  <c r="AC120" i="27"/>
  <c r="Y93" i="27"/>
  <c r="Y92" i="27"/>
  <c r="Y90" i="27"/>
  <c r="Y89" i="27"/>
  <c r="Y88" i="27"/>
  <c r="Y94" i="27"/>
  <c r="Y91" i="27"/>
  <c r="AA114" i="27"/>
  <c r="AA113" i="27"/>
  <c r="AA112" i="27"/>
  <c r="AA110" i="27"/>
  <c r="AA109" i="27"/>
  <c r="AA111" i="27"/>
  <c r="T31" i="45"/>
  <c r="Z108" i="27"/>
  <c r="Z107" i="27"/>
  <c r="Z106" i="27"/>
  <c r="Z105" i="27"/>
  <c r="Z104" i="27"/>
  <c r="Z103" i="27"/>
  <c r="Z102" i="27"/>
  <c r="AB119" i="27"/>
  <c r="AB118" i="27"/>
  <c r="AB117" i="27"/>
  <c r="AB115" i="27"/>
  <c r="AB116" i="27"/>
  <c r="Y101" i="27"/>
  <c r="Y100" i="27"/>
  <c r="Y98" i="27"/>
  <c r="Y97" i="27"/>
  <c r="Y96" i="27"/>
  <c r="Y95" i="27"/>
  <c r="Y99" i="27"/>
  <c r="AZ150" i="27"/>
  <c r="V155" i="28" s="1"/>
  <c r="AY149" i="27"/>
  <c r="U154" i="28" s="1"/>
  <c r="AZ124" i="27"/>
  <c r="BA126" i="27"/>
  <c r="BA127" i="27"/>
  <c r="Z37" i="45"/>
  <c r="X35" i="45"/>
  <c r="Y36" i="45"/>
  <c r="U31" i="45"/>
  <c r="S30" i="45"/>
  <c r="O26" i="45"/>
  <c r="AB129" i="27" s="1"/>
  <c r="AS129" i="27" s="1"/>
  <c r="Q27" i="45"/>
  <c r="S29" i="45"/>
  <c r="W34" i="45"/>
  <c r="Q28" i="45"/>
  <c r="U32" i="45"/>
  <c r="W33" i="45"/>
  <c r="AH144" i="27" l="1"/>
  <c r="AH145" i="27"/>
  <c r="AH113" i="27"/>
  <c r="AH109" i="27"/>
  <c r="AH111" i="27"/>
  <c r="AH114" i="27"/>
  <c r="AH112" i="27"/>
  <c r="AH110" i="27"/>
  <c r="AJ147" i="27"/>
  <c r="AJ146" i="27"/>
  <c r="AJ118" i="27"/>
  <c r="AJ115" i="27"/>
  <c r="AJ117" i="27"/>
  <c r="AJ119" i="27"/>
  <c r="AJ116" i="27"/>
  <c r="AH142" i="27"/>
  <c r="AY142" i="27" s="1"/>
  <c r="AH143" i="27"/>
  <c r="AH106" i="27"/>
  <c r="AH105" i="27"/>
  <c r="AH107" i="27"/>
  <c r="AH103" i="27"/>
  <c r="AH108" i="27"/>
  <c r="AH104" i="27"/>
  <c r="AH102" i="27"/>
  <c r="Z23" i="45"/>
  <c r="AL50" i="27"/>
  <c r="AL51" i="27"/>
  <c r="AL55" i="27"/>
  <c r="AL54" i="27"/>
  <c r="AL53" i="27"/>
  <c r="AL52" i="27"/>
  <c r="X20" i="45"/>
  <c r="AJ34" i="27"/>
  <c r="AJ30" i="27"/>
  <c r="AJ37" i="27"/>
  <c r="AJ36" i="27"/>
  <c r="AJ35" i="27"/>
  <c r="AJ33" i="27"/>
  <c r="AJ32" i="27"/>
  <c r="AJ31" i="27"/>
  <c r="AI147" i="27"/>
  <c r="AZ147" i="27" s="1"/>
  <c r="AI146" i="27"/>
  <c r="AZ146" i="27" s="1"/>
  <c r="AI119" i="27"/>
  <c r="AI118" i="27"/>
  <c r="AI117" i="27"/>
  <c r="AI115" i="27"/>
  <c r="AI116" i="27"/>
  <c r="Z22" i="45"/>
  <c r="AL46" i="27"/>
  <c r="AL44" i="27"/>
  <c r="AL47" i="27"/>
  <c r="AL49" i="27"/>
  <c r="AL48" i="27"/>
  <c r="AL45" i="27"/>
  <c r="AK127" i="27"/>
  <c r="AK128" i="27"/>
  <c r="AK125" i="27"/>
  <c r="AK150" i="27"/>
  <c r="AK126" i="27"/>
  <c r="BB126" i="27" s="1"/>
  <c r="Z21" i="45"/>
  <c r="AL41" i="27"/>
  <c r="AL43" i="27"/>
  <c r="AL42" i="27"/>
  <c r="AL38" i="27"/>
  <c r="AL39" i="27"/>
  <c r="AL40" i="27"/>
  <c r="Z24" i="45"/>
  <c r="AL60" i="27"/>
  <c r="AL58" i="27"/>
  <c r="AL56" i="27"/>
  <c r="AL61" i="27"/>
  <c r="AL57" i="27"/>
  <c r="AL59" i="27"/>
  <c r="AJ149" i="27"/>
  <c r="AJ124" i="27"/>
  <c r="BA124" i="27" s="1"/>
  <c r="AJ148" i="27"/>
  <c r="AJ120" i="27"/>
  <c r="AJ122" i="27"/>
  <c r="AJ121" i="27"/>
  <c r="AJ123" i="27"/>
  <c r="Z25" i="45"/>
  <c r="AL64" i="27"/>
  <c r="AL62" i="27"/>
  <c r="AL66" i="27"/>
  <c r="AL65" i="27"/>
  <c r="AL63" i="27"/>
  <c r="X134" i="27"/>
  <c r="AO134" i="27" s="1"/>
  <c r="X135" i="27"/>
  <c r="AO135" i="27" s="1"/>
  <c r="X80" i="27"/>
  <c r="X79" i="27"/>
  <c r="X78" i="27"/>
  <c r="X77" i="27"/>
  <c r="X76" i="27"/>
  <c r="X75" i="27"/>
  <c r="AE127" i="27"/>
  <c r="AV127" i="27" s="1"/>
  <c r="AE128" i="27"/>
  <c r="AV128" i="27" s="1"/>
  <c r="AE125" i="27"/>
  <c r="AV125" i="27" s="1"/>
  <c r="AE126" i="27"/>
  <c r="AV126" i="27" s="1"/>
  <c r="Z101" i="27"/>
  <c r="Z99" i="27"/>
  <c r="Z98" i="27"/>
  <c r="Z97" i="27"/>
  <c r="Z96" i="27"/>
  <c r="Z100" i="27"/>
  <c r="Z95" i="27"/>
  <c r="AA108" i="27"/>
  <c r="AA106" i="27"/>
  <c r="AA105" i="27"/>
  <c r="AA104" i="27"/>
  <c r="AA103" i="27"/>
  <c r="AA107" i="27"/>
  <c r="AA102" i="27"/>
  <c r="AD147" i="27"/>
  <c r="AU147" i="27" s="1"/>
  <c r="AD146" i="27"/>
  <c r="AU146" i="27" s="1"/>
  <c r="AD119" i="27"/>
  <c r="AD117" i="27"/>
  <c r="AD116" i="27"/>
  <c r="AD115" i="27"/>
  <c r="AD118" i="27"/>
  <c r="X87" i="27"/>
  <c r="X86" i="27"/>
  <c r="X84" i="27"/>
  <c r="X83" i="27"/>
  <c r="X82" i="27"/>
  <c r="X81" i="27"/>
  <c r="X85" i="27"/>
  <c r="AB114" i="27"/>
  <c r="AB113" i="27"/>
  <c r="AB111" i="27"/>
  <c r="AB110" i="27"/>
  <c r="AB109" i="27"/>
  <c r="AB112" i="27"/>
  <c r="AD124" i="27"/>
  <c r="AU124" i="27" s="1"/>
  <c r="AD123" i="27"/>
  <c r="AD122" i="27"/>
  <c r="AD120" i="27"/>
  <c r="AD121" i="27"/>
  <c r="AB142" i="27"/>
  <c r="AS142" i="27" s="1"/>
  <c r="AB143" i="27"/>
  <c r="AS143" i="27" s="1"/>
  <c r="AB108" i="27"/>
  <c r="AB107" i="27"/>
  <c r="AB106" i="27"/>
  <c r="AB105" i="27"/>
  <c r="AB104" i="27"/>
  <c r="AB103" i="27"/>
  <c r="AB102" i="27"/>
  <c r="Z139" i="27"/>
  <c r="AQ139" i="27" s="1"/>
  <c r="Z138" i="27"/>
  <c r="AQ138" i="27" s="1"/>
  <c r="Z94" i="27"/>
  <c r="Z93" i="27"/>
  <c r="Z91" i="27"/>
  <c r="Z90" i="27"/>
  <c r="Z89" i="27"/>
  <c r="Z92" i="27"/>
  <c r="Z88" i="27"/>
  <c r="AZ149" i="27"/>
  <c r="V154" i="28" s="1"/>
  <c r="BA150" i="27"/>
  <c r="W155" i="28" s="1"/>
  <c r="BA146" i="27"/>
  <c r="BA147" i="27"/>
  <c r="BB127" i="27"/>
  <c r="BB125" i="27"/>
  <c r="BB128" i="27"/>
  <c r="AY145" i="27"/>
  <c r="AY144" i="27"/>
  <c r="BA148" i="27"/>
  <c r="AY143" i="27"/>
  <c r="Y35" i="45"/>
  <c r="Z36" i="45"/>
  <c r="T30" i="45"/>
  <c r="X33" i="45"/>
  <c r="R28" i="45"/>
  <c r="R27" i="45"/>
  <c r="P26" i="45"/>
  <c r="AC129" i="27" s="1"/>
  <c r="AT129" i="27" s="1"/>
  <c r="V32" i="45"/>
  <c r="X34" i="45"/>
  <c r="T29" i="45"/>
  <c r="V31" i="45"/>
  <c r="AI144" i="27" l="1"/>
  <c r="AI145" i="27"/>
  <c r="AI114" i="27"/>
  <c r="AI113" i="27"/>
  <c r="AI112" i="27"/>
  <c r="AI110" i="27"/>
  <c r="AI109" i="27"/>
  <c r="AI111" i="27"/>
  <c r="AM40" i="27"/>
  <c r="AM39" i="27"/>
  <c r="AM43" i="27"/>
  <c r="AM41" i="27"/>
  <c r="AM42" i="27"/>
  <c r="AM38" i="27"/>
  <c r="Y20" i="45"/>
  <c r="AK37" i="27"/>
  <c r="AK36" i="27"/>
  <c r="AK35" i="27"/>
  <c r="AK33" i="27"/>
  <c r="AK32" i="27"/>
  <c r="AK31" i="27"/>
  <c r="AK34" i="27"/>
  <c r="AK30" i="27"/>
  <c r="AL127" i="27"/>
  <c r="AL150" i="27"/>
  <c r="AL125" i="27"/>
  <c r="AL128" i="27"/>
  <c r="AL126" i="27"/>
  <c r="AI142" i="27"/>
  <c r="AI143" i="27"/>
  <c r="AI108" i="27"/>
  <c r="AI107" i="27"/>
  <c r="AI106" i="27"/>
  <c r="AI105" i="27"/>
  <c r="AI104" i="27"/>
  <c r="AI103" i="27"/>
  <c r="AI102" i="27"/>
  <c r="AK149" i="27"/>
  <c r="AK124" i="27"/>
  <c r="AK148" i="27"/>
  <c r="AK123" i="27"/>
  <c r="AK122" i="27"/>
  <c r="AK121" i="27"/>
  <c r="AK120" i="27"/>
  <c r="AK147" i="27"/>
  <c r="AK146" i="27"/>
  <c r="AK119" i="27"/>
  <c r="AK117" i="27"/>
  <c r="AK115" i="27"/>
  <c r="AK118" i="27"/>
  <c r="AK116" i="27"/>
  <c r="AM59" i="27"/>
  <c r="AM61" i="27"/>
  <c r="AM60" i="27"/>
  <c r="AM58" i="27"/>
  <c r="AM57" i="27"/>
  <c r="AM56" i="27"/>
  <c r="AM45" i="27"/>
  <c r="AM49" i="27"/>
  <c r="AM48" i="27"/>
  <c r="AM47" i="27"/>
  <c r="AM46" i="27"/>
  <c r="AM44" i="27"/>
  <c r="AM55" i="27"/>
  <c r="AM54" i="27"/>
  <c r="AM53" i="27"/>
  <c r="AM52" i="27"/>
  <c r="AM51" i="27"/>
  <c r="AM50" i="27"/>
  <c r="AM66" i="27"/>
  <c r="AM65" i="27"/>
  <c r="AM63" i="27"/>
  <c r="AM64" i="27"/>
  <c r="AM62" i="27"/>
  <c r="AA141" i="27"/>
  <c r="AR141" i="27" s="1"/>
  <c r="AA140" i="27"/>
  <c r="AR140" i="27" s="1"/>
  <c r="AA100" i="27"/>
  <c r="AA99" i="27"/>
  <c r="AA98" i="27"/>
  <c r="AA97" i="27"/>
  <c r="AA95" i="27"/>
  <c r="AA96" i="27"/>
  <c r="AA101" i="27"/>
  <c r="AC142" i="27"/>
  <c r="AT142" i="27" s="1"/>
  <c r="AC143" i="27"/>
  <c r="AT143" i="27" s="1"/>
  <c r="AC108" i="27"/>
  <c r="AC107" i="27"/>
  <c r="AC106" i="27"/>
  <c r="AC104" i="27"/>
  <c r="AC103" i="27"/>
  <c r="AC102" i="27"/>
  <c r="AC105" i="27"/>
  <c r="AC144" i="27"/>
  <c r="AT144" i="27" s="1"/>
  <c r="AC145" i="27"/>
  <c r="AT145" i="27" s="1"/>
  <c r="AC114" i="27"/>
  <c r="AC113" i="27"/>
  <c r="AC112" i="27"/>
  <c r="AC111" i="27"/>
  <c r="AC110" i="27"/>
  <c r="AC109" i="27"/>
  <c r="Y137" i="27"/>
  <c r="AP137" i="27" s="1"/>
  <c r="Y136" i="27"/>
  <c r="AP136" i="27" s="1"/>
  <c r="Y87" i="27"/>
  <c r="Y85" i="27"/>
  <c r="Y84" i="27"/>
  <c r="Y83" i="27"/>
  <c r="Y81" i="27"/>
  <c r="Y86" i="27"/>
  <c r="Y82" i="27"/>
  <c r="AF127" i="27"/>
  <c r="AW127" i="27" s="1"/>
  <c r="AF150" i="27"/>
  <c r="AW150" i="27" s="1"/>
  <c r="S155" i="28" s="1"/>
  <c r="AK155" i="28" s="1"/>
  <c r="AF128" i="27"/>
  <c r="AW128" i="27" s="1"/>
  <c r="AF125" i="27"/>
  <c r="AW125" i="27" s="1"/>
  <c r="AF126" i="27"/>
  <c r="AW126" i="27" s="1"/>
  <c r="AE147" i="27"/>
  <c r="AV147" i="27" s="1"/>
  <c r="AE146" i="27"/>
  <c r="AV146" i="27" s="1"/>
  <c r="AE119" i="27"/>
  <c r="AE118" i="27"/>
  <c r="AE117" i="27"/>
  <c r="AE116" i="27"/>
  <c r="AE115" i="27"/>
  <c r="AA139" i="27"/>
  <c r="AR139" i="27" s="1"/>
  <c r="AA138" i="27"/>
  <c r="AR138" i="27" s="1"/>
  <c r="AA94" i="27"/>
  <c r="AA92" i="27"/>
  <c r="AA91" i="27"/>
  <c r="AA90" i="27"/>
  <c r="AA89" i="27"/>
  <c r="AA93" i="27"/>
  <c r="AA88" i="27"/>
  <c r="AE149" i="27"/>
  <c r="AV149" i="27" s="1"/>
  <c r="R154" i="28" s="1"/>
  <c r="AJ154" i="28" s="1"/>
  <c r="AE124" i="27"/>
  <c r="AV124" i="27" s="1"/>
  <c r="AE148" i="27"/>
  <c r="AV148" i="27" s="1"/>
  <c r="AE122" i="27"/>
  <c r="AE120" i="27"/>
  <c r="AE123" i="27"/>
  <c r="AE121" i="27"/>
  <c r="Y134" i="27"/>
  <c r="AP134" i="27" s="1"/>
  <c r="Y135" i="27"/>
  <c r="AP135" i="27" s="1"/>
  <c r="Y77" i="27"/>
  <c r="Y80" i="27"/>
  <c r="Y79" i="27"/>
  <c r="Y76" i="27"/>
  <c r="Y75" i="27"/>
  <c r="Y78" i="27"/>
  <c r="BA149" i="27"/>
  <c r="W154" i="28" s="1"/>
  <c r="BB150" i="27"/>
  <c r="X155" i="28" s="1"/>
  <c r="BB124" i="27"/>
  <c r="BB148" i="27"/>
  <c r="AZ143" i="27"/>
  <c r="AZ142" i="27"/>
  <c r="BC125" i="27"/>
  <c r="BC128" i="27"/>
  <c r="BC126" i="27"/>
  <c r="BC127" i="27"/>
  <c r="AZ145" i="27"/>
  <c r="AZ144" i="27"/>
  <c r="BB147" i="27"/>
  <c r="BB146" i="27"/>
  <c r="Z35" i="45"/>
  <c r="Y34" i="45"/>
  <c r="Q26" i="45"/>
  <c r="AD129" i="27" s="1"/>
  <c r="AU129" i="27" s="1"/>
  <c r="S27" i="45"/>
  <c r="U30" i="45"/>
  <c r="Y33" i="45"/>
  <c r="W31" i="45"/>
  <c r="W32" i="45"/>
  <c r="U29" i="45"/>
  <c r="S28" i="45"/>
  <c r="AH139" i="27" l="1"/>
  <c r="AH138" i="27"/>
  <c r="AH92" i="27"/>
  <c r="AH94" i="27"/>
  <c r="AH93" i="27"/>
  <c r="AH90" i="27"/>
  <c r="AH89" i="27"/>
  <c r="AH88" i="27"/>
  <c r="AH91" i="27"/>
  <c r="AH141" i="27"/>
  <c r="AH140" i="27"/>
  <c r="AH100" i="27"/>
  <c r="AH95" i="27"/>
  <c r="AH101" i="27"/>
  <c r="AH98" i="27"/>
  <c r="AH97" i="27"/>
  <c r="AH96" i="27"/>
  <c r="AH99" i="27"/>
  <c r="AM127" i="27"/>
  <c r="BD127" i="27" s="1"/>
  <c r="AM150" i="27"/>
  <c r="AM128" i="27"/>
  <c r="AM125" i="27"/>
  <c r="AM126" i="27"/>
  <c r="Z20" i="45"/>
  <c r="AL37" i="27"/>
  <c r="AL36" i="27"/>
  <c r="AL33" i="27"/>
  <c r="AL32" i="27"/>
  <c r="AL34" i="27"/>
  <c r="AL30" i="27"/>
  <c r="AL35" i="27"/>
  <c r="AL31" i="27"/>
  <c r="AJ144" i="27"/>
  <c r="AJ145" i="27"/>
  <c r="AJ112" i="27"/>
  <c r="AJ111" i="27"/>
  <c r="AJ114" i="27"/>
  <c r="AJ113" i="27"/>
  <c r="AJ110" i="27"/>
  <c r="AJ109" i="27"/>
  <c r="AJ142" i="27"/>
  <c r="AJ143" i="27"/>
  <c r="AJ108" i="27"/>
  <c r="AJ107" i="27"/>
  <c r="AJ104" i="27"/>
  <c r="AJ103" i="27"/>
  <c r="AJ102" i="27"/>
  <c r="AJ106" i="27"/>
  <c r="AJ105" i="27"/>
  <c r="AL147" i="27"/>
  <c r="AL146" i="27"/>
  <c r="AL118" i="27"/>
  <c r="AL119" i="27"/>
  <c r="AL116" i="27"/>
  <c r="AL115" i="27"/>
  <c r="AL117" i="27"/>
  <c r="AL149" i="27"/>
  <c r="AL124" i="27"/>
  <c r="AL148" i="27"/>
  <c r="AL123" i="27"/>
  <c r="AL121" i="27"/>
  <c r="AL120" i="27"/>
  <c r="AL122" i="27"/>
  <c r="Z134" i="27"/>
  <c r="AQ134" i="27" s="1"/>
  <c r="Z135" i="27"/>
  <c r="AQ135" i="27" s="1"/>
  <c r="Z79" i="27"/>
  <c r="Z80" i="27"/>
  <c r="Z75" i="27"/>
  <c r="Z77" i="27"/>
  <c r="Z78" i="27"/>
  <c r="Z76" i="27"/>
  <c r="Z137" i="27"/>
  <c r="AQ137" i="27" s="1"/>
  <c r="Z136" i="27"/>
  <c r="AQ136" i="27" s="1"/>
  <c r="Z86" i="27"/>
  <c r="Z85" i="27"/>
  <c r="Z84" i="27"/>
  <c r="Z82" i="27"/>
  <c r="Z81" i="27"/>
  <c r="Z83" i="27"/>
  <c r="Z87" i="27"/>
  <c r="AB139" i="27"/>
  <c r="AS139" i="27" s="1"/>
  <c r="AB138" i="27"/>
  <c r="AS138" i="27" s="1"/>
  <c r="AB93" i="27"/>
  <c r="AB90" i="27"/>
  <c r="AB92" i="27"/>
  <c r="AB91" i="27"/>
  <c r="AB89" i="27"/>
  <c r="AB94" i="27"/>
  <c r="AB88" i="27"/>
  <c r="X68" i="27"/>
  <c r="X66" i="27"/>
  <c r="X63" i="27"/>
  <c r="X62" i="27"/>
  <c r="X65" i="27"/>
  <c r="X64" i="27"/>
  <c r="X67" i="27"/>
  <c r="AB141" i="27"/>
  <c r="AS141" i="27" s="1"/>
  <c r="AB140" i="27"/>
  <c r="AS140" i="27" s="1"/>
  <c r="AB101" i="27"/>
  <c r="AB98" i="27"/>
  <c r="AB100" i="27"/>
  <c r="AB99" i="27"/>
  <c r="AB96" i="27"/>
  <c r="AB95" i="27"/>
  <c r="AB97" i="27"/>
  <c r="AG127" i="27"/>
  <c r="AX127" i="27" s="1"/>
  <c r="AG128" i="27"/>
  <c r="AX128" i="27" s="1"/>
  <c r="AG125" i="27"/>
  <c r="AX125" i="27" s="1"/>
  <c r="AG150" i="27"/>
  <c r="AX150" i="27" s="1"/>
  <c r="T155" i="28" s="1"/>
  <c r="AL155" i="28" s="1"/>
  <c r="AM155" i="28" s="1"/>
  <c r="AN155" i="28" s="1"/>
  <c r="AO155" i="28" s="1"/>
  <c r="AP155" i="28" s="1"/>
  <c r="AG126" i="27"/>
  <c r="AX126" i="27" s="1"/>
  <c r="AF147" i="27"/>
  <c r="AW147" i="27" s="1"/>
  <c r="AF146" i="27"/>
  <c r="AW146" i="27" s="1"/>
  <c r="AF119" i="27"/>
  <c r="AF118" i="27"/>
  <c r="AF117" i="27"/>
  <c r="AF116" i="27"/>
  <c r="AF115" i="27"/>
  <c r="X132" i="27"/>
  <c r="AO132" i="27" s="1"/>
  <c r="X131" i="27"/>
  <c r="AO131" i="27" s="1"/>
  <c r="X133" i="27"/>
  <c r="AO133" i="27" s="1"/>
  <c r="X130" i="27"/>
  <c r="AO130" i="27" s="1"/>
  <c r="AO22" i="27" s="1"/>
  <c r="X71" i="27"/>
  <c r="X74" i="27"/>
  <c r="X73" i="27"/>
  <c r="X72" i="27"/>
  <c r="X70" i="27"/>
  <c r="X69" i="27"/>
  <c r="AD144" i="27"/>
  <c r="AU144" i="27" s="1"/>
  <c r="AD145" i="27"/>
  <c r="AU145" i="27" s="1"/>
  <c r="AD110" i="27"/>
  <c r="AD113" i="27"/>
  <c r="AD112" i="27"/>
  <c r="AD111" i="27"/>
  <c r="AD109" i="27"/>
  <c r="AD114" i="27"/>
  <c r="AD142" i="27"/>
  <c r="AU142" i="27" s="1"/>
  <c r="AD143" i="27"/>
  <c r="AU143" i="27" s="1"/>
  <c r="AD108" i="27"/>
  <c r="AD107" i="27"/>
  <c r="AD106" i="27"/>
  <c r="AD105" i="27"/>
  <c r="AD104" i="27"/>
  <c r="AD103" i="27"/>
  <c r="AD102" i="27"/>
  <c r="AF124" i="27"/>
  <c r="AW124" i="27" s="1"/>
  <c r="AF149" i="27"/>
  <c r="AW149" i="27" s="1"/>
  <c r="S154" i="28" s="1"/>
  <c r="AK154" i="28" s="1"/>
  <c r="AF148" i="27"/>
  <c r="AW148" i="27" s="1"/>
  <c r="AF120" i="27"/>
  <c r="AF122" i="27"/>
  <c r="AF121" i="27"/>
  <c r="AF123" i="27"/>
  <c r="BA145" i="27"/>
  <c r="BC150" i="27"/>
  <c r="Y155" i="28" s="1"/>
  <c r="BB149" i="27"/>
  <c r="X154" i="28" s="1"/>
  <c r="BA143" i="27"/>
  <c r="BA142" i="27"/>
  <c r="BC148" i="27"/>
  <c r="BC124" i="27"/>
  <c r="BA144" i="27"/>
  <c r="BC147" i="27"/>
  <c r="BC146" i="27"/>
  <c r="AY139" i="27"/>
  <c r="AY138" i="27"/>
  <c r="AY141" i="27"/>
  <c r="AY140" i="27"/>
  <c r="BD125" i="27"/>
  <c r="BD128" i="27"/>
  <c r="BD126" i="27"/>
  <c r="T28" i="45"/>
  <c r="V29" i="45"/>
  <c r="X31" i="45"/>
  <c r="Z34" i="45"/>
  <c r="V30" i="45"/>
  <c r="X32" i="45"/>
  <c r="Z33" i="45"/>
  <c r="T27" i="45"/>
  <c r="R26" i="45"/>
  <c r="C63" i="34"/>
  <c r="J63" i="34" s="1"/>
  <c r="D63" i="34"/>
  <c r="K63" i="34" s="1"/>
  <c r="N63" i="34"/>
  <c r="B63" i="34"/>
  <c r="Y29" i="27" l="1"/>
  <c r="AE129" i="27"/>
  <c r="AV129" i="27" s="1"/>
  <c r="AQ155" i="28"/>
  <c r="AI139" i="27"/>
  <c r="AZ139" i="27" s="1"/>
  <c r="AI138" i="27"/>
  <c r="AI89" i="27"/>
  <c r="AI93" i="27"/>
  <c r="AI91" i="27"/>
  <c r="AI88" i="27"/>
  <c r="AI94" i="27"/>
  <c r="AI92" i="27"/>
  <c r="AI90" i="27"/>
  <c r="AK144" i="27"/>
  <c r="BB144" i="27" s="1"/>
  <c r="AK145" i="27"/>
  <c r="AK114" i="27"/>
  <c r="AK110" i="27"/>
  <c r="AK111" i="27"/>
  <c r="AK113" i="27"/>
  <c r="AK109" i="27"/>
  <c r="AK112" i="27"/>
  <c r="AM36" i="27"/>
  <c r="AM35" i="27"/>
  <c r="AM32" i="27"/>
  <c r="AM31" i="27"/>
  <c r="AM37" i="27"/>
  <c r="AM33" i="27"/>
  <c r="AM34" i="27"/>
  <c r="AM30" i="27"/>
  <c r="AI141" i="27"/>
  <c r="AI140" i="27"/>
  <c r="AI97" i="27"/>
  <c r="AI101" i="27"/>
  <c r="AI99" i="27"/>
  <c r="AI96" i="27"/>
  <c r="AI95" i="27"/>
  <c r="AI100" i="27"/>
  <c r="AI98" i="27"/>
  <c r="AM124" i="27"/>
  <c r="AM149" i="27"/>
  <c r="AM148" i="27"/>
  <c r="AM121" i="27"/>
  <c r="AM123" i="27"/>
  <c r="AM122" i="27"/>
  <c r="AM120" i="27"/>
  <c r="AM147" i="27"/>
  <c r="AM146" i="27"/>
  <c r="AM116" i="27"/>
  <c r="AM115" i="27"/>
  <c r="AM119" i="27"/>
  <c r="AM118" i="27"/>
  <c r="AM117" i="27"/>
  <c r="AK142" i="27"/>
  <c r="AK143" i="27"/>
  <c r="BB143" i="27" s="1"/>
  <c r="AK106" i="27"/>
  <c r="AK102" i="27"/>
  <c r="AK107" i="27"/>
  <c r="AK103" i="27"/>
  <c r="AK105" i="27"/>
  <c r="AK108" i="27"/>
  <c r="AK104" i="27"/>
  <c r="Y132" i="27"/>
  <c r="AP132" i="27" s="1"/>
  <c r="Y133" i="27"/>
  <c r="AP133" i="27" s="1"/>
  <c r="Y131" i="27"/>
  <c r="AP131" i="27" s="1"/>
  <c r="Y130" i="27"/>
  <c r="AP130" i="27" s="1"/>
  <c r="AP22" i="27" s="1"/>
  <c r="Y74" i="27"/>
  <c r="Y73" i="27"/>
  <c r="Y72" i="27"/>
  <c r="Y71" i="27"/>
  <c r="Y70" i="27"/>
  <c r="Y69" i="27"/>
  <c r="AA137" i="27"/>
  <c r="AR137" i="27" s="1"/>
  <c r="AA136" i="27"/>
  <c r="AR136" i="27" s="1"/>
  <c r="AA87" i="27"/>
  <c r="AA86" i="27"/>
  <c r="AA83" i="27"/>
  <c r="AA82" i="27"/>
  <c r="AA81" i="27"/>
  <c r="AA85" i="27"/>
  <c r="AA84" i="27"/>
  <c r="AG147" i="27"/>
  <c r="AX147" i="27" s="1"/>
  <c r="AG146" i="27"/>
  <c r="AX146" i="27" s="1"/>
  <c r="AG117" i="27"/>
  <c r="AG119" i="27"/>
  <c r="AG118" i="27"/>
  <c r="AG116" i="27"/>
  <c r="AG115" i="27"/>
  <c r="AC141" i="27"/>
  <c r="AT141" i="27" s="1"/>
  <c r="AC140" i="27"/>
  <c r="AT140" i="27" s="1"/>
  <c r="AC99" i="27"/>
  <c r="AC101" i="27"/>
  <c r="AC100" i="27"/>
  <c r="AC97" i="27"/>
  <c r="AC96" i="27"/>
  <c r="AC98" i="27"/>
  <c r="AC95" i="27"/>
  <c r="Y67" i="27"/>
  <c r="Y66" i="27"/>
  <c r="Y64" i="27"/>
  <c r="Y63" i="27"/>
  <c r="Y62" i="27"/>
  <c r="Y68" i="27"/>
  <c r="Y65" i="27"/>
  <c r="AE142" i="27"/>
  <c r="AV142" i="27" s="1"/>
  <c r="AE143" i="27"/>
  <c r="AV143" i="27" s="1"/>
  <c r="AE103" i="27"/>
  <c r="AE102" i="27"/>
  <c r="AE108" i="27"/>
  <c r="AE106" i="27"/>
  <c r="AE105" i="27"/>
  <c r="AE104" i="27"/>
  <c r="AE107" i="27"/>
  <c r="AA134" i="27"/>
  <c r="AR134" i="27" s="1"/>
  <c r="AA135" i="27"/>
  <c r="AR135" i="27" s="1"/>
  <c r="AA80" i="27"/>
  <c r="AA79" i="27"/>
  <c r="AA78" i="27"/>
  <c r="AA77" i="27"/>
  <c r="AA75" i="27"/>
  <c r="AA76" i="27"/>
  <c r="AE144" i="27"/>
  <c r="AV144" i="27" s="1"/>
  <c r="AE145" i="27"/>
  <c r="AV145" i="27" s="1"/>
  <c r="AE114" i="27"/>
  <c r="AE113" i="27"/>
  <c r="AE112" i="27"/>
  <c r="AE110" i="27"/>
  <c r="AE109" i="27"/>
  <c r="AE111" i="27"/>
  <c r="AG124" i="27"/>
  <c r="AX124" i="27" s="1"/>
  <c r="AG149" i="27"/>
  <c r="AX149" i="27" s="1"/>
  <c r="T154" i="28" s="1"/>
  <c r="AL154" i="28" s="1"/>
  <c r="AM154" i="28" s="1"/>
  <c r="AN154" i="28" s="1"/>
  <c r="AO154" i="28" s="1"/>
  <c r="AP154" i="28" s="1"/>
  <c r="AG148" i="27"/>
  <c r="AX148" i="27" s="1"/>
  <c r="AG123" i="27"/>
  <c r="AG122" i="27"/>
  <c r="AG121" i="27"/>
  <c r="AG120" i="27"/>
  <c r="AC139" i="27"/>
  <c r="AT139" i="27" s="1"/>
  <c r="AC138" i="27"/>
  <c r="AT138" i="27" s="1"/>
  <c r="AC94" i="27"/>
  <c r="AC91" i="27"/>
  <c r="AC93" i="27"/>
  <c r="AC92" i="27"/>
  <c r="AC89" i="27"/>
  <c r="AC88" i="27"/>
  <c r="AC90" i="27"/>
  <c r="L85" i="21"/>
  <c r="BD148" i="27"/>
  <c r="BD124" i="27"/>
  <c r="BC149" i="27"/>
  <c r="Y154" i="28" s="1"/>
  <c r="BD150" i="27"/>
  <c r="Z155" i="28" s="1"/>
  <c r="BD146" i="27"/>
  <c r="BD147" i="27"/>
  <c r="AZ141" i="27"/>
  <c r="AZ140" i="27"/>
  <c r="BB142" i="27"/>
  <c r="BB145" i="27"/>
  <c r="AZ138" i="27"/>
  <c r="Y32" i="45"/>
  <c r="S26" i="45"/>
  <c r="W30" i="45"/>
  <c r="U27" i="45"/>
  <c r="W29" i="45"/>
  <c r="Y31" i="45"/>
  <c r="U28" i="45"/>
  <c r="Z29" i="27" l="1"/>
  <c r="AF129" i="27"/>
  <c r="AW129" i="27" s="1"/>
  <c r="AR155" i="28"/>
  <c r="AQ154" i="28"/>
  <c r="AJ139" i="27"/>
  <c r="AJ138" i="27"/>
  <c r="AJ94" i="27"/>
  <c r="AJ92" i="27"/>
  <c r="AJ88" i="27"/>
  <c r="AJ93" i="27"/>
  <c r="AJ91" i="27"/>
  <c r="AJ89" i="27"/>
  <c r="AJ90" i="27"/>
  <c r="AL144" i="27"/>
  <c r="AL145" i="27"/>
  <c r="AL114" i="27"/>
  <c r="AL112" i="27"/>
  <c r="AL110" i="27"/>
  <c r="AL113" i="27"/>
  <c r="AL109" i="27"/>
  <c r="AL111" i="27"/>
  <c r="AH134" i="27"/>
  <c r="AH135" i="27"/>
  <c r="AH80" i="27"/>
  <c r="AH79" i="27"/>
  <c r="AH78" i="27"/>
  <c r="AH75" i="27"/>
  <c r="AH77" i="27"/>
  <c r="AH76" i="27"/>
  <c r="AH137" i="27"/>
  <c r="AH136" i="27"/>
  <c r="AH87" i="27"/>
  <c r="AH84" i="27"/>
  <c r="AH86" i="27"/>
  <c r="AH85" i="27"/>
  <c r="AH81" i="27"/>
  <c r="AH83" i="27"/>
  <c r="AH82" i="27"/>
  <c r="AJ140" i="27"/>
  <c r="AJ141" i="27"/>
  <c r="BA141" i="27" s="1"/>
  <c r="AJ100" i="27"/>
  <c r="AJ96" i="27"/>
  <c r="AJ101" i="27"/>
  <c r="AJ99" i="27"/>
  <c r="AJ97" i="27"/>
  <c r="AJ95" i="27"/>
  <c r="AJ98" i="27"/>
  <c r="AL142" i="27"/>
  <c r="BC142" i="27" s="1"/>
  <c r="AL143" i="27"/>
  <c r="AL108" i="27"/>
  <c r="AL104" i="27"/>
  <c r="AL102" i="27"/>
  <c r="AL105" i="27"/>
  <c r="AL107" i="27"/>
  <c r="AL106" i="27"/>
  <c r="AL103" i="27"/>
  <c r="AB134" i="27"/>
  <c r="AS134" i="27" s="1"/>
  <c r="AB135" i="27"/>
  <c r="AS135" i="27" s="1"/>
  <c r="AB75" i="27"/>
  <c r="AB80" i="27"/>
  <c r="AB79" i="27"/>
  <c r="AB78" i="27"/>
  <c r="AB76" i="27"/>
  <c r="AB77" i="27"/>
  <c r="AD139" i="27"/>
  <c r="AU139" i="27" s="1"/>
  <c r="AD138" i="27"/>
  <c r="AU138" i="27" s="1"/>
  <c r="AD92" i="27"/>
  <c r="AD94" i="27"/>
  <c r="AD93" i="27"/>
  <c r="AD90" i="27"/>
  <c r="AD89" i="27"/>
  <c r="AD91" i="27"/>
  <c r="AD88" i="27"/>
  <c r="X60" i="27"/>
  <c r="X61" i="27"/>
  <c r="X59" i="27"/>
  <c r="X58" i="27"/>
  <c r="X57" i="27"/>
  <c r="X56" i="27"/>
  <c r="Z65" i="27"/>
  <c r="Z62" i="27"/>
  <c r="Z68" i="27"/>
  <c r="Z67" i="27"/>
  <c r="Z66" i="27"/>
  <c r="Z64" i="27"/>
  <c r="Z63" i="27"/>
  <c r="Z132" i="27"/>
  <c r="AQ132" i="27" s="1"/>
  <c r="Z133" i="27"/>
  <c r="AQ133" i="27" s="1"/>
  <c r="Z131" i="27"/>
  <c r="AQ131" i="27" s="1"/>
  <c r="Z130" i="27"/>
  <c r="AQ130" i="27" s="1"/>
  <c r="AQ22" i="27" s="1"/>
  <c r="Z73" i="27"/>
  <c r="Z74" i="27"/>
  <c r="Z72" i="27"/>
  <c r="Z71" i="27"/>
  <c r="Z70" i="27"/>
  <c r="Z69" i="27"/>
  <c r="AB137" i="27"/>
  <c r="AS137" i="27" s="1"/>
  <c r="AB136" i="27"/>
  <c r="AS136" i="27" s="1"/>
  <c r="AB81" i="27"/>
  <c r="AB85" i="27"/>
  <c r="AB87" i="27"/>
  <c r="AB84" i="27"/>
  <c r="AB83" i="27"/>
  <c r="AB82" i="27"/>
  <c r="AB86" i="27"/>
  <c r="AD141" i="27"/>
  <c r="AU141" i="27" s="1"/>
  <c r="AD140" i="27"/>
  <c r="AU140" i="27" s="1"/>
  <c r="AD100" i="27"/>
  <c r="AD95" i="27"/>
  <c r="AD101" i="27"/>
  <c r="AD98" i="27"/>
  <c r="AD97" i="27"/>
  <c r="AD99" i="27"/>
  <c r="AD96" i="27"/>
  <c r="AF144" i="27"/>
  <c r="AW144" i="27" s="1"/>
  <c r="AF145" i="27"/>
  <c r="AW145" i="27" s="1"/>
  <c r="AF112" i="27"/>
  <c r="AF114" i="27"/>
  <c r="AF113" i="27"/>
  <c r="AF111" i="27"/>
  <c r="AF110" i="27"/>
  <c r="AF109" i="27"/>
  <c r="AF142" i="27"/>
  <c r="AW142" i="27" s="1"/>
  <c r="AF143" i="27"/>
  <c r="AW143" i="27" s="1"/>
  <c r="AF108" i="27"/>
  <c r="AF107" i="27"/>
  <c r="AF106" i="27"/>
  <c r="AF105" i="27"/>
  <c r="AF103" i="27"/>
  <c r="AF102" i="27"/>
  <c r="AF104" i="27"/>
  <c r="X55" i="27"/>
  <c r="X53" i="27"/>
  <c r="X52" i="27"/>
  <c r="X51" i="27"/>
  <c r="X50" i="27"/>
  <c r="X54" i="27"/>
  <c r="L86" i="21"/>
  <c r="BD149" i="27"/>
  <c r="Z154" i="28" s="1"/>
  <c r="BC143" i="27"/>
  <c r="AY134" i="27"/>
  <c r="AY135" i="27"/>
  <c r="AY137" i="27"/>
  <c r="AY136" i="27"/>
  <c r="BA140" i="27"/>
  <c r="BC144" i="27"/>
  <c r="BC145" i="27"/>
  <c r="BA139" i="27"/>
  <c r="BA138" i="27"/>
  <c r="Z31" i="45"/>
  <c r="V27" i="45"/>
  <c r="X30" i="45"/>
  <c r="T26" i="45"/>
  <c r="V28" i="45"/>
  <c r="X29" i="45"/>
  <c r="Z32" i="45"/>
  <c r="AR154" i="28" l="1"/>
  <c r="AA29" i="27"/>
  <c r="AG129" i="27"/>
  <c r="AX129" i="27" s="1"/>
  <c r="AM144" i="27"/>
  <c r="BD144" i="27" s="1"/>
  <c r="AM145" i="27"/>
  <c r="BD145" i="27" s="1"/>
  <c r="AM111" i="27"/>
  <c r="AM114" i="27"/>
  <c r="AM113" i="27"/>
  <c r="AM112" i="27"/>
  <c r="AM110" i="27"/>
  <c r="AM109" i="27"/>
  <c r="AK140" i="27"/>
  <c r="BB140" i="27" s="1"/>
  <c r="AK141" i="27"/>
  <c r="AK99" i="27"/>
  <c r="AK98" i="27"/>
  <c r="AK95" i="27"/>
  <c r="AK101" i="27"/>
  <c r="AK100" i="27"/>
  <c r="AK97" i="27"/>
  <c r="AK96" i="27"/>
  <c r="AK139" i="27"/>
  <c r="AK138" i="27"/>
  <c r="AK91" i="27"/>
  <c r="AK90" i="27"/>
  <c r="AK94" i="27"/>
  <c r="AK93" i="27"/>
  <c r="AK92" i="27"/>
  <c r="AK89" i="27"/>
  <c r="AK88" i="27"/>
  <c r="AI134" i="27"/>
  <c r="AI135" i="27"/>
  <c r="AI80" i="27"/>
  <c r="AI78" i="27"/>
  <c r="AI77" i="27"/>
  <c r="AI79" i="27"/>
  <c r="AI76" i="27"/>
  <c r="AI75" i="27"/>
  <c r="AM142" i="27"/>
  <c r="BD142" i="27" s="1"/>
  <c r="AM143" i="27"/>
  <c r="AM108" i="27"/>
  <c r="AM107" i="27"/>
  <c r="AM106" i="27"/>
  <c r="AM105" i="27"/>
  <c r="AM104" i="27"/>
  <c r="AM103" i="27"/>
  <c r="AM102" i="27"/>
  <c r="AI137" i="27"/>
  <c r="AZ137" i="27" s="1"/>
  <c r="AI136" i="27"/>
  <c r="AZ136" i="27" s="1"/>
  <c r="AI87" i="27"/>
  <c r="AI85" i="27"/>
  <c r="AI86" i="27"/>
  <c r="AI84" i="27"/>
  <c r="AI83" i="27"/>
  <c r="AI82" i="27"/>
  <c r="AI81" i="27"/>
  <c r="AC137" i="27"/>
  <c r="AT137" i="27" s="1"/>
  <c r="AC136" i="27"/>
  <c r="AT136" i="27" s="1"/>
  <c r="AC87" i="27"/>
  <c r="AC86" i="27"/>
  <c r="AC82" i="27"/>
  <c r="AC85" i="27"/>
  <c r="AC84" i="27"/>
  <c r="AC83" i="27"/>
  <c r="AC81" i="27"/>
  <c r="Y51" i="27"/>
  <c r="Y55" i="27"/>
  <c r="Y53" i="27"/>
  <c r="Y52" i="27"/>
  <c r="Y50" i="27"/>
  <c r="Y54" i="27"/>
  <c r="AG144" i="27"/>
  <c r="AX144" i="27" s="1"/>
  <c r="AG145" i="27"/>
  <c r="AX145" i="27" s="1"/>
  <c r="AG114" i="27"/>
  <c r="AG112" i="27"/>
  <c r="AG111" i="27"/>
  <c r="AG110" i="27"/>
  <c r="AG109" i="27"/>
  <c r="AG113" i="27"/>
  <c r="AC134" i="27"/>
  <c r="AT134" i="27" s="1"/>
  <c r="AC135" i="27"/>
  <c r="AT135" i="27" s="1"/>
  <c r="AC78" i="27"/>
  <c r="AC76" i="27"/>
  <c r="AC80" i="27"/>
  <c r="AC79" i="27"/>
  <c r="AC77" i="27"/>
  <c r="AC75" i="27"/>
  <c r="Y61" i="27"/>
  <c r="Y60" i="27"/>
  <c r="Y59" i="27"/>
  <c r="Y58" i="27"/>
  <c r="Y56" i="27"/>
  <c r="Y57" i="27"/>
  <c r="AA132" i="27"/>
  <c r="AR132" i="27" s="1"/>
  <c r="AA133" i="27"/>
  <c r="AR133" i="27" s="1"/>
  <c r="AA131" i="27"/>
  <c r="AR131" i="27" s="1"/>
  <c r="AA130" i="27"/>
  <c r="AR130" i="27" s="1"/>
  <c r="AR22" i="27" s="1"/>
  <c r="AA74" i="27"/>
  <c r="AA73" i="27"/>
  <c r="AA72" i="27"/>
  <c r="AA71" i="27"/>
  <c r="AA69" i="27"/>
  <c r="AA70" i="27"/>
  <c r="AE139" i="27"/>
  <c r="AV139" i="27" s="1"/>
  <c r="AE138" i="27"/>
  <c r="AV138" i="27" s="1"/>
  <c r="AE93" i="27"/>
  <c r="AE94" i="27"/>
  <c r="AE91" i="27"/>
  <c r="AE90" i="27"/>
  <c r="AE92" i="27"/>
  <c r="AE89" i="27"/>
  <c r="AE88" i="27"/>
  <c r="AE141" i="27"/>
  <c r="AV141" i="27" s="1"/>
  <c r="AE140" i="27"/>
  <c r="AV140" i="27" s="1"/>
  <c r="AE101" i="27"/>
  <c r="AE96" i="27"/>
  <c r="AE99" i="27"/>
  <c r="AE98" i="27"/>
  <c r="AE95" i="27"/>
  <c r="AE100" i="27"/>
  <c r="AE97" i="27"/>
  <c r="AA66" i="27"/>
  <c r="AA68" i="27"/>
  <c r="AA67" i="27"/>
  <c r="AA65" i="27"/>
  <c r="AA64" i="27"/>
  <c r="AA63" i="27"/>
  <c r="AA62" i="27"/>
  <c r="L87" i="21"/>
  <c r="AG142" i="27"/>
  <c r="AX142" i="27" s="1"/>
  <c r="AG143" i="27"/>
  <c r="AX143" i="27" s="1"/>
  <c r="AG105" i="27"/>
  <c r="AG108" i="27"/>
  <c r="AG107" i="27"/>
  <c r="AG106" i="27"/>
  <c r="AG104" i="27"/>
  <c r="AG103" i="27"/>
  <c r="AG102" i="27"/>
  <c r="BB139" i="27"/>
  <c r="BB141" i="27"/>
  <c r="AZ134" i="27"/>
  <c r="AZ135" i="27"/>
  <c r="BD143" i="27"/>
  <c r="BB138" i="27"/>
  <c r="U26" i="45"/>
  <c r="Y30" i="45"/>
  <c r="Y29" i="45"/>
  <c r="W28" i="45"/>
  <c r="W27" i="45"/>
  <c r="AH67" i="27" l="1"/>
  <c r="AH68" i="27"/>
  <c r="AH129" i="27"/>
  <c r="AY129" i="27" s="1"/>
  <c r="AJ137" i="27"/>
  <c r="AJ136" i="27"/>
  <c r="BA136" i="27" s="1"/>
  <c r="AJ86" i="27"/>
  <c r="AJ87" i="27"/>
  <c r="AJ85" i="27"/>
  <c r="AJ83" i="27"/>
  <c r="AJ82" i="27"/>
  <c r="AJ84" i="27"/>
  <c r="AJ81" i="27"/>
  <c r="AJ134" i="27"/>
  <c r="AJ135" i="27"/>
  <c r="AJ77" i="27"/>
  <c r="AJ79" i="27"/>
  <c r="AJ76" i="27"/>
  <c r="AJ80" i="27"/>
  <c r="AJ75" i="27"/>
  <c r="AJ78" i="27"/>
  <c r="AB29" i="27"/>
  <c r="AH29" i="27"/>
  <c r="AH132" i="27"/>
  <c r="AH133" i="27"/>
  <c r="AY133" i="27" s="1"/>
  <c r="AH131" i="27"/>
  <c r="AH130" i="27"/>
  <c r="AH74" i="27"/>
  <c r="AH70" i="27"/>
  <c r="AH73" i="27"/>
  <c r="AH71" i="27"/>
  <c r="AH69" i="27"/>
  <c r="AH72" i="27"/>
  <c r="AL139" i="27"/>
  <c r="AL138" i="27"/>
  <c r="BC138" i="27" s="1"/>
  <c r="AL88" i="27"/>
  <c r="AL92" i="27"/>
  <c r="AL91" i="27"/>
  <c r="AL94" i="27"/>
  <c r="AL93" i="27"/>
  <c r="AL90" i="27"/>
  <c r="AL89" i="27"/>
  <c r="AL141" i="27"/>
  <c r="AL140" i="27"/>
  <c r="AL96" i="27"/>
  <c r="AL100" i="27"/>
  <c r="AL99" i="27"/>
  <c r="AL95" i="27"/>
  <c r="AL101" i="27"/>
  <c r="AL98" i="27"/>
  <c r="AL97" i="27"/>
  <c r="L88" i="21"/>
  <c r="AF139" i="27"/>
  <c r="AW139" i="27" s="1"/>
  <c r="AF138" i="27"/>
  <c r="AW138" i="27" s="1"/>
  <c r="AF94" i="27"/>
  <c r="AF89" i="27"/>
  <c r="AF92" i="27"/>
  <c r="AF91" i="27"/>
  <c r="AF90" i="27"/>
  <c r="AF93" i="27"/>
  <c r="AF88" i="27"/>
  <c r="Z61" i="27"/>
  <c r="Z60" i="27"/>
  <c r="Z59" i="27"/>
  <c r="Z57" i="27"/>
  <c r="Z56" i="27"/>
  <c r="Z58" i="27"/>
  <c r="AB64" i="27"/>
  <c r="AB67" i="27"/>
  <c r="AB68" i="27"/>
  <c r="AB66" i="27"/>
  <c r="AB63" i="27"/>
  <c r="AB62" i="27"/>
  <c r="AB65" i="27"/>
  <c r="Z54" i="27"/>
  <c r="Z55" i="27"/>
  <c r="Z53" i="27"/>
  <c r="Z52" i="27"/>
  <c r="Z51" i="27"/>
  <c r="Z50" i="27"/>
  <c r="X49" i="27"/>
  <c r="X48" i="27"/>
  <c r="X47" i="27"/>
  <c r="X45" i="27"/>
  <c r="X44" i="27"/>
  <c r="X46" i="27"/>
  <c r="AF141" i="27"/>
  <c r="AW141" i="27" s="1"/>
  <c r="AF140" i="27"/>
  <c r="AW140" i="27" s="1"/>
  <c r="AF97" i="27"/>
  <c r="AF100" i="27"/>
  <c r="AF99" i="27"/>
  <c r="AF98" i="27"/>
  <c r="AF96" i="27"/>
  <c r="AF95" i="27"/>
  <c r="AF101" i="27"/>
  <c r="AD134" i="27"/>
  <c r="AU134" i="27" s="1"/>
  <c r="AD135" i="27"/>
  <c r="AU135" i="27" s="1"/>
  <c r="AD78" i="27"/>
  <c r="AD76" i="27"/>
  <c r="AD77" i="27"/>
  <c r="AD80" i="27"/>
  <c r="AD75" i="27"/>
  <c r="AD79" i="27"/>
  <c r="X43" i="27"/>
  <c r="X42" i="27"/>
  <c r="X41" i="27"/>
  <c r="X40" i="27"/>
  <c r="X39" i="27"/>
  <c r="X38" i="27"/>
  <c r="AD137" i="27"/>
  <c r="AU137" i="27" s="1"/>
  <c r="AD136" i="27"/>
  <c r="AU136" i="27" s="1"/>
  <c r="AD83" i="27"/>
  <c r="AD87" i="27"/>
  <c r="AD86" i="27"/>
  <c r="AD85" i="27"/>
  <c r="AD84" i="27"/>
  <c r="AD82" i="27"/>
  <c r="AD81" i="27"/>
  <c r="AB132" i="27"/>
  <c r="AS132" i="27" s="1"/>
  <c r="AB133" i="27"/>
  <c r="AS133" i="27" s="1"/>
  <c r="AB131" i="27"/>
  <c r="AS131" i="27" s="1"/>
  <c r="AB130" i="27"/>
  <c r="AS130" i="27" s="1"/>
  <c r="AS22" i="27" s="1"/>
  <c r="AB74" i="27"/>
  <c r="AB73" i="27"/>
  <c r="AB72" i="27"/>
  <c r="AB70" i="27"/>
  <c r="AB69" i="27"/>
  <c r="AB71" i="27"/>
  <c r="BA137" i="27"/>
  <c r="AY131" i="27"/>
  <c r="AY132" i="27"/>
  <c r="BC141" i="27"/>
  <c r="BC140" i="27"/>
  <c r="BA134" i="27"/>
  <c r="BA135" i="27"/>
  <c r="BC139" i="27"/>
  <c r="Z30" i="45"/>
  <c r="X27" i="45"/>
  <c r="V26" i="45"/>
  <c r="X28" i="45"/>
  <c r="Z29" i="45"/>
  <c r="AY22" i="27" l="1"/>
  <c r="AI67" i="27"/>
  <c r="AI68" i="27"/>
  <c r="AI129" i="27"/>
  <c r="AZ129" i="27" s="1"/>
  <c r="AM141" i="27"/>
  <c r="BD141" i="27" s="1"/>
  <c r="AM140" i="27"/>
  <c r="AM101" i="27"/>
  <c r="AM98" i="27"/>
  <c r="AM100" i="27"/>
  <c r="AM97" i="27"/>
  <c r="AM99" i="27"/>
  <c r="AM96" i="27"/>
  <c r="AM95" i="27"/>
  <c r="AC29" i="27"/>
  <c r="AI132" i="27"/>
  <c r="AZ132" i="27" s="1"/>
  <c r="AI131" i="27"/>
  <c r="AZ131" i="27" s="1"/>
  <c r="AI133" i="27"/>
  <c r="AZ133" i="27" s="1"/>
  <c r="AI130" i="27"/>
  <c r="AI74" i="27"/>
  <c r="AI70" i="27"/>
  <c r="AI73" i="27"/>
  <c r="AI72" i="27"/>
  <c r="AI71" i="27"/>
  <c r="AI69" i="27"/>
  <c r="AI29" i="27"/>
  <c r="AK134" i="27"/>
  <c r="BB134" i="27" s="1"/>
  <c r="AK135" i="27"/>
  <c r="AK75" i="27"/>
  <c r="AK79" i="27"/>
  <c r="AK77" i="27"/>
  <c r="AK76" i="27"/>
  <c r="AK80" i="27"/>
  <c r="AK78" i="27"/>
  <c r="AK137" i="27"/>
  <c r="BB137" i="27" s="1"/>
  <c r="AK136" i="27"/>
  <c r="BB136" i="27" s="1"/>
  <c r="AK82" i="27"/>
  <c r="AK81" i="27"/>
  <c r="AK87" i="27"/>
  <c r="AK83" i="27"/>
  <c r="AK86" i="27"/>
  <c r="AK85" i="27"/>
  <c r="AK84" i="27"/>
  <c r="AM139" i="27"/>
  <c r="BD139" i="27" s="1"/>
  <c r="AM138" i="27"/>
  <c r="BD138" i="27" s="1"/>
  <c r="AM94" i="27"/>
  <c r="AM93" i="27"/>
  <c r="AM90" i="27"/>
  <c r="AM92" i="27"/>
  <c r="AM89" i="27"/>
  <c r="AM91" i="27"/>
  <c r="AM88" i="27"/>
  <c r="L89" i="21"/>
  <c r="AE137" i="27"/>
  <c r="AV137" i="27" s="1"/>
  <c r="AE136" i="27"/>
  <c r="AV136" i="27" s="1"/>
  <c r="AE85" i="27"/>
  <c r="AE84" i="27"/>
  <c r="AE87" i="27"/>
  <c r="AE86" i="27"/>
  <c r="AE83" i="27"/>
  <c r="AE82" i="27"/>
  <c r="AE81" i="27"/>
  <c r="AG140" i="27"/>
  <c r="AX140" i="27" s="1"/>
  <c r="AG141" i="27"/>
  <c r="AX141" i="27" s="1"/>
  <c r="AG98" i="27"/>
  <c r="AG95" i="27"/>
  <c r="AG101" i="27"/>
  <c r="AG100" i="27"/>
  <c r="AG97" i="27"/>
  <c r="AG96" i="27"/>
  <c r="AG99" i="27"/>
  <c r="AE134" i="27"/>
  <c r="AV134" i="27" s="1"/>
  <c r="AE135" i="27"/>
  <c r="AV135" i="27" s="1"/>
  <c r="AE78" i="27"/>
  <c r="AE80" i="27"/>
  <c r="AE79" i="27"/>
  <c r="AE77" i="27"/>
  <c r="AE75" i="27"/>
  <c r="AE76" i="27"/>
  <c r="Y49" i="27"/>
  <c r="Y48" i="27"/>
  <c r="Y46" i="27"/>
  <c r="Y45" i="27"/>
  <c r="Y44" i="27"/>
  <c r="Y47" i="27"/>
  <c r="AC68" i="27"/>
  <c r="AC67" i="27"/>
  <c r="AC66" i="27"/>
  <c r="AC64" i="27"/>
  <c r="AC63" i="27"/>
  <c r="AC62" i="27"/>
  <c r="AC65" i="27"/>
  <c r="AC132" i="27"/>
  <c r="AT132" i="27" s="1"/>
  <c r="AC133" i="27"/>
  <c r="AT133" i="27" s="1"/>
  <c r="AC131" i="27"/>
  <c r="AT131" i="27" s="1"/>
  <c r="AC130" i="27"/>
  <c r="AT130" i="27" s="1"/>
  <c r="AT22" i="27" s="1"/>
  <c r="AC74" i="27"/>
  <c r="AC73" i="27"/>
  <c r="AC72" i="27"/>
  <c r="AC71" i="27"/>
  <c r="AC70" i="27"/>
  <c r="AC69" i="27"/>
  <c r="Y43" i="27"/>
  <c r="Y42" i="27"/>
  <c r="Y41" i="27"/>
  <c r="Y40" i="27"/>
  <c r="Y38" i="27"/>
  <c r="Y39" i="27"/>
  <c r="AG139" i="27"/>
  <c r="AX139" i="27" s="1"/>
  <c r="AG138" i="27"/>
  <c r="AX138" i="27" s="1"/>
  <c r="AG90" i="27"/>
  <c r="AG93" i="27"/>
  <c r="AG92" i="27"/>
  <c r="AG91" i="27"/>
  <c r="AG89" i="27"/>
  <c r="AG94" i="27"/>
  <c r="AG88" i="27"/>
  <c r="AA55" i="27"/>
  <c r="AA53" i="27"/>
  <c r="AA54" i="27"/>
  <c r="AA52" i="27"/>
  <c r="AA51" i="27"/>
  <c r="AA50" i="27"/>
  <c r="AA61" i="27"/>
  <c r="AA60" i="27"/>
  <c r="AA58" i="27"/>
  <c r="AA57" i="27"/>
  <c r="AA56" i="27"/>
  <c r="AA59" i="27"/>
  <c r="AY130" i="27"/>
  <c r="BB135" i="27"/>
  <c r="BD140" i="27"/>
  <c r="Y27" i="45"/>
  <c r="Y28" i="45"/>
  <c r="W26" i="45"/>
  <c r="AZ22" i="27" l="1"/>
  <c r="AJ67" i="27"/>
  <c r="AJ68" i="27"/>
  <c r="AJ129" i="27"/>
  <c r="BA129" i="27" s="1"/>
  <c r="AL137" i="27"/>
  <c r="BC137" i="27" s="1"/>
  <c r="AL136" i="27"/>
  <c r="AL87" i="27"/>
  <c r="AL84" i="27"/>
  <c r="AL83" i="27"/>
  <c r="AL86" i="27"/>
  <c r="AL85" i="27"/>
  <c r="AL81" i="27"/>
  <c r="AL82" i="27"/>
  <c r="AL134" i="27"/>
  <c r="AL135" i="27"/>
  <c r="AL78" i="27"/>
  <c r="AL76" i="27"/>
  <c r="AL80" i="27"/>
  <c r="AL77" i="27"/>
  <c r="AL79" i="27"/>
  <c r="AL75" i="27"/>
  <c r="AD29" i="27"/>
  <c r="AJ132" i="27"/>
  <c r="AJ131" i="27"/>
  <c r="BA131" i="27" s="1"/>
  <c r="AJ133" i="27"/>
  <c r="BA133" i="27" s="1"/>
  <c r="AJ130" i="27"/>
  <c r="AJ73" i="27"/>
  <c r="AJ72" i="27"/>
  <c r="AJ69" i="27"/>
  <c r="AJ74" i="27"/>
  <c r="AJ71" i="27"/>
  <c r="AJ70" i="27"/>
  <c r="AJ29" i="27"/>
  <c r="Z44" i="27"/>
  <c r="Z49" i="27"/>
  <c r="Z47" i="27"/>
  <c r="Z46" i="27"/>
  <c r="Z45" i="27"/>
  <c r="Z48" i="27"/>
  <c r="AB56" i="27"/>
  <c r="AB61" i="27"/>
  <c r="AB59" i="27"/>
  <c r="AB58" i="27"/>
  <c r="AB57" i="27"/>
  <c r="AB60" i="27"/>
  <c r="AD68" i="27"/>
  <c r="AD67" i="27"/>
  <c r="AD66" i="27"/>
  <c r="AD65" i="27"/>
  <c r="AD64" i="27"/>
  <c r="AD63" i="27"/>
  <c r="AD62" i="27"/>
  <c r="AF137" i="27"/>
  <c r="AW137" i="27" s="1"/>
  <c r="AF136" i="27"/>
  <c r="AW136" i="27" s="1"/>
  <c r="AF85" i="27"/>
  <c r="AF86" i="27"/>
  <c r="AF87" i="27"/>
  <c r="AF84" i="27"/>
  <c r="AF83" i="27"/>
  <c r="AF82" i="27"/>
  <c r="AF81" i="27"/>
  <c r="AD132" i="27"/>
  <c r="AU132" i="27" s="1"/>
  <c r="AD131" i="27"/>
  <c r="AU131" i="27" s="1"/>
  <c r="AD133" i="27"/>
  <c r="AU133" i="27" s="1"/>
  <c r="AD130" i="27"/>
  <c r="AU130" i="27" s="1"/>
  <c r="AU22" i="27" s="1"/>
  <c r="AD69" i="27"/>
  <c r="AD74" i="27"/>
  <c r="AD72" i="27"/>
  <c r="AD71" i="27"/>
  <c r="AD70" i="27"/>
  <c r="AD73" i="27"/>
  <c r="Z43" i="27"/>
  <c r="Z42" i="27"/>
  <c r="Z41" i="27"/>
  <c r="Z39" i="27"/>
  <c r="Z40" i="27"/>
  <c r="Z38" i="27"/>
  <c r="X37" i="27"/>
  <c r="X36" i="27"/>
  <c r="X35" i="27"/>
  <c r="X33" i="27"/>
  <c r="X32" i="27"/>
  <c r="X31" i="27"/>
  <c r="X34" i="27"/>
  <c r="AF134" i="27"/>
  <c r="AW134" i="27" s="1"/>
  <c r="AF135" i="27"/>
  <c r="AW135" i="27" s="1"/>
  <c r="AF77" i="27"/>
  <c r="AF76" i="27"/>
  <c r="AF80" i="27"/>
  <c r="AF79" i="27"/>
  <c r="AF78" i="27"/>
  <c r="AF75" i="27"/>
  <c r="AB55" i="27"/>
  <c r="AB53" i="27"/>
  <c r="AB52" i="27"/>
  <c r="AB51" i="27"/>
  <c r="AB50" i="27"/>
  <c r="AB54" i="27"/>
  <c r="L90" i="21"/>
  <c r="L95" i="21"/>
  <c r="AZ130" i="27"/>
  <c r="BC136" i="27"/>
  <c r="BA132" i="27"/>
  <c r="BC134" i="27"/>
  <c r="BC135" i="27"/>
  <c r="Z28" i="45"/>
  <c r="X26" i="45"/>
  <c r="Z27" i="45"/>
  <c r="G15" i="29"/>
  <c r="B15" i="29"/>
  <c r="BA22" i="27" l="1"/>
  <c r="AK67" i="27"/>
  <c r="AK68" i="27"/>
  <c r="AK129" i="27"/>
  <c r="BB129" i="27" s="1"/>
  <c r="AM137" i="27"/>
  <c r="AM136" i="27"/>
  <c r="AM86" i="27"/>
  <c r="AM85" i="27"/>
  <c r="AM84" i="27"/>
  <c r="AM83" i="27"/>
  <c r="AM82" i="27"/>
  <c r="AM81" i="27"/>
  <c r="AM87" i="27"/>
  <c r="AM134" i="27"/>
  <c r="BD134" i="27" s="1"/>
  <c r="AM135" i="27"/>
  <c r="AM79" i="27"/>
  <c r="AM76" i="27"/>
  <c r="AM75" i="27"/>
  <c r="AM78" i="27"/>
  <c r="AM77" i="27"/>
  <c r="AM80" i="27"/>
  <c r="AE29" i="27"/>
  <c r="AK132" i="27"/>
  <c r="AK133" i="27"/>
  <c r="AK131" i="27"/>
  <c r="BB131" i="27" s="1"/>
  <c r="AK130" i="27"/>
  <c r="AK72" i="27"/>
  <c r="AK71" i="27"/>
  <c r="AK73" i="27"/>
  <c r="AK69" i="27"/>
  <c r="AK74" i="27"/>
  <c r="AK70" i="27"/>
  <c r="AK29" i="27"/>
  <c r="AG134" i="27"/>
  <c r="AX134" i="27" s="1"/>
  <c r="AG135" i="27"/>
  <c r="AX135" i="27" s="1"/>
  <c r="AG77" i="27"/>
  <c r="AG76" i="27"/>
  <c r="AG78" i="27"/>
  <c r="AG80" i="27"/>
  <c r="AG79" i="27"/>
  <c r="AG75" i="27"/>
  <c r="AA48" i="27"/>
  <c r="AA47" i="27"/>
  <c r="AA46" i="27"/>
  <c r="AA45" i="27"/>
  <c r="AA44" i="27"/>
  <c r="AA49" i="27"/>
  <c r="AC55" i="27"/>
  <c r="AC53" i="27"/>
  <c r="AC52" i="27"/>
  <c r="AC50" i="27"/>
  <c r="AC54" i="27"/>
  <c r="AC51" i="27"/>
  <c r="Y37" i="27"/>
  <c r="Y36" i="27"/>
  <c r="Y35" i="27"/>
  <c r="Y34" i="27"/>
  <c r="Y33" i="27"/>
  <c r="Y32" i="27"/>
  <c r="Y31" i="27"/>
  <c r="AG137" i="27"/>
  <c r="AX137" i="27" s="1"/>
  <c r="AG136" i="27"/>
  <c r="AX136" i="27" s="1"/>
  <c r="AG86" i="27"/>
  <c r="AG87" i="27"/>
  <c r="AG82" i="27"/>
  <c r="AG85" i="27"/>
  <c r="AG84" i="27"/>
  <c r="AG83" i="27"/>
  <c r="AG81" i="27"/>
  <c r="AE68" i="27"/>
  <c r="AE67" i="27"/>
  <c r="AE64" i="27"/>
  <c r="AE63" i="27"/>
  <c r="AE62" i="27"/>
  <c r="AE66" i="27"/>
  <c r="AE65" i="27"/>
  <c r="AE132" i="27"/>
  <c r="AV132" i="27" s="1"/>
  <c r="AE133" i="27"/>
  <c r="AV133" i="27" s="1"/>
  <c r="AE131" i="27"/>
  <c r="AV131" i="27" s="1"/>
  <c r="AE130" i="27"/>
  <c r="AV130" i="27" s="1"/>
  <c r="AV22" i="27" s="1"/>
  <c r="AE70" i="27"/>
  <c r="AE74" i="27"/>
  <c r="AE73" i="27"/>
  <c r="AE72" i="27"/>
  <c r="AE71" i="27"/>
  <c r="AE69" i="27"/>
  <c r="AC57" i="27"/>
  <c r="AC61" i="27"/>
  <c r="AC60" i="27"/>
  <c r="AC59" i="27"/>
  <c r="AC58" i="27"/>
  <c r="AC56" i="27"/>
  <c r="AA42" i="27"/>
  <c r="AA40" i="27"/>
  <c r="AA39" i="27"/>
  <c r="AA43" i="27"/>
  <c r="AA41" i="27"/>
  <c r="AA38" i="27"/>
  <c r="L91" i="21"/>
  <c r="BD136" i="27"/>
  <c r="BD137" i="27"/>
  <c r="BA130" i="27"/>
  <c r="L96" i="21"/>
  <c r="BB133" i="27"/>
  <c r="BB132" i="27"/>
  <c r="BD135" i="27"/>
  <c r="Y26" i="45"/>
  <c r="BB22" i="27" l="1"/>
  <c r="AL67" i="27"/>
  <c r="AL68" i="27"/>
  <c r="AL129" i="27"/>
  <c r="BC129" i="27" s="1"/>
  <c r="AF29" i="27"/>
  <c r="AL132" i="27"/>
  <c r="AL131" i="27"/>
  <c r="AL133" i="27"/>
  <c r="AL130" i="27"/>
  <c r="AL74" i="27"/>
  <c r="AL70" i="27"/>
  <c r="AL73" i="27"/>
  <c r="AL71" i="27"/>
  <c r="AL69" i="27"/>
  <c r="AL72" i="27"/>
  <c r="AL29" i="27"/>
  <c r="L92" i="21"/>
  <c r="AF65" i="27"/>
  <c r="AF67" i="27"/>
  <c r="AF68" i="27"/>
  <c r="AF66" i="27"/>
  <c r="AF64" i="27"/>
  <c r="AF63" i="27"/>
  <c r="AF62" i="27"/>
  <c r="AB43" i="27"/>
  <c r="AB42" i="27"/>
  <c r="AB41" i="27"/>
  <c r="AB40" i="27"/>
  <c r="AB39" i="27"/>
  <c r="AB38" i="27"/>
  <c r="AF132" i="27"/>
  <c r="AW132" i="27" s="1"/>
  <c r="AF133" i="27"/>
  <c r="AW133" i="27" s="1"/>
  <c r="AF131" i="27"/>
  <c r="AW131" i="27" s="1"/>
  <c r="AF130" i="27"/>
  <c r="AW130" i="27" s="1"/>
  <c r="AW22" i="27" s="1"/>
  <c r="AF71" i="27"/>
  <c r="AF74" i="27"/>
  <c r="AF73" i="27"/>
  <c r="AF72" i="27"/>
  <c r="AF70" i="27"/>
  <c r="AF69" i="27"/>
  <c r="Z37" i="27"/>
  <c r="Z35" i="27"/>
  <c r="Z34" i="27"/>
  <c r="Z33" i="27"/>
  <c r="Z31" i="27"/>
  <c r="Z30" i="27"/>
  <c r="Z32" i="27"/>
  <c r="Z36" i="27"/>
  <c r="AD58" i="27"/>
  <c r="AD61" i="27"/>
  <c r="AD60" i="27"/>
  <c r="AD59" i="27"/>
  <c r="AD57" i="27"/>
  <c r="AD56" i="27"/>
  <c r="AB46" i="27"/>
  <c r="AB49" i="27"/>
  <c r="AB48" i="27"/>
  <c r="AB47" i="27"/>
  <c r="AB45" i="27"/>
  <c r="AB44" i="27"/>
  <c r="AD55" i="27"/>
  <c r="AD54" i="27"/>
  <c r="AD53" i="27"/>
  <c r="AD52" i="27"/>
  <c r="AD51" i="27"/>
  <c r="AD50" i="27"/>
  <c r="L97" i="21"/>
  <c r="BB130" i="27"/>
  <c r="BC131" i="27"/>
  <c r="BC133" i="27"/>
  <c r="BC132" i="27"/>
  <c r="Z26" i="45"/>
  <c r="BC22" i="27" l="1"/>
  <c r="AM68" i="27"/>
  <c r="AM67" i="27"/>
  <c r="AM129" i="27"/>
  <c r="BD129" i="27" s="1"/>
  <c r="AG29" i="27"/>
  <c r="AM132" i="27"/>
  <c r="BD132" i="27" s="1"/>
  <c r="AM133" i="27"/>
  <c r="AM131" i="27"/>
  <c r="BD131" i="27" s="1"/>
  <c r="AM130" i="27"/>
  <c r="AM73" i="27"/>
  <c r="AM72" i="27"/>
  <c r="AM71" i="27"/>
  <c r="AM69" i="27"/>
  <c r="AM74" i="27"/>
  <c r="AM70" i="27"/>
  <c r="AM29" i="27"/>
  <c r="L93" i="21"/>
  <c r="AC47" i="27"/>
  <c r="AC49" i="27"/>
  <c r="AC48" i="27"/>
  <c r="AC46" i="27"/>
  <c r="AC45" i="27"/>
  <c r="AC44" i="27"/>
  <c r="AG65" i="27"/>
  <c r="AG68" i="27"/>
  <c r="AG67" i="27"/>
  <c r="AG66" i="27"/>
  <c r="AG64" i="27"/>
  <c r="AG63" i="27"/>
  <c r="AG62" i="27"/>
  <c r="AA37" i="27"/>
  <c r="AA36" i="27"/>
  <c r="AA35" i="27"/>
  <c r="AA34" i="27"/>
  <c r="AA32" i="27"/>
  <c r="AA31" i="27"/>
  <c r="AA30" i="27"/>
  <c r="AA33" i="27"/>
  <c r="AC42" i="27"/>
  <c r="AC41" i="27"/>
  <c r="AC40" i="27"/>
  <c r="AC43" i="27"/>
  <c r="AC39" i="27"/>
  <c r="AC38" i="27"/>
  <c r="AE52" i="27"/>
  <c r="AE51" i="27"/>
  <c r="AE50" i="27"/>
  <c r="AE55" i="27"/>
  <c r="AE54" i="27"/>
  <c r="AE53" i="27"/>
  <c r="AG132" i="27"/>
  <c r="AX132" i="27" s="1"/>
  <c r="AG133" i="27"/>
  <c r="AX133" i="27" s="1"/>
  <c r="AG131" i="27"/>
  <c r="AX131" i="27" s="1"/>
  <c r="AG130" i="27"/>
  <c r="AX130" i="27" s="1"/>
  <c r="AX22" i="27" s="1"/>
  <c r="AG72" i="27"/>
  <c r="AG74" i="27"/>
  <c r="AG73" i="27"/>
  <c r="AG71" i="27"/>
  <c r="AG70" i="27"/>
  <c r="AG69" i="27"/>
  <c r="AE59" i="27"/>
  <c r="AE61" i="27"/>
  <c r="AE60" i="27"/>
  <c r="AE58" i="27"/>
  <c r="AE57" i="27"/>
  <c r="AE56" i="27"/>
  <c r="L98" i="21"/>
  <c r="BC130" i="27"/>
  <c r="BD133" i="27"/>
  <c r="BD22" i="27" l="1"/>
  <c r="L94" i="21"/>
  <c r="AF60" i="27"/>
  <c r="AF56" i="27"/>
  <c r="AF61" i="27"/>
  <c r="AF59" i="27"/>
  <c r="AF58" i="27"/>
  <c r="AF57" i="27"/>
  <c r="AD43" i="27"/>
  <c r="AD42" i="27"/>
  <c r="AD41" i="27"/>
  <c r="AD38" i="27"/>
  <c r="AD40" i="27"/>
  <c r="AD39" i="27"/>
  <c r="AD48" i="27"/>
  <c r="AD49" i="27"/>
  <c r="AD47" i="27"/>
  <c r="AD46" i="27"/>
  <c r="AD45" i="27"/>
  <c r="AD44" i="27"/>
  <c r="AB30" i="27"/>
  <c r="AB37" i="27"/>
  <c r="AB36" i="27"/>
  <c r="AB35" i="27"/>
  <c r="AB33" i="27"/>
  <c r="AB32" i="27"/>
  <c r="AB31" i="27"/>
  <c r="AB34" i="27"/>
  <c r="AF50" i="27"/>
  <c r="AF54" i="27"/>
  <c r="AF55" i="27"/>
  <c r="AF53" i="27"/>
  <c r="AF52" i="27"/>
  <c r="AF51" i="27"/>
  <c r="L99" i="21"/>
  <c r="BD130" i="27"/>
  <c r="B34" i="28"/>
  <c r="I56" i="21" s="1"/>
  <c r="AE49" i="27" l="1"/>
  <c r="AE48" i="27"/>
  <c r="AE47" i="27"/>
  <c r="AE46" i="27"/>
  <c r="AE45" i="27"/>
  <c r="AE44" i="27"/>
  <c r="AG54" i="27"/>
  <c r="AG51" i="27"/>
  <c r="AG55" i="27"/>
  <c r="AG53" i="27"/>
  <c r="AG52" i="27"/>
  <c r="AG50" i="27"/>
  <c r="AC37" i="27"/>
  <c r="AC36" i="27"/>
  <c r="AC35" i="27"/>
  <c r="AC34" i="27"/>
  <c r="AC33" i="27"/>
  <c r="AC32" i="27"/>
  <c r="AC30" i="27"/>
  <c r="AC31" i="27"/>
  <c r="AE43" i="27"/>
  <c r="AE41" i="27"/>
  <c r="AE42" i="27"/>
  <c r="AE40" i="27"/>
  <c r="AE38" i="27"/>
  <c r="AE39" i="27"/>
  <c r="AG61" i="27"/>
  <c r="AG60" i="27"/>
  <c r="AG59" i="27"/>
  <c r="AG58" i="27"/>
  <c r="AG57" i="27"/>
  <c r="AG56" i="27"/>
  <c r="L100" i="21"/>
  <c r="AF49" i="27" l="1"/>
  <c r="AF48" i="27"/>
  <c r="AF47" i="27"/>
  <c r="AF46" i="27"/>
  <c r="AF45" i="27"/>
  <c r="AF44" i="27"/>
  <c r="AD32" i="27"/>
  <c r="AD37" i="27"/>
  <c r="AD35" i="27"/>
  <c r="AD34" i="27"/>
  <c r="AD33" i="27"/>
  <c r="AD31" i="27"/>
  <c r="AD30" i="27"/>
  <c r="AD36" i="27"/>
  <c r="AF42" i="27"/>
  <c r="AF43" i="27"/>
  <c r="AF41" i="27"/>
  <c r="AF40" i="27"/>
  <c r="AF39" i="27"/>
  <c r="AF38" i="27"/>
  <c r="AG43" i="27" l="1"/>
  <c r="AG42" i="27"/>
  <c r="AG41" i="27"/>
  <c r="AG40" i="27"/>
  <c r="AG39" i="27"/>
  <c r="AG38" i="27"/>
  <c r="AG47" i="27"/>
  <c r="AG49" i="27"/>
  <c r="AG48" i="27"/>
  <c r="AG46" i="27"/>
  <c r="AG45" i="27"/>
  <c r="AG44" i="27"/>
  <c r="AE37" i="27"/>
  <c r="AE36" i="27"/>
  <c r="AE35" i="27"/>
  <c r="AE34" i="27"/>
  <c r="AE32" i="27"/>
  <c r="AE31" i="27"/>
  <c r="AE30" i="27"/>
  <c r="AE33" i="27"/>
  <c r="AF34" i="27" l="1"/>
  <c r="AF37" i="27"/>
  <c r="AF36" i="27"/>
  <c r="AF35" i="27"/>
  <c r="AF33" i="27"/>
  <c r="AF32" i="27"/>
  <c r="AF31" i="27"/>
  <c r="AF30" i="27"/>
  <c r="AG37" i="27" l="1"/>
  <c r="AG36" i="27"/>
  <c r="AG34" i="27"/>
  <c r="AG33" i="27"/>
  <c r="AG32" i="27"/>
  <c r="AG31" i="27"/>
  <c r="AG30" i="27"/>
  <c r="AG35" i="27"/>
  <c r="G63" i="34" l="1"/>
  <c r="F63" i="34"/>
  <c r="D15" i="29"/>
  <c r="L63" i="34" l="1"/>
  <c r="P63" i="34" s="1"/>
  <c r="I15" i="29" s="1"/>
  <c r="M15" i="29" s="1"/>
  <c r="M9" i="29" s="1"/>
  <c r="I123" i="28"/>
  <c r="I119" i="28"/>
  <c r="I117" i="28"/>
  <c r="I121" i="28"/>
  <c r="I118" i="28"/>
  <c r="I120" i="28"/>
  <c r="I122" i="28"/>
  <c r="I116" i="28"/>
  <c r="I112" i="28"/>
  <c r="I110" i="28"/>
  <c r="I115" i="28"/>
  <c r="I111" i="28"/>
  <c r="I113" i="28"/>
  <c r="I114" i="28"/>
  <c r="I109" i="28"/>
  <c r="K15" i="29" l="1"/>
  <c r="K9" i="29" s="1"/>
  <c r="S15" i="29"/>
  <c r="S9" i="29" s="1"/>
  <c r="Q15" i="29"/>
  <c r="Q9" i="29" s="1"/>
  <c r="P15" i="29"/>
  <c r="P9" i="29" s="1"/>
  <c r="G117" i="27"/>
  <c r="AO117" i="27" s="1"/>
  <c r="K117" i="27"/>
  <c r="AS117" i="27" s="1"/>
  <c r="I117" i="27"/>
  <c r="AQ117" i="27" s="1"/>
  <c r="L117" i="27"/>
  <c r="AT117" i="27" s="1"/>
  <c r="H117" i="27"/>
  <c r="AP117" i="27" s="1"/>
  <c r="J117" i="27"/>
  <c r="AR117" i="27" s="1"/>
  <c r="J118" i="27"/>
  <c r="AR118" i="27" s="1"/>
  <c r="L118" i="27"/>
  <c r="AT118" i="27" s="1"/>
  <c r="K118" i="27"/>
  <c r="AS118" i="27" s="1"/>
  <c r="I118" i="27"/>
  <c r="AQ118" i="27" s="1"/>
  <c r="H118" i="27"/>
  <c r="AP118" i="27" s="1"/>
  <c r="G118" i="27"/>
  <c r="AO118" i="27" s="1"/>
  <c r="I115" i="27"/>
  <c r="AQ115" i="27" s="1"/>
  <c r="K115" i="27"/>
  <c r="AS115" i="27" s="1"/>
  <c r="J115" i="27"/>
  <c r="AR115" i="27" s="1"/>
  <c r="L115" i="27"/>
  <c r="AT115" i="27" s="1"/>
  <c r="H115" i="27"/>
  <c r="AP115" i="27" s="1"/>
  <c r="G115" i="27"/>
  <c r="AO115" i="27" s="1"/>
  <c r="T113" i="27"/>
  <c r="BB113" i="27" s="1"/>
  <c r="U113" i="27"/>
  <c r="BC113" i="27" s="1"/>
  <c r="S113" i="27"/>
  <c r="BA113" i="27" s="1"/>
  <c r="H113" i="27"/>
  <c r="AP113" i="27" s="1"/>
  <c r="V113" i="27"/>
  <c r="BD113" i="27" s="1"/>
  <c r="J113" i="27"/>
  <c r="AR113" i="27" s="1"/>
  <c r="I113" i="27"/>
  <c r="AQ113" i="27" s="1"/>
  <c r="G113" i="27"/>
  <c r="AO113" i="27" s="1"/>
  <c r="R113" i="27"/>
  <c r="AZ113" i="27" s="1"/>
  <c r="K113" i="27"/>
  <c r="AS113" i="27" s="1"/>
  <c r="L116" i="27"/>
  <c r="AT116" i="27" s="1"/>
  <c r="K116" i="27"/>
  <c r="AS116" i="27" s="1"/>
  <c r="G116" i="27"/>
  <c r="AO116" i="27" s="1"/>
  <c r="H116" i="27"/>
  <c r="AP116" i="27" s="1"/>
  <c r="J116" i="27"/>
  <c r="AR116" i="27" s="1"/>
  <c r="I116" i="27"/>
  <c r="AQ116" i="27" s="1"/>
  <c r="H112" i="27"/>
  <c r="AP112" i="27" s="1"/>
  <c r="G112" i="27"/>
  <c r="AO112" i="27" s="1"/>
  <c r="J112" i="27"/>
  <c r="AR112" i="27" s="1"/>
  <c r="K112" i="27"/>
  <c r="AS112" i="27" s="1"/>
  <c r="I112" i="27"/>
  <c r="AQ112" i="27" s="1"/>
  <c r="S114" i="27"/>
  <c r="BA114" i="27" s="1"/>
  <c r="N114" i="27"/>
  <c r="AV114" i="27" s="1"/>
  <c r="M114" i="27"/>
  <c r="AU114" i="27" s="1"/>
  <c r="J114" i="27"/>
  <c r="AR114" i="27" s="1"/>
  <c r="U114" i="27"/>
  <c r="BC114" i="27" s="1"/>
  <c r="P114" i="27"/>
  <c r="AX114" i="27" s="1"/>
  <c r="O114" i="27"/>
  <c r="AW114" i="27" s="1"/>
  <c r="R114" i="27"/>
  <c r="AZ114" i="27" s="1"/>
  <c r="T114" i="27"/>
  <c r="BB114" i="27" s="1"/>
  <c r="H114" i="27"/>
  <c r="AP114" i="27" s="1"/>
  <c r="K114" i="27"/>
  <c r="AS114" i="27" s="1"/>
  <c r="Q114" i="27"/>
  <c r="AY114" i="27" s="1"/>
  <c r="L114" i="27"/>
  <c r="AT114" i="27" s="1"/>
  <c r="G114" i="27"/>
  <c r="AO114" i="27" s="1"/>
  <c r="I114" i="27"/>
  <c r="AQ114" i="27" s="1"/>
  <c r="V114" i="27"/>
  <c r="BD114" i="27" s="1"/>
  <c r="Z119" i="28" l="1"/>
  <c r="P119" i="28"/>
  <c r="T119" i="28"/>
  <c r="N117" i="28"/>
  <c r="L121" i="28"/>
  <c r="O121" i="28"/>
  <c r="K118" i="28"/>
  <c r="AC118" i="28" s="1"/>
  <c r="Z118" i="28"/>
  <c r="W118" i="28"/>
  <c r="X118" i="28"/>
  <c r="K120" i="28"/>
  <c r="AC120" i="28" s="1"/>
  <c r="P120" i="28"/>
  <c r="O120" i="28"/>
  <c r="L123" i="28"/>
  <c r="O123" i="28"/>
  <c r="N122" i="28"/>
  <c r="U119" i="28"/>
  <c r="L119" i="28"/>
  <c r="S119" i="28"/>
  <c r="Y119" i="28"/>
  <c r="R119" i="28"/>
  <c r="K117" i="28"/>
  <c r="AC117" i="28" s="1"/>
  <c r="N121" i="28"/>
  <c r="O118" i="28"/>
  <c r="M118" i="28"/>
  <c r="Y118" i="28"/>
  <c r="N120" i="28"/>
  <c r="M120" i="28"/>
  <c r="N123" i="28"/>
  <c r="M119" i="28"/>
  <c r="O119" i="28"/>
  <c r="X119" i="28"/>
  <c r="N119" i="28"/>
  <c r="W119" i="28"/>
  <c r="M117" i="28"/>
  <c r="K121" i="28"/>
  <c r="AC121" i="28" s="1"/>
  <c r="AD121" i="28" s="1"/>
  <c r="P121" i="28"/>
  <c r="V118" i="28"/>
  <c r="N118" i="28"/>
  <c r="L122" i="28"/>
  <c r="O122" i="28"/>
  <c r="K119" i="28"/>
  <c r="AC119" i="28" s="1"/>
  <c r="AD119" i="28" s="1"/>
  <c r="AE119" i="28" s="1"/>
  <c r="V119" i="28"/>
  <c r="Q119" i="28"/>
  <c r="O117" i="28"/>
  <c r="L117" i="28"/>
  <c r="M121" i="28"/>
  <c r="L118" i="28"/>
  <c r="L120" i="28"/>
  <c r="K123" i="28"/>
  <c r="AC123" i="28" s="1"/>
  <c r="AD123" i="28" s="1"/>
  <c r="M123" i="28"/>
  <c r="P123" i="28"/>
  <c r="P122" i="28"/>
  <c r="M122" i="28"/>
  <c r="K122" i="28"/>
  <c r="AC122" i="28" s="1"/>
  <c r="H105" i="27"/>
  <c r="K109" i="27"/>
  <c r="S107" i="27"/>
  <c r="U108" i="27"/>
  <c r="P108" i="27"/>
  <c r="Q108" i="27"/>
  <c r="H108" i="27"/>
  <c r="G108" i="27"/>
  <c r="G111" i="27"/>
  <c r="I111" i="27"/>
  <c r="J106" i="27"/>
  <c r="K110" i="27"/>
  <c r="I104" i="27"/>
  <c r="J107" i="27"/>
  <c r="T108" i="27"/>
  <c r="M108" i="27"/>
  <c r="N108" i="27"/>
  <c r="J108" i="27"/>
  <c r="J111" i="27"/>
  <c r="H111" i="27"/>
  <c r="K111" i="27"/>
  <c r="H106" i="27"/>
  <c r="G106" i="27"/>
  <c r="J110" i="27"/>
  <c r="G110" i="27"/>
  <c r="J104" i="27"/>
  <c r="V107" i="27"/>
  <c r="I107" i="27"/>
  <c r="J105" i="27"/>
  <c r="J109" i="27"/>
  <c r="T107" i="27"/>
  <c r="Q107" i="27"/>
  <c r="V108" i="27"/>
  <c r="L108" i="27"/>
  <c r="I108" i="27"/>
  <c r="I106" i="27"/>
  <c r="I110" i="27"/>
  <c r="H110" i="27"/>
  <c r="G104" i="27"/>
  <c r="H109" i="27"/>
  <c r="G105" i="27"/>
  <c r="I105" i="27"/>
  <c r="I109" i="27"/>
  <c r="G109" i="27"/>
  <c r="U107" i="27"/>
  <c r="H107" i="27"/>
  <c r="G107" i="27"/>
  <c r="S108" i="27"/>
  <c r="O108" i="27"/>
  <c r="K108" i="27"/>
  <c r="AS108" i="27" s="1"/>
  <c r="V106" i="27"/>
  <c r="H104" i="27"/>
  <c r="AE121" i="28" l="1"/>
  <c r="AF121" i="28" s="1"/>
  <c r="AG121" i="28" s="1"/>
  <c r="AH121" i="28" s="1"/>
  <c r="AF119" i="28"/>
  <c r="AG119" i="28" s="1"/>
  <c r="AH119" i="28" s="1"/>
  <c r="AE123" i="28"/>
  <c r="AF123" i="28" s="1"/>
  <c r="AG123" i="28" s="1"/>
  <c r="AH123" i="28" s="1"/>
  <c r="AD120" i="28"/>
  <c r="AE120" i="28" s="1"/>
  <c r="AF120" i="28" s="1"/>
  <c r="AG120" i="28" s="1"/>
  <c r="AH120" i="28" s="1"/>
  <c r="AD122" i="28"/>
  <c r="AE122" i="28" s="1"/>
  <c r="AF122" i="28" s="1"/>
  <c r="AG122" i="28" s="1"/>
  <c r="AH122" i="28" s="1"/>
  <c r="AD118" i="28"/>
  <c r="AE118" i="28" s="1"/>
  <c r="AF118" i="28" s="1"/>
  <c r="AG118" i="28" s="1"/>
  <c r="AD117" i="28"/>
  <c r="AE117" i="28" s="1"/>
  <c r="AF117" i="28" s="1"/>
  <c r="AG117" i="28" s="1"/>
  <c r="AI119" i="28"/>
  <c r="AJ119" i="28" s="1"/>
  <c r="AK119" i="28" s="1"/>
  <c r="AL119" i="28" s="1"/>
  <c r="AM119" i="28" s="1"/>
  <c r="AN119" i="28" s="1"/>
  <c r="AO119" i="28" s="1"/>
  <c r="AP119" i="28" s="1"/>
  <c r="AQ119" i="28" s="1"/>
  <c r="AR119" i="28" s="1"/>
  <c r="AQ105" i="27"/>
  <c r="M110" i="28" s="1"/>
  <c r="AQ106" i="27"/>
  <c r="M111" i="28" s="1"/>
  <c r="AT108" i="27"/>
  <c r="P113" i="28" s="1"/>
  <c r="AY107" i="27"/>
  <c r="U112" i="28" s="1"/>
  <c r="AR109" i="27"/>
  <c r="N114" i="28" s="1"/>
  <c r="AQ107" i="27"/>
  <c r="M112" i="28" s="1"/>
  <c r="AR104" i="27"/>
  <c r="N109" i="28" s="1"/>
  <c r="AP111" i="27"/>
  <c r="L116" i="28" s="1"/>
  <c r="AR108" i="27"/>
  <c r="N113" i="28" s="1"/>
  <c r="AR107" i="27"/>
  <c r="N112" i="28" s="1"/>
  <c r="AO111" i="27"/>
  <c r="K116" i="28" s="1"/>
  <c r="AC116" i="28" s="1"/>
  <c r="AY108" i="27"/>
  <c r="U113" i="28" s="1"/>
  <c r="AS109" i="27"/>
  <c r="O114" i="28" s="1"/>
  <c r="AP105" i="27"/>
  <c r="L110" i="28" s="1"/>
  <c r="AP104" i="27"/>
  <c r="L109" i="28" s="1"/>
  <c r="AO107" i="27"/>
  <c r="K112" i="28" s="1"/>
  <c r="AC112" i="28" s="1"/>
  <c r="AO109" i="27"/>
  <c r="K114" i="28" s="1"/>
  <c r="AC114" i="28" s="1"/>
  <c r="AO105" i="27"/>
  <c r="K110" i="28" s="1"/>
  <c r="AC110" i="28" s="1"/>
  <c r="AD110" i="28" s="1"/>
  <c r="AP110" i="27"/>
  <c r="L115" i="28" s="1"/>
  <c r="BD108" i="27"/>
  <c r="Z113" i="28" s="1"/>
  <c r="BB107" i="27"/>
  <c r="X112" i="28" s="1"/>
  <c r="BD107" i="27"/>
  <c r="Z112" i="28" s="1"/>
  <c r="AO110" i="27"/>
  <c r="K115" i="28" s="1"/>
  <c r="AC115" i="28" s="1"/>
  <c r="AD115" i="28" s="1"/>
  <c r="AO106" i="27"/>
  <c r="K111" i="28" s="1"/>
  <c r="AC111" i="28" s="1"/>
  <c r="AR111" i="27"/>
  <c r="N116" i="28" s="1"/>
  <c r="AV108" i="27"/>
  <c r="R113" i="28" s="1"/>
  <c r="AS110" i="27"/>
  <c r="O115" i="28" s="1"/>
  <c r="AR106" i="27"/>
  <c r="N111" i="28" s="1"/>
  <c r="AX108" i="27"/>
  <c r="T113" i="28" s="1"/>
  <c r="AW108" i="27"/>
  <c r="S113" i="28" s="1"/>
  <c r="AP107" i="27"/>
  <c r="L112" i="28" s="1"/>
  <c r="AQ109" i="27"/>
  <c r="M114" i="28" s="1"/>
  <c r="AO104" i="27"/>
  <c r="K109" i="28" s="1"/>
  <c r="AC109" i="28" s="1"/>
  <c r="AQ110" i="27"/>
  <c r="M115" i="28" s="1"/>
  <c r="AQ108" i="27"/>
  <c r="M113" i="28" s="1"/>
  <c r="AP106" i="27"/>
  <c r="L111" i="28" s="1"/>
  <c r="AU108" i="27"/>
  <c r="Q113" i="28" s="1"/>
  <c r="AO108" i="27"/>
  <c r="K113" i="28" s="1"/>
  <c r="AC113" i="28" s="1"/>
  <c r="BC108" i="27"/>
  <c r="Y113" i="28" s="1"/>
  <c r="BA107" i="27"/>
  <c r="W112" i="28" s="1"/>
  <c r="BD106" i="27"/>
  <c r="Z111" i="28" s="1"/>
  <c r="BA108" i="27"/>
  <c r="W113" i="28" s="1"/>
  <c r="BC107" i="27"/>
  <c r="Y112" i="28" s="1"/>
  <c r="AP109" i="27"/>
  <c r="L114" i="28" s="1"/>
  <c r="AR105" i="27"/>
  <c r="N110" i="28" s="1"/>
  <c r="AR110" i="27"/>
  <c r="N115" i="28" s="1"/>
  <c r="AS111" i="27"/>
  <c r="O116" i="28" s="1"/>
  <c r="BB108" i="27"/>
  <c r="X113" i="28" s="1"/>
  <c r="AQ104" i="27"/>
  <c r="M109" i="28" s="1"/>
  <c r="AQ111" i="27"/>
  <c r="M116" i="28" s="1"/>
  <c r="AP108" i="27"/>
  <c r="L113" i="28" s="1"/>
  <c r="O113" i="28"/>
  <c r="AE110" i="28" l="1"/>
  <c r="AD112" i="28"/>
  <c r="AE112" i="28" s="1"/>
  <c r="AF112" i="28" s="1"/>
  <c r="AE115" i="28"/>
  <c r="AF115" i="28" s="1"/>
  <c r="AG115" i="28" s="1"/>
  <c r="AD111" i="28"/>
  <c r="AE111" i="28" s="1"/>
  <c r="AF111" i="28" s="1"/>
  <c r="AD109" i="28"/>
  <c r="AE109" i="28" s="1"/>
  <c r="AF109" i="28" s="1"/>
  <c r="AD114" i="28"/>
  <c r="AE114" i="28" s="1"/>
  <c r="AF114" i="28" s="1"/>
  <c r="AG114" i="28" s="1"/>
  <c r="AD116" i="28"/>
  <c r="AE116" i="28" s="1"/>
  <c r="AF116" i="28" s="1"/>
  <c r="AG116" i="28" s="1"/>
  <c r="AD113" i="28"/>
  <c r="AE113" i="28" s="1"/>
  <c r="AF113" i="28" s="1"/>
  <c r="AG113" i="28" s="1"/>
  <c r="AH113" i="28" s="1"/>
  <c r="AI113" i="28" s="1"/>
  <c r="AJ113" i="28" s="1"/>
  <c r="AK113" i="28" s="1"/>
  <c r="AL113" i="28" s="1"/>
  <c r="AM113" i="28" s="1"/>
  <c r="AF110" i="28"/>
  <c r="I131" i="28"/>
  <c r="I124" i="28"/>
  <c r="I134" i="28"/>
  <c r="I132" i="28"/>
  <c r="I125" i="28"/>
  <c r="I128" i="28"/>
  <c r="I130" i="28"/>
  <c r="I133" i="28"/>
  <c r="I126" i="28"/>
  <c r="I129" i="28"/>
  <c r="I127" i="28"/>
  <c r="M121" i="27" l="1"/>
  <c r="I121" i="27"/>
  <c r="L121" i="27"/>
  <c r="G121" i="27"/>
  <c r="J121" i="27"/>
  <c r="K121" i="27"/>
  <c r="H121" i="27"/>
  <c r="L123" i="27"/>
  <c r="G123" i="27"/>
  <c r="I123" i="27"/>
  <c r="M123" i="27"/>
  <c r="K123" i="27"/>
  <c r="H123" i="27"/>
  <c r="J123" i="27"/>
  <c r="V129" i="28"/>
  <c r="Y129" i="28"/>
  <c r="O129" i="28"/>
  <c r="W129" i="28"/>
  <c r="K129" i="28"/>
  <c r="AC129" i="28" s="1"/>
  <c r="R129" i="28"/>
  <c r="U129" i="28"/>
  <c r="Z129" i="28"/>
  <c r="P129" i="28"/>
  <c r="N129" i="28"/>
  <c r="T129" i="28"/>
  <c r="M129" i="28"/>
  <c r="Q129" i="28"/>
  <c r="L129" i="28"/>
  <c r="S129" i="28"/>
  <c r="X129" i="28"/>
  <c r="R133" i="28"/>
  <c r="L133" i="28"/>
  <c r="P133" i="28"/>
  <c r="N133" i="28"/>
  <c r="K133" i="28"/>
  <c r="AC133" i="28" s="1"/>
  <c r="O133" i="28"/>
  <c r="M133" i="28"/>
  <c r="Q133" i="28"/>
  <c r="M120" i="27"/>
  <c r="H120" i="27"/>
  <c r="L120" i="27"/>
  <c r="J120" i="27"/>
  <c r="I120" i="27"/>
  <c r="G120" i="27"/>
  <c r="K120" i="27"/>
  <c r="M119" i="27"/>
  <c r="O119" i="27"/>
  <c r="L119" i="27"/>
  <c r="S119" i="27"/>
  <c r="Q119" i="27"/>
  <c r="N119" i="27"/>
  <c r="U119" i="27"/>
  <c r="R119" i="27"/>
  <c r="I119" i="27"/>
  <c r="J119" i="27"/>
  <c r="H119" i="27"/>
  <c r="K119" i="27"/>
  <c r="P119" i="27"/>
  <c r="V119" i="27"/>
  <c r="T119" i="27"/>
  <c r="G119" i="27"/>
  <c r="M130" i="28"/>
  <c r="L130" i="28"/>
  <c r="K130" i="28"/>
  <c r="AC130" i="28" s="1"/>
  <c r="N130" i="28"/>
  <c r="P130" i="28"/>
  <c r="Q130" i="28"/>
  <c r="R130" i="28"/>
  <c r="O130" i="28"/>
  <c r="K132" i="28"/>
  <c r="AC132" i="28" s="1"/>
  <c r="M132" i="28"/>
  <c r="P132" i="28"/>
  <c r="O132" i="28"/>
  <c r="N132" i="28"/>
  <c r="R132" i="28"/>
  <c r="Q132" i="28"/>
  <c r="L132" i="28"/>
  <c r="G122" i="27"/>
  <c r="L122" i="27"/>
  <c r="K122" i="27"/>
  <c r="H122" i="27"/>
  <c r="I122" i="27"/>
  <c r="M122" i="27"/>
  <c r="J122" i="27"/>
  <c r="X134" i="28"/>
  <c r="R134" i="28"/>
  <c r="N134" i="28"/>
  <c r="W134" i="28"/>
  <c r="L134" i="28"/>
  <c r="S134" i="28"/>
  <c r="Y134" i="28"/>
  <c r="T134" i="28"/>
  <c r="P134" i="28"/>
  <c r="U134" i="28"/>
  <c r="Q134" i="28"/>
  <c r="O134" i="28"/>
  <c r="V134" i="28"/>
  <c r="Z134" i="28"/>
  <c r="M134" i="28"/>
  <c r="K134" i="28"/>
  <c r="AC134" i="28" s="1"/>
  <c r="M131" i="28"/>
  <c r="K131" i="28"/>
  <c r="AC131" i="28" s="1"/>
  <c r="N131" i="28"/>
  <c r="Q131" i="28"/>
  <c r="R131" i="28"/>
  <c r="O131" i="28"/>
  <c r="L131" i="28"/>
  <c r="P131" i="28"/>
  <c r="AD130" i="28" l="1"/>
  <c r="AE130" i="28" s="1"/>
  <c r="AD134" i="28"/>
  <c r="AF130" i="28"/>
  <c r="AG130" i="28" s="1"/>
  <c r="AH130" i="28" s="1"/>
  <c r="AI130" i="28" s="1"/>
  <c r="AJ130" i="28" s="1"/>
  <c r="AK129" i="28"/>
  <c r="AL129" i="28" s="1"/>
  <c r="AM129" i="28" s="1"/>
  <c r="AN129" i="28" s="1"/>
  <c r="AO129" i="28" s="1"/>
  <c r="AP129" i="28" s="1"/>
  <c r="AQ129" i="28" s="1"/>
  <c r="AR129" i="28" s="1"/>
  <c r="AD132" i="28"/>
  <c r="AE132" i="28" s="1"/>
  <c r="AF132" i="28" s="1"/>
  <c r="AG132" i="28" s="1"/>
  <c r="AH132" i="28" s="1"/>
  <c r="AI132" i="28" s="1"/>
  <c r="AJ132" i="28" s="1"/>
  <c r="AD129" i="28"/>
  <c r="AE129" i="28" s="1"/>
  <c r="AF129" i="28" s="1"/>
  <c r="AG129" i="28" s="1"/>
  <c r="AH129" i="28" s="1"/>
  <c r="AI129" i="28" s="1"/>
  <c r="AJ129" i="28" s="1"/>
  <c r="AD133" i="28"/>
  <c r="AE133" i="28" s="1"/>
  <c r="AF133" i="28" s="1"/>
  <c r="AG133" i="28" s="1"/>
  <c r="AH133" i="28" s="1"/>
  <c r="AI133" i="28" s="1"/>
  <c r="AJ133" i="28" s="1"/>
  <c r="AD131" i="28"/>
  <c r="AE131" i="28" s="1"/>
  <c r="AF131" i="28" s="1"/>
  <c r="AG131" i="28" s="1"/>
  <c r="AH131" i="28" s="1"/>
  <c r="AI131" i="28" s="1"/>
  <c r="AJ131" i="28" s="1"/>
  <c r="AQ122" i="27"/>
  <c r="M127" i="28" s="1"/>
  <c r="AT122" i="27"/>
  <c r="P127" i="28" s="1"/>
  <c r="BB119" i="27"/>
  <c r="X124" i="28" s="1"/>
  <c r="AS119" i="27"/>
  <c r="O124" i="28" s="1"/>
  <c r="AQ119" i="27"/>
  <c r="M124" i="28" s="1"/>
  <c r="AY119" i="27"/>
  <c r="U124" i="28" s="1"/>
  <c r="AR120" i="27"/>
  <c r="N125" i="28" s="1"/>
  <c r="AU120" i="27"/>
  <c r="Q125" i="28" s="1"/>
  <c r="AR123" i="27"/>
  <c r="N128" i="28" s="1"/>
  <c r="AO123" i="27"/>
  <c r="K128" i="28" s="1"/>
  <c r="AC128" i="28" s="1"/>
  <c r="AS121" i="27"/>
  <c r="O126" i="28" s="1"/>
  <c r="AO121" i="27"/>
  <c r="K126" i="28" s="1"/>
  <c r="AC126" i="28" s="1"/>
  <c r="AQ121" i="27"/>
  <c r="M126" i="28" s="1"/>
  <c r="AU122" i="27"/>
  <c r="Q127" i="28" s="1"/>
  <c r="AO122" i="27"/>
  <c r="K127" i="28" s="1"/>
  <c r="AC127" i="28" s="1"/>
  <c r="BD119" i="27"/>
  <c r="Z124" i="28" s="1"/>
  <c r="AZ119" i="27"/>
  <c r="V124" i="28" s="1"/>
  <c r="AT119" i="27"/>
  <c r="P124" i="28" s="1"/>
  <c r="AS120" i="27"/>
  <c r="O125" i="28" s="1"/>
  <c r="AP123" i="27"/>
  <c r="L128" i="28" s="1"/>
  <c r="AS123" i="27"/>
  <c r="O128" i="28" s="1"/>
  <c r="AT123" i="27"/>
  <c r="P128" i="28" s="1"/>
  <c r="AT121" i="27"/>
  <c r="P126" i="28" s="1"/>
  <c r="AU121" i="27"/>
  <c r="Q126" i="28" s="1"/>
  <c r="AP122" i="27"/>
  <c r="L127" i="28" s="1"/>
  <c r="AO119" i="27"/>
  <c r="K124" i="28" s="1"/>
  <c r="AC124" i="28" s="1"/>
  <c r="AX119" i="27"/>
  <c r="T124" i="28" s="1"/>
  <c r="AP119" i="27"/>
  <c r="L124" i="28" s="1"/>
  <c r="BC119" i="27"/>
  <c r="Y124" i="28" s="1"/>
  <c r="AW119" i="27"/>
  <c r="S124" i="28" s="1"/>
  <c r="AO120" i="27"/>
  <c r="K125" i="28" s="1"/>
  <c r="AC125" i="28" s="1"/>
  <c r="AT120" i="27"/>
  <c r="P125" i="28" s="1"/>
  <c r="AU123" i="27"/>
  <c r="Q128" i="28" s="1"/>
  <c r="AR121" i="27"/>
  <c r="N126" i="28" s="1"/>
  <c r="AR122" i="27"/>
  <c r="N127" i="28" s="1"/>
  <c r="AS122" i="27"/>
  <c r="O127" i="28" s="1"/>
  <c r="AR119" i="27"/>
  <c r="N124" i="28" s="1"/>
  <c r="AV119" i="27"/>
  <c r="R124" i="28" s="1"/>
  <c r="BA119" i="27"/>
  <c r="W124" i="28" s="1"/>
  <c r="AU119" i="27"/>
  <c r="Q124" i="28" s="1"/>
  <c r="AQ120" i="27"/>
  <c r="M125" i="28" s="1"/>
  <c r="AP120" i="27"/>
  <c r="L125" i="28" s="1"/>
  <c r="AQ123" i="27"/>
  <c r="M128" i="28" s="1"/>
  <c r="AP121" i="27"/>
  <c r="L126" i="28" s="1"/>
  <c r="R108" i="27"/>
  <c r="R107" i="27"/>
  <c r="AE134" i="28" l="1"/>
  <c r="AJ124" i="28"/>
  <c r="AK124" i="28" s="1"/>
  <c r="AL124" i="28" s="1"/>
  <c r="AM124" i="28" s="1"/>
  <c r="AN124" i="28" s="1"/>
  <c r="AO124" i="28" s="1"/>
  <c r="AP124" i="28" s="1"/>
  <c r="AQ124" i="28" s="1"/>
  <c r="AR124" i="28" s="1"/>
  <c r="AD125" i="28"/>
  <c r="AE125" i="28" s="1"/>
  <c r="AF125" i="28" s="1"/>
  <c r="AG125" i="28" s="1"/>
  <c r="AH125" i="28" s="1"/>
  <c r="AI125" i="28" s="1"/>
  <c r="AD127" i="28"/>
  <c r="AE127" i="28" s="1"/>
  <c r="AF127" i="28" s="1"/>
  <c r="AG127" i="28" s="1"/>
  <c r="AH127" i="28" s="1"/>
  <c r="AI127" i="28" s="1"/>
  <c r="AD126" i="28"/>
  <c r="AE126" i="28" s="1"/>
  <c r="AF126" i="28" s="1"/>
  <c r="AG126" i="28" s="1"/>
  <c r="AH126" i="28" s="1"/>
  <c r="AI126" i="28" s="1"/>
  <c r="AD124" i="28"/>
  <c r="AE124" i="28" s="1"/>
  <c r="AF124" i="28" s="1"/>
  <c r="AG124" i="28" s="1"/>
  <c r="AH124" i="28" s="1"/>
  <c r="AI124" i="28" s="1"/>
  <c r="AD128" i="28"/>
  <c r="AE128" i="28" s="1"/>
  <c r="AF128" i="28" s="1"/>
  <c r="AG128" i="28" s="1"/>
  <c r="AH128" i="28" s="1"/>
  <c r="AI128" i="28" s="1"/>
  <c r="AZ108" i="27"/>
  <c r="V113" i="28" s="1"/>
  <c r="AN113" i="28" s="1"/>
  <c r="AO113" i="28" s="1"/>
  <c r="AP113" i="28" s="1"/>
  <c r="AQ113" i="28" s="1"/>
  <c r="AR113" i="28" s="1"/>
  <c r="AZ107" i="27"/>
  <c r="V112" i="28" s="1"/>
  <c r="AF134" i="28" l="1"/>
  <c r="I148" i="28"/>
  <c r="I140" i="28"/>
  <c r="I152" i="28"/>
  <c r="I138" i="28"/>
  <c r="I145" i="28"/>
  <c r="I139" i="28"/>
  <c r="I136" i="28"/>
  <c r="I147" i="28"/>
  <c r="I146" i="28"/>
  <c r="I149" i="28"/>
  <c r="I150" i="28"/>
  <c r="I143" i="28"/>
  <c r="I135" i="28"/>
  <c r="I142" i="28"/>
  <c r="I137" i="28"/>
  <c r="I141" i="28"/>
  <c r="I144" i="28"/>
  <c r="I151" i="28"/>
  <c r="AG134" i="28" l="1"/>
  <c r="L146" i="28"/>
  <c r="O150" i="28"/>
  <c r="M148" i="28"/>
  <c r="N148" i="28"/>
  <c r="P153" i="28"/>
  <c r="L153" i="28"/>
  <c r="K153" i="28"/>
  <c r="M151" i="28"/>
  <c r="L145" i="28"/>
  <c r="N149" i="28"/>
  <c r="K149" i="28"/>
  <c r="AC149" i="28" s="1"/>
  <c r="P152" i="28"/>
  <c r="N152" i="28"/>
  <c r="K152" i="28"/>
  <c r="AC152" i="28" s="1"/>
  <c r="L147" i="28"/>
  <c r="L143" i="28"/>
  <c r="K141" i="28"/>
  <c r="AC141" i="28" s="1"/>
  <c r="K146" i="28"/>
  <c r="AC146" i="28" s="1"/>
  <c r="AD146" i="28" s="1"/>
  <c r="M150" i="28"/>
  <c r="L150" i="28"/>
  <c r="K150" i="28"/>
  <c r="AC150" i="28" s="1"/>
  <c r="K148" i="28"/>
  <c r="AC148" i="28" s="1"/>
  <c r="L151" i="28"/>
  <c r="K145" i="28"/>
  <c r="AC145" i="28" s="1"/>
  <c r="O149" i="28"/>
  <c r="K142" i="28"/>
  <c r="AC142" i="28" s="1"/>
  <c r="L144" i="28"/>
  <c r="K147" i="28"/>
  <c r="AC147" i="28" s="1"/>
  <c r="M147" i="28"/>
  <c r="M146" i="28"/>
  <c r="N150" i="28"/>
  <c r="Q153" i="28"/>
  <c r="L149" i="28"/>
  <c r="M149" i="28"/>
  <c r="L152" i="28"/>
  <c r="K143" i="28"/>
  <c r="AC143" i="28" s="1"/>
  <c r="AD143" i="28" s="1"/>
  <c r="L148" i="28"/>
  <c r="M153" i="28"/>
  <c r="O153" i="28"/>
  <c r="N153" i="28"/>
  <c r="O151" i="28"/>
  <c r="P151" i="28"/>
  <c r="K151" i="28"/>
  <c r="AC151" i="28" s="1"/>
  <c r="AD151" i="28" s="1"/>
  <c r="N151" i="28"/>
  <c r="M145" i="28"/>
  <c r="K144" i="28"/>
  <c r="AC144" i="28" s="1"/>
  <c r="O152" i="28"/>
  <c r="M152" i="28"/>
  <c r="N147" i="28"/>
  <c r="AH134" i="28" l="1"/>
  <c r="AD148" i="28"/>
  <c r="AE148" i="28" s="1"/>
  <c r="AF148" i="28" s="1"/>
  <c r="AE151" i="28"/>
  <c r="AF151" i="28" s="1"/>
  <c r="AG151" i="28" s="1"/>
  <c r="AH151" i="28" s="1"/>
  <c r="AD144" i="28"/>
  <c r="AD152" i="28"/>
  <c r="AE152" i="28" s="1"/>
  <c r="AF152" i="28" s="1"/>
  <c r="AG152" i="28" s="1"/>
  <c r="AH152" i="28" s="1"/>
  <c r="AD150" i="28"/>
  <c r="AE150" i="28" s="1"/>
  <c r="AF150" i="28" s="1"/>
  <c r="AG150" i="28" s="1"/>
  <c r="AE146" i="28"/>
  <c r="AD147" i="28"/>
  <c r="AE147" i="28" s="1"/>
  <c r="AF147" i="28" s="1"/>
  <c r="AD145" i="28"/>
  <c r="AE145" i="28" s="1"/>
  <c r="AD149" i="28"/>
  <c r="AE149" i="28" s="1"/>
  <c r="AF149" i="28" s="1"/>
  <c r="AG149" i="28" s="1"/>
  <c r="I153" i="28"/>
  <c r="AI134" i="28" l="1"/>
  <c r="AC153" i="28"/>
  <c r="AD153" i="28" s="1"/>
  <c r="AE153" i="28" s="1"/>
  <c r="AF153" i="28" s="1"/>
  <c r="AG153" i="28" s="1"/>
  <c r="AH153" i="28" s="1"/>
  <c r="AI153" i="28" s="1"/>
  <c r="I105" i="28"/>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AJ134" i="28" l="1"/>
  <c r="R23" i="57"/>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AC36" i="57"/>
  <c r="T36" i="57"/>
  <c r="X36" i="57"/>
  <c r="M47" i="27" s="1"/>
  <c r="AU47" i="27" s="1"/>
  <c r="AB36" i="57"/>
  <c r="Q47" i="27" s="1"/>
  <c r="AY47" i="27" s="1"/>
  <c r="AF36" i="57"/>
  <c r="V36" i="57"/>
  <c r="AD36" i="57"/>
  <c r="W36" i="57"/>
  <c r="AE36" i="57"/>
  <c r="S36" i="57"/>
  <c r="AA36" i="57"/>
  <c r="P47" i="27" s="1"/>
  <c r="AX47" i="27" s="1"/>
  <c r="AG36" i="57"/>
  <c r="V47" i="27" s="1"/>
  <c r="BD47" i="27" s="1"/>
  <c r="Z36" i="57"/>
  <c r="T25" i="57"/>
  <c r="X25" i="57"/>
  <c r="AB25" i="57"/>
  <c r="AF25" i="57"/>
  <c r="R25" i="57"/>
  <c r="U25" i="57"/>
  <c r="Y25" i="57"/>
  <c r="AC25" i="57"/>
  <c r="S25" i="57"/>
  <c r="W25" i="57"/>
  <c r="AA25" i="57"/>
  <c r="AE25" i="57"/>
  <c r="Z25" i="57"/>
  <c r="AD25" i="57"/>
  <c r="V25" i="57"/>
  <c r="AG25" i="57"/>
  <c r="V29" i="57"/>
  <c r="Z29" i="57"/>
  <c r="U29" i="57"/>
  <c r="Y29" i="57"/>
  <c r="R29" i="57"/>
  <c r="S29" i="57"/>
  <c r="AA29" i="57"/>
  <c r="T29" i="57"/>
  <c r="AB29" i="57"/>
  <c r="X29" i="57"/>
  <c r="W29" i="57"/>
  <c r="R40" i="57"/>
  <c r="U40" i="57"/>
  <c r="Y40" i="57"/>
  <c r="V40" i="57"/>
  <c r="Z40" i="57"/>
  <c r="T40" i="57"/>
  <c r="X40" i="57"/>
  <c r="AB40" i="57"/>
  <c r="W40" i="57"/>
  <c r="AA40" i="57"/>
  <c r="S40" i="57"/>
  <c r="R44" i="57"/>
  <c r="S44" i="57"/>
  <c r="W44" i="57"/>
  <c r="AA44" i="57"/>
  <c r="P55" i="27" s="1"/>
  <c r="AX55" i="27" s="1"/>
  <c r="T44" i="57"/>
  <c r="I55" i="27" s="1"/>
  <c r="AQ55" i="27" s="1"/>
  <c r="X44" i="57"/>
  <c r="AB44" i="57"/>
  <c r="V44" i="57"/>
  <c r="K55" i="27" s="1"/>
  <c r="AS55" i="27" s="1"/>
  <c r="Z44" i="57"/>
  <c r="O55" i="27" s="1"/>
  <c r="AW55" i="27" s="1"/>
  <c r="U44" i="57"/>
  <c r="Y44" i="57"/>
  <c r="R26" i="57"/>
  <c r="U26" i="57"/>
  <c r="Y26" i="57"/>
  <c r="AC26" i="57"/>
  <c r="AG26" i="57"/>
  <c r="T26" i="57"/>
  <c r="X26" i="57"/>
  <c r="AB26" i="57"/>
  <c r="AF26" i="57"/>
  <c r="V26" i="57"/>
  <c r="AD26" i="57"/>
  <c r="W26" i="57"/>
  <c r="AE26" i="57"/>
  <c r="S26" i="57"/>
  <c r="AA26" i="57"/>
  <c r="Z26" i="57"/>
  <c r="R77" i="57"/>
  <c r="G88" i="27" s="1"/>
  <c r="AO88" i="27" s="1"/>
  <c r="U77" i="57"/>
  <c r="Y77" i="57"/>
  <c r="S77" i="57"/>
  <c r="X77" i="57"/>
  <c r="T77" i="57"/>
  <c r="Z77" i="57"/>
  <c r="W77" i="57"/>
  <c r="AB77" i="57"/>
  <c r="AA77" i="57"/>
  <c r="V77" i="57"/>
  <c r="V61" i="57"/>
  <c r="Z61" i="57"/>
  <c r="AD61" i="57"/>
  <c r="S61" i="57"/>
  <c r="W61" i="57"/>
  <c r="AA61" i="57"/>
  <c r="AE61" i="57"/>
  <c r="T72" i="27" s="1"/>
  <c r="BB72" i="27" s="1"/>
  <c r="U61" i="57"/>
  <c r="Y61" i="57"/>
  <c r="AC61" i="57"/>
  <c r="R72" i="27" s="1"/>
  <c r="AZ72" i="27" s="1"/>
  <c r="AG61" i="57"/>
  <c r="V72" i="27" s="1"/>
  <c r="BD72" i="27" s="1"/>
  <c r="R61" i="57"/>
  <c r="X61" i="57"/>
  <c r="AB61" i="57"/>
  <c r="Q72" i="27" s="1"/>
  <c r="AY72" i="27" s="1"/>
  <c r="T61" i="57"/>
  <c r="AF61" i="57"/>
  <c r="R69" i="57"/>
  <c r="U69" i="57"/>
  <c r="J80" i="27" s="1"/>
  <c r="AR80" i="27" s="1"/>
  <c r="Y69" i="57"/>
  <c r="T69" i="57"/>
  <c r="X69" i="57"/>
  <c r="AB69" i="57"/>
  <c r="Q80" i="27" s="1"/>
  <c r="AY80" i="27" s="1"/>
  <c r="W69" i="57"/>
  <c r="L80" i="27" s="1"/>
  <c r="AT80" i="27" s="1"/>
  <c r="Z69" i="57"/>
  <c r="V69" i="57"/>
  <c r="S69" i="57"/>
  <c r="H80" i="27" s="1"/>
  <c r="AP80" i="27" s="1"/>
  <c r="AA69" i="57"/>
  <c r="P80" i="27" s="1"/>
  <c r="AX80" i="27" s="1"/>
  <c r="R79" i="57"/>
  <c r="U79" i="57"/>
  <c r="Y79" i="57"/>
  <c r="T79" i="57"/>
  <c r="Z79" i="57"/>
  <c r="V79" i="57"/>
  <c r="AA79" i="57"/>
  <c r="S79" i="57"/>
  <c r="H90" i="27" s="1"/>
  <c r="AP90" i="27" s="1"/>
  <c r="X79" i="57"/>
  <c r="AB79" i="57"/>
  <c r="W79" i="57"/>
  <c r="R28" i="57"/>
  <c r="T28" i="57"/>
  <c r="X28" i="57"/>
  <c r="AB28" i="57"/>
  <c r="S28" i="57"/>
  <c r="W28" i="57"/>
  <c r="AA28" i="57"/>
  <c r="U28" i="57"/>
  <c r="V28" i="57"/>
  <c r="Z28" i="57"/>
  <c r="Y28" i="57"/>
  <c r="R76" i="57"/>
  <c r="T76" i="57"/>
  <c r="I87" i="27" s="1"/>
  <c r="AQ87" i="27" s="1"/>
  <c r="X76" i="57"/>
  <c r="AB76" i="57"/>
  <c r="W76" i="57"/>
  <c r="L87" i="27" s="1"/>
  <c r="AT87" i="27" s="1"/>
  <c r="S76" i="57"/>
  <c r="H87" i="27" s="1"/>
  <c r="AP87" i="27" s="1"/>
  <c r="Y76" i="57"/>
  <c r="V76" i="57"/>
  <c r="AA76" i="57"/>
  <c r="P87" i="27" s="1"/>
  <c r="AX87" i="27" s="1"/>
  <c r="U76" i="57"/>
  <c r="J87" i="27" s="1"/>
  <c r="AR87" i="27" s="1"/>
  <c r="Z76" i="57"/>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Z56" i="57"/>
  <c r="O67" i="27" s="1"/>
  <c r="AW67" i="27" s="1"/>
  <c r="S56" i="57"/>
  <c r="W56" i="57"/>
  <c r="AA56" i="57"/>
  <c r="U56" i="57"/>
  <c r="Y56" i="57"/>
  <c r="T56" i="57"/>
  <c r="X56" i="57"/>
  <c r="AB56" i="57"/>
  <c r="Q67" i="27" s="1"/>
  <c r="AY67" i="27" s="1"/>
  <c r="R75" i="57"/>
  <c r="S75" i="57"/>
  <c r="W75" i="57"/>
  <c r="AA75" i="57"/>
  <c r="P86" i="27" s="1"/>
  <c r="AX86" i="27" s="1"/>
  <c r="V75" i="57"/>
  <c r="AB75" i="57"/>
  <c r="X75" i="57"/>
  <c r="U75" i="57"/>
  <c r="Z75" i="57"/>
  <c r="O86" i="27" s="1"/>
  <c r="AW86" i="27" s="1"/>
  <c r="T75" i="57"/>
  <c r="Y75" i="57"/>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S80" i="57"/>
  <c r="W80" i="57"/>
  <c r="AA80" i="57"/>
  <c r="U80" i="57"/>
  <c r="Z80" i="57"/>
  <c r="V80" i="57"/>
  <c r="AB80" i="57"/>
  <c r="T80" i="57"/>
  <c r="Y80" i="57"/>
  <c r="X80" i="57"/>
  <c r="R74" i="57"/>
  <c r="G85" i="27" s="1"/>
  <c r="AO85" i="27" s="1"/>
  <c r="V74" i="57"/>
  <c r="Z74" i="57"/>
  <c r="U74" i="57"/>
  <c r="Y74" i="57"/>
  <c r="X74" i="57"/>
  <c r="S74" i="57"/>
  <c r="AA74" i="57"/>
  <c r="W74" i="57"/>
  <c r="AB74" i="57"/>
  <c r="T74" i="57"/>
  <c r="R68" i="57"/>
  <c r="T68" i="57"/>
  <c r="X68" i="57"/>
  <c r="AB68" i="57"/>
  <c r="S68" i="57"/>
  <c r="W68" i="57"/>
  <c r="AA68" i="57"/>
  <c r="P79" i="27" s="1"/>
  <c r="AX79" i="27" s="1"/>
  <c r="V68" i="57"/>
  <c r="Y68" i="57"/>
  <c r="U68" i="57"/>
  <c r="Z68" i="57"/>
  <c r="O79" i="27" s="1"/>
  <c r="AW79" i="27" s="1"/>
  <c r="R19" i="57"/>
  <c r="U19" i="57"/>
  <c r="Y19" i="57"/>
  <c r="V19" i="57"/>
  <c r="Z19" i="57"/>
  <c r="T19" i="57"/>
  <c r="X19" i="57"/>
  <c r="AB19" i="57"/>
  <c r="AA19" i="57"/>
  <c r="W19" i="57"/>
  <c r="S19" i="57"/>
  <c r="T18" i="57"/>
  <c r="U18" i="57"/>
  <c r="S18" i="57"/>
  <c r="W18" i="57"/>
  <c r="V18" i="57"/>
  <c r="AA18" i="57"/>
  <c r="X18" i="57"/>
  <c r="AB18" i="57"/>
  <c r="Z18" i="57"/>
  <c r="Y18" i="57"/>
  <c r="R63" i="57"/>
  <c r="T63" i="57"/>
  <c r="I74" i="27" s="1"/>
  <c r="AQ74" i="27" s="1"/>
  <c r="X63" i="57"/>
  <c r="M74" i="27" s="1"/>
  <c r="AU74" i="27" s="1"/>
  <c r="AB63" i="57"/>
  <c r="S63" i="57"/>
  <c r="W63" i="57"/>
  <c r="L74" i="27" s="1"/>
  <c r="AT74" i="27" s="1"/>
  <c r="AA63" i="57"/>
  <c r="P74" i="27" s="1"/>
  <c r="AX74" i="27" s="1"/>
  <c r="Z63" i="57"/>
  <c r="U63" i="57"/>
  <c r="Y63" i="57"/>
  <c r="N74" i="27" s="1"/>
  <c r="AV74" i="27" s="1"/>
  <c r="V63" i="57"/>
  <c r="K74" i="27" s="1"/>
  <c r="AS74" i="27" s="1"/>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AA62" i="57"/>
  <c r="T62" i="57"/>
  <c r="X62" i="57"/>
  <c r="M73" i="27" s="1"/>
  <c r="AU73" i="27" s="1"/>
  <c r="V62" i="57"/>
  <c r="Z62" i="57"/>
  <c r="Y62" i="57"/>
  <c r="N73" i="27" s="1"/>
  <c r="AV73" i="27" s="1"/>
  <c r="AB62" i="57"/>
  <c r="Q73" i="27" s="1"/>
  <c r="AY73" i="27" s="1"/>
  <c r="U62" i="57"/>
  <c r="R47" i="57"/>
  <c r="T47" i="57"/>
  <c r="X47" i="57"/>
  <c r="AB47" i="57"/>
  <c r="U47" i="57"/>
  <c r="Y47" i="57"/>
  <c r="S47" i="57"/>
  <c r="W47" i="57"/>
  <c r="AA47" i="57"/>
  <c r="V47" i="57"/>
  <c r="Z47" i="57"/>
  <c r="R42" i="57"/>
  <c r="U42" i="57"/>
  <c r="Y42" i="57"/>
  <c r="N53" i="27" s="1"/>
  <c r="AV53" i="27" s="1"/>
  <c r="AC42" i="57"/>
  <c r="R53" i="27" s="1"/>
  <c r="AZ53" i="27" s="1"/>
  <c r="AG42" i="57"/>
  <c r="V42" i="57"/>
  <c r="Z42" i="57"/>
  <c r="O53" i="27" s="1"/>
  <c r="AW53" i="27" s="1"/>
  <c r="AD42" i="57"/>
  <c r="S53" i="27" s="1"/>
  <c r="BA53" i="27" s="1"/>
  <c r="T42" i="57"/>
  <c r="X42" i="57"/>
  <c r="AB42" i="57"/>
  <c r="Q53" i="27" s="1"/>
  <c r="AY53" i="27" s="1"/>
  <c r="AF42" i="57"/>
  <c r="U53" i="27" s="1"/>
  <c r="BC53" i="27" s="1"/>
  <c r="S42" i="57"/>
  <c r="W42" i="57"/>
  <c r="AE42" i="57"/>
  <c r="T53" i="27" s="1"/>
  <c r="BB53" i="27" s="1"/>
  <c r="AA42" i="57"/>
  <c r="R64" i="57"/>
  <c r="U64" i="57"/>
  <c r="Y64" i="57"/>
  <c r="T64" i="57"/>
  <c r="X64" i="57"/>
  <c r="AB64" i="57"/>
  <c r="S64" i="57"/>
  <c r="AA64" i="57"/>
  <c r="V64" i="57"/>
  <c r="Z64" i="57"/>
  <c r="W64" i="57"/>
  <c r="R57" i="57"/>
  <c r="G68" i="27" s="1"/>
  <c r="AO68" i="27" s="1"/>
  <c r="S57" i="57"/>
  <c r="W57" i="57"/>
  <c r="AA57" i="57"/>
  <c r="P68" i="27" s="1"/>
  <c r="AX68" i="27" s="1"/>
  <c r="T57" i="57"/>
  <c r="I68" i="27" s="1"/>
  <c r="AQ68" i="27" s="1"/>
  <c r="X57" i="57"/>
  <c r="AB57" i="57"/>
  <c r="V57" i="57"/>
  <c r="K68" i="27" s="1"/>
  <c r="AS68" i="27" s="1"/>
  <c r="Z57" i="57"/>
  <c r="U57" i="57"/>
  <c r="J68" i="27" s="1"/>
  <c r="AR68" i="27" s="1"/>
  <c r="Y57" i="57"/>
  <c r="R48" i="57"/>
  <c r="V48" i="57"/>
  <c r="Z48" i="57"/>
  <c r="AD48" i="57"/>
  <c r="S48" i="57"/>
  <c r="W48" i="57"/>
  <c r="AA48" i="57"/>
  <c r="AE48" i="57"/>
  <c r="U48" i="57"/>
  <c r="Y48" i="57"/>
  <c r="AC48" i="57"/>
  <c r="AG48" i="57"/>
  <c r="X48" i="57"/>
  <c r="AB48" i="57"/>
  <c r="T48" i="57"/>
  <c r="AF48" i="57"/>
  <c r="R53" i="57"/>
  <c r="U53" i="57"/>
  <c r="Y53" i="57"/>
  <c r="V53" i="57"/>
  <c r="Z53" i="57"/>
  <c r="T53" i="57"/>
  <c r="X53" i="57"/>
  <c r="AB53" i="57"/>
  <c r="W53" i="57"/>
  <c r="AA53" i="57"/>
  <c r="S53" i="57"/>
  <c r="R38" i="57"/>
  <c r="V38" i="57"/>
  <c r="K49" i="27" s="1"/>
  <c r="AS49" i="27" s="1"/>
  <c r="Z38" i="57"/>
  <c r="O49" i="27" s="1"/>
  <c r="AW49" i="27" s="1"/>
  <c r="U38" i="57"/>
  <c r="AA38" i="57"/>
  <c r="W38" i="57"/>
  <c r="L49" i="27" s="1"/>
  <c r="AT49" i="27" s="1"/>
  <c r="AB38" i="57"/>
  <c r="Q49" i="27" s="1"/>
  <c r="AY49" i="27" s="1"/>
  <c r="T38" i="57"/>
  <c r="Y38" i="57"/>
  <c r="X38" i="57"/>
  <c r="M49" i="27" s="1"/>
  <c r="AU49" i="27" s="1"/>
  <c r="S38" i="57"/>
  <c r="H49" i="27" s="1"/>
  <c r="AP49" i="27" s="1"/>
  <c r="R51" i="57"/>
  <c r="U51" i="57"/>
  <c r="Y51" i="57"/>
  <c r="V51" i="57"/>
  <c r="Z51" i="57"/>
  <c r="T51" i="57"/>
  <c r="X51" i="57"/>
  <c r="AB51" i="57"/>
  <c r="AA51" i="57"/>
  <c r="W51" i="57"/>
  <c r="S51" i="57"/>
  <c r="R22" i="57"/>
  <c r="S22" i="57"/>
  <c r="W22" i="57"/>
  <c r="AA22" i="57"/>
  <c r="T22" i="57"/>
  <c r="X22" i="57"/>
  <c r="AB22" i="57"/>
  <c r="V22" i="57"/>
  <c r="Z22" i="57"/>
  <c r="Y22" i="57"/>
  <c r="U22" i="57"/>
  <c r="R78" i="57"/>
  <c r="S78" i="57"/>
  <c r="H89" i="27" s="1"/>
  <c r="AP89" i="27" s="1"/>
  <c r="W78" i="57"/>
  <c r="AA78" i="57"/>
  <c r="T78" i="57"/>
  <c r="Y78" i="57"/>
  <c r="U78" i="57"/>
  <c r="Z78" i="57"/>
  <c r="X78" i="57"/>
  <c r="V78" i="57"/>
  <c r="AB78" i="57"/>
  <c r="R43" i="57"/>
  <c r="V43" i="57"/>
  <c r="K54" i="27" s="1"/>
  <c r="AS54" i="27" s="1"/>
  <c r="Z43" i="57"/>
  <c r="O54" i="27" s="1"/>
  <c r="AW54" i="27" s="1"/>
  <c r="AD43" i="57"/>
  <c r="S43" i="57"/>
  <c r="W43" i="57"/>
  <c r="L54" i="27" s="1"/>
  <c r="AT54" i="27" s="1"/>
  <c r="AA43" i="57"/>
  <c r="P54" i="27" s="1"/>
  <c r="AX54" i="27" s="1"/>
  <c r="AE43" i="57"/>
  <c r="U43" i="57"/>
  <c r="J54" i="27" s="1"/>
  <c r="AR54" i="27" s="1"/>
  <c r="Y43" i="57"/>
  <c r="N54" i="27" s="1"/>
  <c r="AV54" i="27" s="1"/>
  <c r="AC43" i="57"/>
  <c r="R54" i="27" s="1"/>
  <c r="AZ54" i="27" s="1"/>
  <c r="AG43" i="57"/>
  <c r="T43" i="57"/>
  <c r="X43" i="57"/>
  <c r="M54" i="27" s="1"/>
  <c r="AU54" i="27" s="1"/>
  <c r="AF43" i="57"/>
  <c r="U54" i="27" s="1"/>
  <c r="BC54" i="27" s="1"/>
  <c r="AB43" i="57"/>
  <c r="T45" i="57"/>
  <c r="X45" i="57"/>
  <c r="AB45" i="57"/>
  <c r="R45" i="57"/>
  <c r="U45" i="57"/>
  <c r="Y45" i="57"/>
  <c r="S45" i="57"/>
  <c r="W45" i="57"/>
  <c r="AA45" i="57"/>
  <c r="V45" i="57"/>
  <c r="Z45" i="57"/>
  <c r="R70" i="57"/>
  <c r="V70" i="57"/>
  <c r="Z70" i="57"/>
  <c r="U70" i="57"/>
  <c r="Y70" i="57"/>
  <c r="X70" i="57"/>
  <c r="S70" i="57"/>
  <c r="AA70" i="57"/>
  <c r="W70" i="57"/>
  <c r="AB70" i="57"/>
  <c r="T70" i="57"/>
  <c r="R81" i="57"/>
  <c r="U81" i="57"/>
  <c r="Y81" i="57"/>
  <c r="V81" i="57"/>
  <c r="AA81" i="57"/>
  <c r="W81" i="57"/>
  <c r="AB81" i="57"/>
  <c r="T81" i="57"/>
  <c r="Z81" i="57"/>
  <c r="X81" i="57"/>
  <c r="S81" i="57"/>
  <c r="H92" i="27" s="1"/>
  <c r="AP92" i="27" s="1"/>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AF30" i="57"/>
  <c r="S30" i="57"/>
  <c r="W30" i="57"/>
  <c r="AA30" i="57"/>
  <c r="AE30" i="57"/>
  <c r="Y30" i="57"/>
  <c r="AG30" i="57"/>
  <c r="Z30" i="57"/>
  <c r="V30" i="57"/>
  <c r="AD30" i="57"/>
  <c r="U30" i="57"/>
  <c r="AC30" i="57"/>
  <c r="R82" i="57"/>
  <c r="T82" i="57"/>
  <c r="X82" i="57"/>
  <c r="AB82" i="57"/>
  <c r="Q93" i="27" s="1"/>
  <c r="AY93" i="27" s="1"/>
  <c r="S82" i="57"/>
  <c r="H93" i="27" s="1"/>
  <c r="AP93" i="27" s="1"/>
  <c r="Y82" i="57"/>
  <c r="U82" i="57"/>
  <c r="Z82" i="57"/>
  <c r="O93" i="27" s="1"/>
  <c r="AW93" i="27" s="1"/>
  <c r="W82" i="57"/>
  <c r="V82" i="57"/>
  <c r="AA82" i="57"/>
  <c r="P93" i="27" s="1"/>
  <c r="AX93" i="27" s="1"/>
  <c r="R27" i="57"/>
  <c r="V27" i="57"/>
  <c r="Z27" i="57"/>
  <c r="U27" i="57"/>
  <c r="Y27" i="57"/>
  <c r="W27" i="57"/>
  <c r="X27" i="57"/>
  <c r="T27" i="57"/>
  <c r="AB27" i="57"/>
  <c r="S27" i="57"/>
  <c r="AA27" i="57"/>
  <c r="R50" i="57"/>
  <c r="T50" i="57"/>
  <c r="I61" i="27" s="1"/>
  <c r="AQ61" i="27" s="1"/>
  <c r="X50" i="57"/>
  <c r="M61" i="27" s="1"/>
  <c r="AU61" i="27" s="1"/>
  <c r="AB50" i="57"/>
  <c r="U50" i="57"/>
  <c r="Y50" i="57"/>
  <c r="N61" i="27" s="1"/>
  <c r="AV61" i="27" s="1"/>
  <c r="S50" i="57"/>
  <c r="H61" i="27" s="1"/>
  <c r="AP61" i="27" s="1"/>
  <c r="W50" i="57"/>
  <c r="AA50" i="57"/>
  <c r="P61" i="27" s="1"/>
  <c r="AX61" i="27" s="1"/>
  <c r="Z50" i="57"/>
  <c r="O61" i="27" s="1"/>
  <c r="AW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V67" i="57"/>
  <c r="Z67" i="57"/>
  <c r="U67" i="57"/>
  <c r="X67" i="57"/>
  <c r="T67" i="57"/>
  <c r="AB67" i="57"/>
  <c r="Y67" i="57"/>
  <c r="R35" i="57"/>
  <c r="S35" i="57"/>
  <c r="W35" i="57"/>
  <c r="AA35" i="57"/>
  <c r="V35" i="57"/>
  <c r="Z35" i="57"/>
  <c r="X35" i="57"/>
  <c r="Y35" i="57"/>
  <c r="U35" i="57"/>
  <c r="T35" i="57"/>
  <c r="AB35" i="57"/>
  <c r="R49" i="57"/>
  <c r="S49" i="57"/>
  <c r="W49" i="57"/>
  <c r="L60" i="27" s="1"/>
  <c r="AT60" i="27" s="1"/>
  <c r="AA49" i="57"/>
  <c r="P60" i="27" s="1"/>
  <c r="AX60" i="27" s="1"/>
  <c r="AE49" i="57"/>
  <c r="T60" i="27" s="1"/>
  <c r="BB60" i="27" s="1"/>
  <c r="T49" i="57"/>
  <c r="X49" i="57"/>
  <c r="M60" i="27" s="1"/>
  <c r="AU60" i="27" s="1"/>
  <c r="AB49" i="57"/>
  <c r="Q60" i="27" s="1"/>
  <c r="AY60" i="27" s="1"/>
  <c r="AF49" i="57"/>
  <c r="U60" i="27" s="1"/>
  <c r="BC60" i="27" s="1"/>
  <c r="V49" i="57"/>
  <c r="K60" i="27" s="1"/>
  <c r="AS60" i="27" s="1"/>
  <c r="Z49" i="57"/>
  <c r="O60" i="27" s="1"/>
  <c r="AW60" i="27" s="1"/>
  <c r="AD49" i="57"/>
  <c r="S60" i="27" s="1"/>
  <c r="BA60" i="27" s="1"/>
  <c r="Y49" i="57"/>
  <c r="N60" i="27" s="1"/>
  <c r="AV60" i="27" s="1"/>
  <c r="AC49" i="57"/>
  <c r="U49" i="57"/>
  <c r="J60" i="27" s="1"/>
  <c r="AR60" i="27" s="1"/>
  <c r="AG49" i="57"/>
  <c r="V60" i="27" s="1"/>
  <c r="BD60" i="27" s="1"/>
  <c r="R83" i="57"/>
  <c r="U83" i="57"/>
  <c r="Y83" i="57"/>
  <c r="N94" i="27" s="1"/>
  <c r="AV94" i="27" s="1"/>
  <c r="T83" i="57"/>
  <c r="I94" i="27" s="1"/>
  <c r="AQ94" i="27" s="1"/>
  <c r="Z83" i="57"/>
  <c r="V83" i="57"/>
  <c r="K94" i="27" s="1"/>
  <c r="AS94" i="27" s="1"/>
  <c r="AA83" i="57"/>
  <c r="P94" i="27" s="1"/>
  <c r="AX94" i="27" s="1"/>
  <c r="S83" i="57"/>
  <c r="H94" i="27" s="1"/>
  <c r="AP94" i="27" s="1"/>
  <c r="X83" i="57"/>
  <c r="M94" i="27" s="1"/>
  <c r="AU94" i="27" s="1"/>
  <c r="W83" i="57"/>
  <c r="AB83" i="57"/>
  <c r="Q94" i="27" s="1"/>
  <c r="AY94" i="27" s="1"/>
  <c r="R32" i="57"/>
  <c r="G43" i="27" s="1"/>
  <c r="AO43" i="27" s="1"/>
  <c r="V32" i="57"/>
  <c r="K43" i="27" s="1"/>
  <c r="AS43" i="27" s="1"/>
  <c r="Z32" i="57"/>
  <c r="O43" i="27" s="1"/>
  <c r="AW43" i="27" s="1"/>
  <c r="U32" i="57"/>
  <c r="J43" i="27" s="1"/>
  <c r="AR43" i="27" s="1"/>
  <c r="Y32" i="57"/>
  <c r="N43" i="27" s="1"/>
  <c r="AV43" i="27" s="1"/>
  <c r="S32" i="57"/>
  <c r="H43" i="27" s="1"/>
  <c r="AP43" i="27" s="1"/>
  <c r="AA32" i="57"/>
  <c r="P43" i="27" s="1"/>
  <c r="AX43" i="27" s="1"/>
  <c r="T32" i="57"/>
  <c r="I43" i="27" s="1"/>
  <c r="AQ43" i="27" s="1"/>
  <c r="AB32" i="57"/>
  <c r="Q43" i="27" s="1"/>
  <c r="AY43" i="27" s="1"/>
  <c r="X32" i="57"/>
  <c r="M43" i="27" s="1"/>
  <c r="AU43" i="27" s="1"/>
  <c r="W32" i="57"/>
  <c r="R55" i="57"/>
  <c r="U55" i="57"/>
  <c r="Y55" i="57"/>
  <c r="AC55" i="57"/>
  <c r="R66" i="27" s="1"/>
  <c r="AZ66" i="27" s="1"/>
  <c r="AG55" i="57"/>
  <c r="V66" i="27" s="1"/>
  <c r="BD66" i="27" s="1"/>
  <c r="V55" i="57"/>
  <c r="Z55" i="57"/>
  <c r="AD55" i="57"/>
  <c r="T55" i="57"/>
  <c r="X55" i="57"/>
  <c r="AB55" i="57"/>
  <c r="Q66" i="27" s="1"/>
  <c r="AY66" i="27" s="1"/>
  <c r="AF55" i="57"/>
  <c r="U66" i="27" s="1"/>
  <c r="BC66" i="27" s="1"/>
  <c r="S55" i="57"/>
  <c r="W55" i="57"/>
  <c r="AE55" i="57"/>
  <c r="T66" i="27" s="1"/>
  <c r="BB66" i="27" s="1"/>
  <c r="AA55" i="57"/>
  <c r="P66" i="27" s="1"/>
  <c r="AX66" i="27" s="1"/>
  <c r="R31" i="57"/>
  <c r="G42" i="27" s="1"/>
  <c r="AO42" i="27" s="1"/>
  <c r="U31" i="57"/>
  <c r="J42" i="27" s="1"/>
  <c r="AR42" i="27" s="1"/>
  <c r="Y31" i="57"/>
  <c r="N42" i="27" s="1"/>
  <c r="AV42" i="27" s="1"/>
  <c r="AC31" i="57"/>
  <c r="R42" i="27" s="1"/>
  <c r="AZ42" i="27" s="1"/>
  <c r="AG31" i="57"/>
  <c r="V42" i="27" s="1"/>
  <c r="BD42" i="27" s="1"/>
  <c r="T31" i="57"/>
  <c r="I42" i="27" s="1"/>
  <c r="AQ42" i="27" s="1"/>
  <c r="X31" i="57"/>
  <c r="M42" i="27" s="1"/>
  <c r="AU42" i="27" s="1"/>
  <c r="AB31" i="57"/>
  <c r="Q42" i="27" s="1"/>
  <c r="AY42" i="27" s="1"/>
  <c r="AF31" i="57"/>
  <c r="U42" i="27" s="1"/>
  <c r="BC42" i="27" s="1"/>
  <c r="Z31" i="57"/>
  <c r="O42" i="27" s="1"/>
  <c r="AW42" i="27" s="1"/>
  <c r="S31" i="57"/>
  <c r="H42" i="27" s="1"/>
  <c r="AP42" i="27" s="1"/>
  <c r="AA31" i="57"/>
  <c r="P42" i="27" s="1"/>
  <c r="AX42" i="27" s="1"/>
  <c r="W31" i="57"/>
  <c r="L42" i="27" s="1"/>
  <c r="AT42" i="27" s="1"/>
  <c r="AE31" i="57"/>
  <c r="T42" i="27" s="1"/>
  <c r="BB42" i="27" s="1"/>
  <c r="AD31" i="57"/>
  <c r="S42" i="27" s="1"/>
  <c r="BA42" i="27" s="1"/>
  <c r="V31" i="57"/>
  <c r="K42" i="27" s="1"/>
  <c r="AS42" i="27" s="1"/>
  <c r="R46" i="57"/>
  <c r="V46" i="57"/>
  <c r="Z46" i="57"/>
  <c r="S46" i="57"/>
  <c r="W46" i="57"/>
  <c r="AA46" i="57"/>
  <c r="U46" i="57"/>
  <c r="Y46" i="57"/>
  <c r="AB46" i="57"/>
  <c r="X46" i="57"/>
  <c r="T46" i="57"/>
  <c r="R37" i="57"/>
  <c r="U37" i="57"/>
  <c r="J48" i="27" s="1"/>
  <c r="AR48" i="27" s="1"/>
  <c r="Y37" i="57"/>
  <c r="N48" i="27" s="1"/>
  <c r="AV48" i="27" s="1"/>
  <c r="AC37" i="57"/>
  <c r="R48" i="27" s="1"/>
  <c r="AZ48" i="27" s="1"/>
  <c r="AG37" i="57"/>
  <c r="V48" i="27" s="1"/>
  <c r="BD48" i="27" s="1"/>
  <c r="T37" i="57"/>
  <c r="I48" i="27" s="1"/>
  <c r="AQ48" i="27" s="1"/>
  <c r="Z37" i="57"/>
  <c r="O48" i="27" s="1"/>
  <c r="AW48" i="27" s="1"/>
  <c r="AE37" i="57"/>
  <c r="T48" i="27" s="1"/>
  <c r="BB48" i="27" s="1"/>
  <c r="V37" i="57"/>
  <c r="K48" i="27" s="1"/>
  <c r="AS48" i="27" s="1"/>
  <c r="AA37" i="57"/>
  <c r="P48" i="27" s="1"/>
  <c r="AX48" i="27" s="1"/>
  <c r="AF37" i="57"/>
  <c r="U48" i="27" s="1"/>
  <c r="BC48" i="27" s="1"/>
  <c r="S37" i="57"/>
  <c r="H48" i="27" s="1"/>
  <c r="AP48" i="27" s="1"/>
  <c r="X37" i="57"/>
  <c r="M48" i="27" s="1"/>
  <c r="AU48" i="27" s="1"/>
  <c r="AD37" i="57"/>
  <c r="W37" i="57"/>
  <c r="L48" i="27" s="1"/>
  <c r="AT48" i="27" s="1"/>
  <c r="AB37" i="57"/>
  <c r="Q48" i="27" s="1"/>
  <c r="AY48" i="27" s="1"/>
  <c r="P73" i="27"/>
  <c r="AX73" i="27" s="1"/>
  <c r="O68" i="27"/>
  <c r="AW68" i="27" s="1"/>
  <c r="H68" i="27"/>
  <c r="AP68" i="27" s="1"/>
  <c r="O59" i="27"/>
  <c r="AW59" i="27" s="1"/>
  <c r="Q59" i="27"/>
  <c r="AY59" i="27" s="1"/>
  <c r="P59" i="27"/>
  <c r="AX59" i="27" s="1"/>
  <c r="P49" i="27"/>
  <c r="AX49" i="27" s="1"/>
  <c r="J49" i="27"/>
  <c r="AR49" i="27" s="1"/>
  <c r="P67" i="27"/>
  <c r="AX67" i="27" s="1"/>
  <c r="M67" i="27"/>
  <c r="AU67" i="27" s="1"/>
  <c r="K67" i="27"/>
  <c r="AS67" i="27" s="1"/>
  <c r="N79" i="27"/>
  <c r="AV79" i="27" s="1"/>
  <c r="R18" i="57"/>
  <c r="G74" i="27"/>
  <c r="AO74" i="27" s="1"/>
  <c r="V53" i="27"/>
  <c r="BD53" i="27" s="1"/>
  <c r="M68" i="27"/>
  <c r="AU68" i="27" s="1"/>
  <c r="Q68" i="27"/>
  <c r="AY68" i="27" s="1"/>
  <c r="L68" i="27"/>
  <c r="AT68" i="27" s="1"/>
  <c r="N68" i="27"/>
  <c r="AV68" i="27" s="1"/>
  <c r="U59" i="27"/>
  <c r="BC59" i="27" s="1"/>
  <c r="N49" i="27"/>
  <c r="AV49" i="27" s="1"/>
  <c r="I80" i="27"/>
  <c r="AQ80" i="27" s="1"/>
  <c r="M80" i="27"/>
  <c r="AU80" i="27" s="1"/>
  <c r="N80" i="27"/>
  <c r="AV80" i="27" s="1"/>
  <c r="O80" i="27"/>
  <c r="AW80" i="27" s="1"/>
  <c r="Q54" i="27"/>
  <c r="AY54" i="27" s="1"/>
  <c r="V54" i="27"/>
  <c r="BD54" i="27" s="1"/>
  <c r="G90" i="27"/>
  <c r="AO90" i="27" s="1"/>
  <c r="N47" i="27"/>
  <c r="AV47" i="27" s="1"/>
  <c r="S47" i="27"/>
  <c r="BA47" i="27" s="1"/>
  <c r="O47" i="27"/>
  <c r="AW47" i="27" s="1"/>
  <c r="G92" i="27"/>
  <c r="AO92" i="27" s="1"/>
  <c r="J61" i="27"/>
  <c r="AR61" i="27" s="1"/>
  <c r="M87" i="27"/>
  <c r="AU87" i="27" s="1"/>
  <c r="Q87" i="27"/>
  <c r="AY87" i="27" s="1"/>
  <c r="K87" i="27"/>
  <c r="AS87" i="27" s="1"/>
  <c r="N87" i="27"/>
  <c r="AV87" i="27" s="1"/>
  <c r="J94" i="27"/>
  <c r="AR94" i="27" s="1"/>
  <c r="L94" i="27"/>
  <c r="AT94" i="27" s="1"/>
  <c r="M55" i="27"/>
  <c r="AU55" i="27" s="1"/>
  <c r="Q55" i="27"/>
  <c r="AY55" i="27" s="1"/>
  <c r="H55" i="27"/>
  <c r="AP55" i="27" s="1"/>
  <c r="N55" i="27"/>
  <c r="AV55" i="27" s="1"/>
  <c r="J55" i="27"/>
  <c r="AR55" i="27" s="1"/>
  <c r="H88" i="27"/>
  <c r="AP88" i="27" s="1"/>
  <c r="U72" i="27"/>
  <c r="BC72" i="27" s="1"/>
  <c r="S72" i="27"/>
  <c r="BA72" i="27" s="1"/>
  <c r="N86" i="27"/>
  <c r="AV86" i="27" s="1"/>
  <c r="M79" i="27"/>
  <c r="AU79" i="27" s="1"/>
  <c r="Q74" i="27"/>
  <c r="AY74" i="27" s="1"/>
  <c r="R59" i="27"/>
  <c r="AZ59" i="27" s="1"/>
  <c r="S54" i="27"/>
  <c r="BA54" i="27" s="1"/>
  <c r="R47" i="27"/>
  <c r="AZ47" i="27" s="1"/>
  <c r="T47" i="27"/>
  <c r="BB47" i="27" s="1"/>
  <c r="L61" i="27"/>
  <c r="AT61" i="27" s="1"/>
  <c r="Q61" i="27"/>
  <c r="AY61" i="27" s="1"/>
  <c r="O87" i="27"/>
  <c r="AW87" i="27" s="1"/>
  <c r="O94" i="27"/>
  <c r="AW94" i="27" s="1"/>
  <c r="K80" i="27"/>
  <c r="AS80" i="27" s="1"/>
  <c r="L55" i="27"/>
  <c r="AT55" i="27" s="1"/>
  <c r="J74" i="27"/>
  <c r="AR74" i="27" s="1"/>
  <c r="P53" i="27"/>
  <c r="AX53" i="27" s="1"/>
  <c r="T59" i="27"/>
  <c r="BB59" i="27" s="1"/>
  <c r="G81" i="27"/>
  <c r="AO81" i="27" s="1"/>
  <c r="Q79" i="27"/>
  <c r="AY79" i="27" s="1"/>
  <c r="T54" i="27"/>
  <c r="BB54" i="27" s="1"/>
  <c r="Q86" i="27"/>
  <c r="AY86" i="27" s="1"/>
  <c r="P101" i="27"/>
  <c r="AX101" i="27" s="1"/>
  <c r="T101" i="27"/>
  <c r="BB101" i="27" s="1"/>
  <c r="Q101" i="27"/>
  <c r="AY101" i="27" s="1"/>
  <c r="R101" i="27"/>
  <c r="AZ101" i="27" s="1"/>
  <c r="Q100" i="27"/>
  <c r="AY100" i="27" s="1"/>
  <c r="R100" i="27"/>
  <c r="AZ100" i="27" s="1"/>
  <c r="N67" i="27"/>
  <c r="AV67" i="27" s="1"/>
  <c r="O74" i="27"/>
  <c r="AW74" i="27" s="1"/>
  <c r="O73" i="27"/>
  <c r="AW73" i="27" s="1"/>
  <c r="N101" i="27"/>
  <c r="AV101" i="27" s="1"/>
  <c r="O101" i="27"/>
  <c r="AW101" i="27" s="1"/>
  <c r="G97" i="27"/>
  <c r="AO97" i="27" s="1"/>
  <c r="H97" i="27"/>
  <c r="AP97" i="27" s="1"/>
  <c r="I97" i="27"/>
  <c r="AQ97" i="27" s="1"/>
  <c r="L43" i="27"/>
  <c r="AT43" i="27" s="1"/>
  <c r="L67" i="27"/>
  <c r="AT67" i="27" s="1"/>
  <c r="H91" i="27"/>
  <c r="AP91" i="27" s="1"/>
  <c r="L73" i="27"/>
  <c r="AT73" i="27" s="1"/>
  <c r="H96" i="27"/>
  <c r="AP96" i="27" s="1"/>
  <c r="G96" i="27"/>
  <c r="AO96" i="27" s="1"/>
  <c r="I96" i="27"/>
  <c r="AQ96" i="27" s="1"/>
  <c r="I98" i="27"/>
  <c r="AQ98" i="27" s="1"/>
  <c r="H98" i="27"/>
  <c r="AP98" i="27" s="1"/>
  <c r="G98" i="27"/>
  <c r="AO98" i="27" s="1"/>
  <c r="V59" i="27"/>
  <c r="BD59" i="27" s="1"/>
  <c r="I54" i="27"/>
  <c r="AQ54" i="27" s="1"/>
  <c r="H74" i="27"/>
  <c r="AP74" i="27" s="1"/>
  <c r="H102" i="27"/>
  <c r="AP102" i="27" s="1"/>
  <c r="G102" i="27"/>
  <c r="AO102" i="27" s="1"/>
  <c r="I102" i="27"/>
  <c r="AQ102" i="27" s="1"/>
  <c r="J102" i="27"/>
  <c r="AR102" i="27" s="1"/>
  <c r="I95" i="27"/>
  <c r="AQ95" i="27" s="1"/>
  <c r="H95" i="27"/>
  <c r="AP95" i="27" s="1"/>
  <c r="G95" i="27"/>
  <c r="AO95" i="27" s="1"/>
  <c r="G99" i="27"/>
  <c r="AO99" i="27" s="1"/>
  <c r="H99" i="27"/>
  <c r="AP99" i="27" s="1"/>
  <c r="I99" i="27"/>
  <c r="AQ99" i="27" s="1"/>
  <c r="V99" i="27"/>
  <c r="BD99" i="27" s="1"/>
  <c r="I49" i="27"/>
  <c r="AQ49" i="27" s="1"/>
  <c r="G101" i="27"/>
  <c r="AO101" i="27" s="1"/>
  <c r="J101" i="27"/>
  <c r="AR101" i="27" s="1"/>
  <c r="I101" i="27"/>
  <c r="AQ101" i="27" s="1"/>
  <c r="H101" i="27"/>
  <c r="AP101" i="27" s="1"/>
  <c r="M101" i="27"/>
  <c r="AU101" i="27" s="1"/>
  <c r="K101" i="27"/>
  <c r="AS101" i="27" s="1"/>
  <c r="L101" i="27"/>
  <c r="AT101" i="27" s="1"/>
  <c r="V101" i="27"/>
  <c r="BD101" i="27" s="1"/>
  <c r="U101" i="27"/>
  <c r="BC101" i="27" s="1"/>
  <c r="G100" i="27"/>
  <c r="AO100" i="27" s="1"/>
  <c r="P100" i="27"/>
  <c r="AX100" i="27" s="1"/>
  <c r="H100" i="27"/>
  <c r="AP100" i="27" s="1"/>
  <c r="I100" i="27"/>
  <c r="AQ100" i="27" s="1"/>
  <c r="V100" i="27"/>
  <c r="BD100" i="27" s="1"/>
  <c r="U100" i="27"/>
  <c r="BC100" i="27" s="1"/>
  <c r="S100" i="27"/>
  <c r="BA100" i="27" s="1"/>
  <c r="T100" i="27"/>
  <c r="BB100" i="27" s="1"/>
  <c r="AK134" i="28" l="1"/>
  <c r="G94" i="27"/>
  <c r="AO94" i="27" s="1"/>
  <c r="K99" i="28" s="1"/>
  <c r="AC99" i="28" s="1"/>
  <c r="G86" i="27"/>
  <c r="AO86" i="27" s="1"/>
  <c r="K91" i="28" s="1"/>
  <c r="AC91" i="28" s="1"/>
  <c r="G91" i="27"/>
  <c r="AO91" i="27" s="1"/>
  <c r="K96" i="28" s="1"/>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4" i="28" s="1"/>
  <c r="AC94" i="28" s="1"/>
  <c r="G93" i="27"/>
  <c r="AO93" i="27" s="1"/>
  <c r="K98" i="28" s="1"/>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M59" i="57"/>
  <c r="M61" i="57"/>
  <c r="M77" i="57"/>
  <c r="M67" i="57"/>
  <c r="M24" i="57"/>
  <c r="M41" i="57"/>
  <c r="M72" i="57"/>
  <c r="M39" i="57"/>
  <c r="M31" i="57"/>
  <c r="M55" i="57"/>
  <c r="M32" i="57"/>
  <c r="M22" i="57"/>
  <c r="M42" i="57"/>
  <c r="M47" i="57"/>
  <c r="M19" i="57"/>
  <c r="M54" i="57"/>
  <c r="M20" i="57"/>
  <c r="H103" i="27"/>
  <c r="I103" i="27"/>
  <c r="G103" i="27"/>
  <c r="J103" i="2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L134" i="28" l="1"/>
  <c r="AD24" i="57"/>
  <c r="AG24" i="57"/>
  <c r="AE24" i="57"/>
  <c r="AF24" i="57"/>
  <c r="AC24" i="57"/>
  <c r="AF38" i="57"/>
  <c r="U49" i="27" s="1"/>
  <c r="BC49" i="27" s="1"/>
  <c r="AD38" i="57"/>
  <c r="S49" i="27" s="1"/>
  <c r="BA49" i="27" s="1"/>
  <c r="AE38" i="57"/>
  <c r="T49" i="27" s="1"/>
  <c r="BB49" i="27" s="1"/>
  <c r="AG38" i="57"/>
  <c r="V49" i="27" s="1"/>
  <c r="BD49" i="27" s="1"/>
  <c r="AC38" i="57"/>
  <c r="R49" i="27" s="1"/>
  <c r="AZ49" i="27" s="1"/>
  <c r="AG57" i="57"/>
  <c r="V68" i="27" s="1"/>
  <c r="BD68" i="27" s="1"/>
  <c r="AD57" i="57"/>
  <c r="S68" i="27" s="1"/>
  <c r="BA68" i="27" s="1"/>
  <c r="AC57" i="57"/>
  <c r="R68" i="27" s="1"/>
  <c r="AZ68" i="27" s="1"/>
  <c r="AE57" i="57"/>
  <c r="AF57" i="57"/>
  <c r="U68" i="27" s="1"/>
  <c r="BC68" i="27" s="1"/>
  <c r="AF76" i="57"/>
  <c r="U87" i="27" s="1"/>
  <c r="BC87" i="27" s="1"/>
  <c r="AG76" i="57"/>
  <c r="V87" i="27" s="1"/>
  <c r="BD87" i="27" s="1"/>
  <c r="AD76" i="57"/>
  <c r="S87" i="27" s="1"/>
  <c r="BA87" i="27" s="1"/>
  <c r="AC76" i="57"/>
  <c r="R87" i="27" s="1"/>
  <c r="AZ87" i="27" s="1"/>
  <c r="AE76" i="57"/>
  <c r="T87" i="27" s="1"/>
  <c r="BB87" i="27" s="1"/>
  <c r="AD68" i="57"/>
  <c r="S79" i="27" s="1"/>
  <c r="BA79" i="27" s="1"/>
  <c r="AC68" i="57"/>
  <c r="R79" i="27" s="1"/>
  <c r="AZ79" i="27" s="1"/>
  <c r="AF68" i="57"/>
  <c r="U79" i="27" s="1"/>
  <c r="BC79" i="27" s="1"/>
  <c r="AE68" i="57"/>
  <c r="T79" i="27" s="1"/>
  <c r="BB79" i="27" s="1"/>
  <c r="AG68" i="57"/>
  <c r="V79" i="27" s="1"/>
  <c r="BD79" i="27" s="1"/>
  <c r="AD67" i="57"/>
  <c r="S78" i="27" s="1"/>
  <c r="BA78" i="27" s="1"/>
  <c r="AF67" i="57"/>
  <c r="U78" i="27" s="1"/>
  <c r="BC78" i="27" s="1"/>
  <c r="AG67" i="57"/>
  <c r="V78" i="27" s="1"/>
  <c r="BD78" i="27" s="1"/>
  <c r="AE67" i="57"/>
  <c r="T78" i="27" s="1"/>
  <c r="BB78" i="27" s="1"/>
  <c r="AC67" i="57"/>
  <c r="R78" i="27" s="1"/>
  <c r="AZ78" i="27" s="1"/>
  <c r="AC74" i="57"/>
  <c r="AD74" i="57"/>
  <c r="S85" i="27" s="1"/>
  <c r="BA85" i="27" s="1"/>
  <c r="AG74" i="57"/>
  <c r="V85" i="27" s="1"/>
  <c r="BD85" i="27" s="1"/>
  <c r="AF74" i="57"/>
  <c r="U85" i="27" s="1"/>
  <c r="BC85" i="27" s="1"/>
  <c r="AE74" i="57"/>
  <c r="T85" i="27" s="1"/>
  <c r="BB85" i="27" s="1"/>
  <c r="AF82" i="57"/>
  <c r="U93" i="27" s="1"/>
  <c r="BC93" i="27" s="1"/>
  <c r="AC82" i="57"/>
  <c r="R93" i="27" s="1"/>
  <c r="AZ93" i="27" s="1"/>
  <c r="AE82" i="57"/>
  <c r="T93" i="27" s="1"/>
  <c r="BB93" i="27" s="1"/>
  <c r="AG82" i="57"/>
  <c r="V93" i="27" s="1"/>
  <c r="BD93" i="27" s="1"/>
  <c r="AD82" i="57"/>
  <c r="S93" i="27" s="1"/>
  <c r="BA93" i="27" s="1"/>
  <c r="AE81" i="57"/>
  <c r="T92" i="27" s="1"/>
  <c r="BB92" i="27" s="1"/>
  <c r="AF81" i="57"/>
  <c r="U92" i="27" s="1"/>
  <c r="BC92" i="27" s="1"/>
  <c r="AG81" i="57"/>
  <c r="V92" i="27" s="1"/>
  <c r="BD92" i="27" s="1"/>
  <c r="AC83" i="57"/>
  <c r="R94" i="27" s="1"/>
  <c r="AZ94" i="27" s="1"/>
  <c r="AG83" i="57"/>
  <c r="V94" i="27" s="1"/>
  <c r="BD94" i="27" s="1"/>
  <c r="AD83" i="57"/>
  <c r="S94" i="27" s="1"/>
  <c r="BA94" i="27" s="1"/>
  <c r="AF83" i="57"/>
  <c r="U94" i="27" s="1"/>
  <c r="BC94" i="27" s="1"/>
  <c r="AE83" i="57"/>
  <c r="T94" i="27" s="1"/>
  <c r="BB94" i="27" s="1"/>
  <c r="AG44" i="57"/>
  <c r="V55" i="27" s="1"/>
  <c r="BD55" i="27" s="1"/>
  <c r="AD44" i="57"/>
  <c r="S55" i="27" s="1"/>
  <c r="BA55" i="27" s="1"/>
  <c r="AC44" i="57"/>
  <c r="R55" i="27" s="1"/>
  <c r="AZ55" i="27" s="1"/>
  <c r="AE44" i="57"/>
  <c r="T55" i="27" s="1"/>
  <c r="BB55" i="27" s="1"/>
  <c r="AF44" i="57"/>
  <c r="U55" i="27" s="1"/>
  <c r="BC55" i="27" s="1"/>
  <c r="AD32" i="57"/>
  <c r="S43" i="27" s="1"/>
  <c r="BA43" i="27" s="1"/>
  <c r="AG32" i="57"/>
  <c r="V43" i="27" s="1"/>
  <c r="BD43" i="27" s="1"/>
  <c r="AE32" i="57"/>
  <c r="T43" i="27" s="1"/>
  <c r="BB43" i="27" s="1"/>
  <c r="AF32" i="57"/>
  <c r="U43" i="27" s="1"/>
  <c r="BC43" i="27" s="1"/>
  <c r="AC32" i="57"/>
  <c r="AG63" i="57"/>
  <c r="V74" i="27" s="1"/>
  <c r="BD74" i="27" s="1"/>
  <c r="AD63" i="57"/>
  <c r="AC63" i="57"/>
  <c r="R74" i="27" s="1"/>
  <c r="AZ74" i="27" s="1"/>
  <c r="AF63" i="57"/>
  <c r="U74" i="27" s="1"/>
  <c r="BC74" i="27" s="1"/>
  <c r="AE63" i="57"/>
  <c r="T74" i="27" s="1"/>
  <c r="BB74" i="27" s="1"/>
  <c r="AC56" i="57"/>
  <c r="R67" i="27" s="1"/>
  <c r="AZ67" i="27" s="1"/>
  <c r="AF56" i="57"/>
  <c r="AD56" i="57"/>
  <c r="S67" i="27" s="1"/>
  <c r="BA67" i="27" s="1"/>
  <c r="AE56" i="57"/>
  <c r="T67" i="27" s="1"/>
  <c r="BB67" i="27" s="1"/>
  <c r="AG56" i="57"/>
  <c r="V67" i="27" s="1"/>
  <c r="BD67" i="27" s="1"/>
  <c r="AG62" i="57"/>
  <c r="V73" i="27" s="1"/>
  <c r="BD73" i="27" s="1"/>
  <c r="AC62" i="57"/>
  <c r="R73" i="27" s="1"/>
  <c r="AZ73" i="27" s="1"/>
  <c r="AE62" i="57"/>
  <c r="T73" i="27" s="1"/>
  <c r="BB73" i="27" s="1"/>
  <c r="AD62" i="57"/>
  <c r="S73" i="27" s="1"/>
  <c r="BA73" i="27" s="1"/>
  <c r="AF62" i="57"/>
  <c r="U73" i="27" s="1"/>
  <c r="BC73" i="27" s="1"/>
  <c r="AE69" i="57"/>
  <c r="T80" i="27" s="1"/>
  <c r="BB80" i="27" s="1"/>
  <c r="AC69" i="57"/>
  <c r="AG69" i="57"/>
  <c r="V80" i="27" s="1"/>
  <c r="BD80" i="27" s="1"/>
  <c r="AF69" i="57"/>
  <c r="U80" i="27" s="1"/>
  <c r="BC80" i="27" s="1"/>
  <c r="AD69" i="57"/>
  <c r="S80" i="27" s="1"/>
  <c r="BA80" i="27" s="1"/>
  <c r="AC75" i="57"/>
  <c r="R86" i="27" s="1"/>
  <c r="AZ86" i="27" s="1"/>
  <c r="AD75" i="57"/>
  <c r="S86" i="27" s="1"/>
  <c r="BA86" i="27" s="1"/>
  <c r="AG75" i="57"/>
  <c r="V86" i="27" s="1"/>
  <c r="BD86" i="27" s="1"/>
  <c r="AE75" i="57"/>
  <c r="T86" i="27" s="1"/>
  <c r="BB86" i="27" s="1"/>
  <c r="AF75" i="57"/>
  <c r="AD50" i="57"/>
  <c r="S61" i="27" s="1"/>
  <c r="BA61" i="27" s="1"/>
  <c r="AC50" i="57"/>
  <c r="R61" i="27" s="1"/>
  <c r="AZ61" i="27" s="1"/>
  <c r="AF50" i="57"/>
  <c r="U61" i="27" s="1"/>
  <c r="BC61" i="27" s="1"/>
  <c r="AG50" i="57"/>
  <c r="V61" i="27" s="1"/>
  <c r="BD61" i="27" s="1"/>
  <c r="AE50" i="57"/>
  <c r="T61" i="27" s="1"/>
  <c r="BB61" i="27" s="1"/>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AD81" i="57"/>
  <c r="AD65" i="57"/>
  <c r="AE65" i="57"/>
  <c r="AF65" i="57"/>
  <c r="AC65" i="57"/>
  <c r="AG65" i="57"/>
  <c r="AF19" i="57"/>
  <c r="AC19" i="57"/>
  <c r="AG19" i="57"/>
  <c r="AD19" i="57"/>
  <c r="AE19" i="57"/>
  <c r="AC72" i="57"/>
  <c r="AG72" i="57"/>
  <c r="AD72" i="57"/>
  <c r="AE72" i="57"/>
  <c r="AF72" i="57"/>
  <c r="AD77" i="57"/>
  <c r="AE77" i="57"/>
  <c r="AF77" i="57"/>
  <c r="AC77" i="57"/>
  <c r="AG77" i="57"/>
  <c r="AD80" i="57"/>
  <c r="AE80" i="57"/>
  <c r="AF80" i="57"/>
  <c r="AC80" i="57"/>
  <c r="AG80" i="57"/>
  <c r="AF79" i="57"/>
  <c r="AC79" i="57"/>
  <c r="AG79" i="57"/>
  <c r="AD79" i="57"/>
  <c r="AE79" i="57"/>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F99" i="28"/>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E99" i="28" s="1"/>
  <c r="AR103" i="27"/>
  <c r="N108" i="28" s="1"/>
  <c r="AP103" i="27"/>
  <c r="L108" i="28" s="1"/>
  <c r="AO103" i="27"/>
  <c r="K108" i="28" s="1"/>
  <c r="AC108" i="28" s="1"/>
  <c r="AQ103" i="27"/>
  <c r="M108" i="28" s="1"/>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AD104" i="28" s="1"/>
  <c r="AE104" i="28" s="1"/>
  <c r="Q60" i="28"/>
  <c r="R60" i="28"/>
  <c r="O60" i="28"/>
  <c r="Q59" i="28"/>
  <c r="O53" i="28"/>
  <c r="O59" i="28"/>
  <c r="P65" i="28"/>
  <c r="AM134" i="28" l="1"/>
  <c r="AE107" i="28"/>
  <c r="AF107" i="28" s="1"/>
  <c r="AD108" i="28"/>
  <c r="AE108" i="28" s="1"/>
  <c r="AF108" i="28" s="1"/>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AG99" i="28" s="1"/>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O66" i="28" s="1"/>
  <c r="AN134" i="28" l="1"/>
  <c r="AO54" i="28"/>
  <c r="AP54" i="28" s="1"/>
  <c r="AQ54" i="28" s="1"/>
  <c r="AR54" i="28" s="1"/>
  <c r="AH48" i="28"/>
  <c r="AI48" i="28" s="1"/>
  <c r="AJ48" i="28" s="1"/>
  <c r="AK48" i="28" s="1"/>
  <c r="AL48" i="28" s="1"/>
  <c r="AH99" i="28"/>
  <c r="AI99" i="28" s="1"/>
  <c r="AJ99" i="28" s="1"/>
  <c r="AK99" i="28" s="1"/>
  <c r="AL99"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AO134" i="28" l="1"/>
  <c r="T68" i="27"/>
  <c r="BB68" i="27" s="1"/>
  <c r="R80" i="27"/>
  <c r="AZ80" i="27" s="1"/>
  <c r="R43" i="27"/>
  <c r="AZ43" i="27" s="1"/>
  <c r="S101" i="27"/>
  <c r="BA101" i="27" s="1"/>
  <c r="AP134" i="28" l="1"/>
  <c r="U86" i="27"/>
  <c r="BC86" i="27" s="1"/>
  <c r="S66" i="27"/>
  <c r="BA66" i="27" s="1"/>
  <c r="U67" i="27"/>
  <c r="BC67" i="27" s="1"/>
  <c r="AQ134" i="28" l="1"/>
  <c r="R60" i="27"/>
  <c r="AZ60" i="27" s="1"/>
  <c r="S59" i="27"/>
  <c r="BA59" i="27" s="1"/>
  <c r="U99" i="27"/>
  <c r="BC99" i="27" s="1"/>
  <c r="AR134" i="28" l="1"/>
  <c r="S48" i="27"/>
  <c r="BA48" i="27" s="1"/>
  <c r="U47" i="27"/>
  <c r="BC47" i="27" s="1"/>
  <c r="P79" i="28" l="1"/>
  <c r="R85" i="28"/>
  <c r="U85" i="28"/>
  <c r="U79" i="28"/>
  <c r="R79" i="28"/>
  <c r="Q79" i="28"/>
  <c r="O79" i="28" l="1"/>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AP99" i="28" s="1"/>
  <c r="AQ99" i="28" s="1"/>
  <c r="AR99" i="28" s="1"/>
  <c r="X85" i="28"/>
  <c r="Y85" i="28"/>
  <c r="Z79" i="28"/>
  <c r="W85" i="28"/>
  <c r="Y79" i="28"/>
  <c r="Y83" i="28"/>
  <c r="W83" i="28"/>
  <c r="AQ79" i="28" l="1"/>
  <c r="AR79" i="28" s="1"/>
  <c r="V85" i="28"/>
  <c r="AN85" i="28" s="1"/>
  <c r="AO85" i="28" s="1"/>
  <c r="AP85" i="28" s="1"/>
  <c r="AQ85" i="28" s="1"/>
  <c r="AR85" i="28" s="1"/>
  <c r="V83" i="28"/>
  <c r="O41" i="27" l="1"/>
  <c r="AW41" i="27" s="1"/>
  <c r="P41" i="27"/>
  <c r="AX41" i="27" s="1"/>
  <c r="Q41" i="27"/>
  <c r="AY41" i="27" s="1"/>
  <c r="L41" i="27"/>
  <c r="AT41" i="27" s="1"/>
  <c r="N41" i="27"/>
  <c r="AV41" i="27" s="1"/>
  <c r="M41" i="27" l="1"/>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AD42" i="28" s="1"/>
  <c r="N41" i="28"/>
  <c r="U41" i="28"/>
  <c r="M41" i="28"/>
  <c r="U40" i="28"/>
  <c r="T40" i="28"/>
  <c r="S40" i="28"/>
  <c r="L42" i="28"/>
  <c r="P42" i="28"/>
  <c r="M42" i="28"/>
  <c r="O41" i="28"/>
  <c r="R40" i="28"/>
  <c r="Q40" i="28"/>
  <c r="AD41" i="28" l="1"/>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O97" i="27" l="1"/>
  <c r="AW97" i="27" s="1"/>
  <c r="M110" i="27"/>
  <c r="AU110" i="27" s="1"/>
  <c r="O110" i="27"/>
  <c r="AW110" i="27" s="1"/>
  <c r="N110" i="27"/>
  <c r="AV110" i="27" s="1"/>
  <c r="M106" i="27"/>
  <c r="AU106" i="27" s="1"/>
  <c r="P144" i="28" l="1"/>
  <c r="P148" i="28"/>
  <c r="M105" i="27"/>
  <c r="N121" i="27"/>
  <c r="AV121" i="27" s="1"/>
  <c r="O144" i="28"/>
  <c r="Q149" i="28"/>
  <c r="M97" i="27"/>
  <c r="U149" i="28"/>
  <c r="P97" i="27"/>
  <c r="AX97" i="27" s="1"/>
  <c r="Q144" i="28"/>
  <c r="O105" i="27"/>
  <c r="N105" i="27"/>
  <c r="L105" i="27"/>
  <c r="P105" i="27"/>
  <c r="AX105" i="27" s="1"/>
  <c r="Q105" i="27"/>
  <c r="R146" i="28"/>
  <c r="K98" i="27"/>
  <c r="Q146" i="28"/>
  <c r="K97" i="27"/>
  <c r="O107" i="27"/>
  <c r="Q121" i="27"/>
  <c r="R149" i="28"/>
  <c r="O121" i="27"/>
  <c r="P110" i="27"/>
  <c r="AX110" i="27" s="1"/>
  <c r="P121" i="27"/>
  <c r="AX121" i="27" s="1"/>
  <c r="Q110" i="27"/>
  <c r="U130" i="28"/>
  <c r="Q97" i="27"/>
  <c r="O117" i="27"/>
  <c r="P138" i="28"/>
  <c r="K138" i="28"/>
  <c r="AC138" i="28" s="1"/>
  <c r="S144" i="28"/>
  <c r="L106" i="27"/>
  <c r="O106" i="27"/>
  <c r="N106" i="27"/>
  <c r="Q111" i="28"/>
  <c r="M102" i="27"/>
  <c r="AU102" i="27" s="1"/>
  <c r="O102" i="27"/>
  <c r="AW102" i="27" s="1"/>
  <c r="S102" i="28"/>
  <c r="R115" i="28"/>
  <c r="M111" i="27"/>
  <c r="AU111" i="27" s="1"/>
  <c r="N97" i="27"/>
  <c r="AV97" i="27" s="1"/>
  <c r="M117" i="27"/>
  <c r="AU117" i="27" s="1"/>
  <c r="M103" i="27"/>
  <c r="AU103" i="27" s="1"/>
  <c r="O103" i="27"/>
  <c r="AW103" i="27" s="1"/>
  <c r="L103" i="27"/>
  <c r="AT103" i="27" s="1"/>
  <c r="S149" i="28"/>
  <c r="S146" i="28"/>
  <c r="N111" i="27"/>
  <c r="AV111" i="27" s="1"/>
  <c r="M107" i="27"/>
  <c r="AU107" i="27" s="1"/>
  <c r="S115" i="28"/>
  <c r="N96" i="27"/>
  <c r="AV96" i="27" s="1"/>
  <c r="L107" i="27"/>
  <c r="AT107" i="27" s="1"/>
  <c r="Q115" i="28"/>
  <c r="N103" i="27"/>
  <c r="AV103" i="27" s="1"/>
  <c r="O115" i="27"/>
  <c r="AW115" i="27" s="1"/>
  <c r="O111" i="27"/>
  <c r="AW111" i="27" s="1"/>
  <c r="N104" i="27"/>
  <c r="AV104" i="27" s="1"/>
  <c r="N117" i="27"/>
  <c r="AV117" i="27" s="1"/>
  <c r="O96" i="27"/>
  <c r="AW96" i="27" s="1"/>
  <c r="L110" i="27"/>
  <c r="AT110" i="27" s="1"/>
  <c r="N107" i="27"/>
  <c r="AV107" i="27" s="1"/>
  <c r="L102" i="27"/>
  <c r="AT102" i="27" s="1"/>
  <c r="N102" i="27"/>
  <c r="AV102" i="27" s="1"/>
  <c r="L97" i="27"/>
  <c r="AT97" i="27" s="1"/>
  <c r="P82" i="27" l="1"/>
  <c r="AX82" i="27" s="1"/>
  <c r="L91" i="27"/>
  <c r="J86" i="27"/>
  <c r="J77" i="27"/>
  <c r="O64" i="27"/>
  <c r="J85" i="27"/>
  <c r="M70" i="27"/>
  <c r="O88" i="27"/>
  <c r="H75" i="27"/>
  <c r="Q71" i="27"/>
  <c r="AV106" i="27"/>
  <c r="R111" i="28" s="1"/>
  <c r="AS98" i="27"/>
  <c r="O103" i="28" s="1"/>
  <c r="AY97" i="27"/>
  <c r="U102" i="28" s="1"/>
  <c r="AW107" i="27"/>
  <c r="S112" i="28" s="1"/>
  <c r="AU97" i="27"/>
  <c r="Q102" i="28" s="1"/>
  <c r="AS97" i="27"/>
  <c r="O102" i="28" s="1"/>
  <c r="AY105" i="27"/>
  <c r="U110" i="28" s="1"/>
  <c r="AV105" i="27"/>
  <c r="R110" i="28" s="1"/>
  <c r="AT106" i="27"/>
  <c r="P111" i="28" s="1"/>
  <c r="AW117" i="27"/>
  <c r="S122" i="28" s="1"/>
  <c r="AW121" i="27"/>
  <c r="S126" i="28" s="1"/>
  <c r="AT105" i="27"/>
  <c r="P110" i="28" s="1"/>
  <c r="AW106" i="27"/>
  <c r="S111" i="28" s="1"/>
  <c r="AY110" i="27"/>
  <c r="U115" i="28" s="1"/>
  <c r="AY121" i="27"/>
  <c r="U126" i="28" s="1"/>
  <c r="AW105" i="27"/>
  <c r="S110" i="28" s="1"/>
  <c r="AU105" i="27"/>
  <c r="Q110" i="28" s="1"/>
  <c r="N91" i="27"/>
  <c r="Q91" i="27"/>
  <c r="M91" i="27"/>
  <c r="P91" i="27"/>
  <c r="AX91" i="27" s="1"/>
  <c r="Q29" i="27"/>
  <c r="AY29" i="27" s="1"/>
  <c r="AY21" i="27" s="1"/>
  <c r="Q85" i="27"/>
  <c r="Q64" i="27"/>
  <c r="J29" i="27"/>
  <c r="AR29" i="27" s="1"/>
  <c r="AR21" i="27" s="1"/>
  <c r="N29" i="27"/>
  <c r="AV29" i="27" s="1"/>
  <c r="AV21" i="27" s="1"/>
  <c r="P29" i="27"/>
  <c r="AX29" i="27" s="1"/>
  <c r="AX21" i="27" s="1"/>
  <c r="O29" i="27"/>
  <c r="AW29" i="27" s="1"/>
  <c r="AW21" i="27" s="1"/>
  <c r="G29" i="27"/>
  <c r="AO29" i="27" s="1"/>
  <c r="AO21" i="27" s="1"/>
  <c r="M29" i="27"/>
  <c r="AU29" i="27" s="1"/>
  <c r="AU21" i="27" s="1"/>
  <c r="N115" i="27"/>
  <c r="S142" i="28"/>
  <c r="R152" i="28"/>
  <c r="M115" i="27"/>
  <c r="Q98" i="27"/>
  <c r="M96" i="27"/>
  <c r="N112" i="27"/>
  <c r="L96" i="27"/>
  <c r="N98" i="27"/>
  <c r="O98" i="27"/>
  <c r="M98" i="27"/>
  <c r="M112" i="27"/>
  <c r="O112" i="27"/>
  <c r="R142" i="28"/>
  <c r="M142" i="28"/>
  <c r="L98" i="27"/>
  <c r="Q96" i="27"/>
  <c r="N99" i="27"/>
  <c r="L100" i="27"/>
  <c r="O100" i="27"/>
  <c r="P122" i="27"/>
  <c r="AX122" i="27" s="1"/>
  <c r="L104" i="27"/>
  <c r="U152" i="28"/>
  <c r="S152" i="28"/>
  <c r="Q99" i="27"/>
  <c r="P96" i="27"/>
  <c r="AX96" i="27" s="1"/>
  <c r="L138" i="28"/>
  <c r="AD138" i="28" s="1"/>
  <c r="P99" i="27"/>
  <c r="AX99" i="27" s="1"/>
  <c r="Q137" i="28"/>
  <c r="O137" i="28"/>
  <c r="O99" i="27"/>
  <c r="L137" i="28"/>
  <c r="R144" i="28"/>
  <c r="S137" i="28"/>
  <c r="O138" i="28"/>
  <c r="K99" i="27"/>
  <c r="M99" i="27"/>
  <c r="P137" i="28"/>
  <c r="V121" i="27"/>
  <c r="BD121" i="27" s="1"/>
  <c r="V110" i="27"/>
  <c r="BD110" i="27" s="1"/>
  <c r="T102" i="28"/>
  <c r="T126" i="28"/>
  <c r="T146" i="28"/>
  <c r="T115" i="28"/>
  <c r="T149" i="28"/>
  <c r="T110" i="28"/>
  <c r="T130" i="28"/>
  <c r="P112" i="27"/>
  <c r="AX112" i="27" s="1"/>
  <c r="P111" i="27"/>
  <c r="AX111" i="27" s="1"/>
  <c r="P115" i="27"/>
  <c r="AX115" i="27" s="1"/>
  <c r="P117" i="27"/>
  <c r="AX117" i="27" s="1"/>
  <c r="P98" i="27"/>
  <c r="AX98" i="27" s="1"/>
  <c r="P102" i="27"/>
  <c r="AX102" i="27" s="1"/>
  <c r="P107" i="27"/>
  <c r="AX107" i="27" s="1"/>
  <c r="P106" i="27"/>
  <c r="AX106" i="27" s="1"/>
  <c r="P103" i="27"/>
  <c r="AX103" i="27" s="1"/>
  <c r="U131" i="28"/>
  <c r="U142" i="28"/>
  <c r="U144" i="28"/>
  <c r="Q106" i="27"/>
  <c r="U151" i="28"/>
  <c r="Q102" i="27"/>
  <c r="AY102" i="27" s="1"/>
  <c r="Q115" i="27"/>
  <c r="AY115" i="27" s="1"/>
  <c r="Q103" i="27"/>
  <c r="U148" i="28"/>
  <c r="Q117" i="27"/>
  <c r="AY117" i="27" s="1"/>
  <c r="O122" i="27"/>
  <c r="Q111" i="27"/>
  <c r="Q112" i="27"/>
  <c r="Q142" i="28"/>
  <c r="N143" i="28"/>
  <c r="P143" i="28"/>
  <c r="M109" i="27"/>
  <c r="O143" i="28"/>
  <c r="J96" i="27"/>
  <c r="AR96" i="27" s="1"/>
  <c r="R109" i="28"/>
  <c r="O113" i="27"/>
  <c r="AW113" i="27" s="1"/>
  <c r="N113" i="27"/>
  <c r="AV113" i="27" s="1"/>
  <c r="M113" i="27"/>
  <c r="AU113" i="27" s="1"/>
  <c r="J97" i="27"/>
  <c r="AR97" i="27" s="1"/>
  <c r="S148" i="28"/>
  <c r="K106" i="27"/>
  <c r="AS106" i="27" s="1"/>
  <c r="N109" i="27"/>
  <c r="AV109" i="27" s="1"/>
  <c r="S116" i="28"/>
  <c r="S138" i="28"/>
  <c r="K100" i="27"/>
  <c r="AS100" i="27" s="1"/>
  <c r="N100" i="27"/>
  <c r="AV100" i="27" s="1"/>
  <c r="M100" i="27"/>
  <c r="AU100" i="27" s="1"/>
  <c r="R126" i="28"/>
  <c r="AJ126" i="28" s="1"/>
  <c r="AK126" i="28" s="1"/>
  <c r="O109" i="27"/>
  <c r="AW109" i="27" s="1"/>
  <c r="P107" i="28"/>
  <c r="S101" i="28"/>
  <c r="R122" i="28"/>
  <c r="S120" i="28"/>
  <c r="R108" i="28"/>
  <c r="M138" i="28"/>
  <c r="Q112" i="28"/>
  <c r="R116" i="28"/>
  <c r="P108" i="28"/>
  <c r="R151" i="28"/>
  <c r="S107" i="28"/>
  <c r="P102" i="28"/>
  <c r="R112" i="28"/>
  <c r="P115" i="28"/>
  <c r="AH115" i="28" s="1"/>
  <c r="AI115" i="28" s="1"/>
  <c r="AJ115" i="28" s="1"/>
  <c r="AK115" i="28" s="1"/>
  <c r="AL115" i="28" s="1"/>
  <c r="AM115" i="28" s="1"/>
  <c r="O116" i="27"/>
  <c r="AW116" i="27" s="1"/>
  <c r="O104" i="27"/>
  <c r="AW104" i="27" s="1"/>
  <c r="M104" i="27"/>
  <c r="AU104" i="27" s="1"/>
  <c r="K107" i="27"/>
  <c r="AS107" i="27" s="1"/>
  <c r="O120" i="27"/>
  <c r="AW120" i="27" s="1"/>
  <c r="N146" i="28"/>
  <c r="AF146" i="28" s="1"/>
  <c r="K103" i="27"/>
  <c r="AS103" i="27" s="1"/>
  <c r="S108" i="28"/>
  <c r="R148" i="28"/>
  <c r="N138" i="28"/>
  <c r="K105" i="27"/>
  <c r="AS105" i="27" s="1"/>
  <c r="O146" i="28"/>
  <c r="P146" i="28"/>
  <c r="Q148" i="28"/>
  <c r="K96" i="27"/>
  <c r="AS96" i="27" s="1"/>
  <c r="O95" i="27"/>
  <c r="AW95" i="27" s="1"/>
  <c r="J98" i="27"/>
  <c r="AR98" i="27" s="1"/>
  <c r="M95" i="27"/>
  <c r="AU95" i="27" s="1"/>
  <c r="L95" i="27"/>
  <c r="AT95" i="27" s="1"/>
  <c r="L112" i="27"/>
  <c r="AT112" i="27" s="1"/>
  <c r="R138" i="28"/>
  <c r="L111" i="27"/>
  <c r="AT111" i="27" s="1"/>
  <c r="O142" i="28"/>
  <c r="R107" i="28"/>
  <c r="N118" i="27"/>
  <c r="AV118" i="27" s="1"/>
  <c r="P112" i="28"/>
  <c r="N116" i="27"/>
  <c r="AV116" i="27" s="1"/>
  <c r="R101" i="28"/>
  <c r="O118" i="27"/>
  <c r="AW118" i="27" s="1"/>
  <c r="N137" i="28"/>
  <c r="P149" i="28"/>
  <c r="AH149" i="28" s="1"/>
  <c r="AI149" i="28" s="1"/>
  <c r="AJ149" i="28" s="1"/>
  <c r="AK149" i="28" s="1"/>
  <c r="AL149" i="28" s="1"/>
  <c r="AM149" i="28" s="1"/>
  <c r="Q108" i="28"/>
  <c r="Q122" i="28"/>
  <c r="AI122" i="28" s="1"/>
  <c r="AJ122" i="28" s="1"/>
  <c r="R102" i="28"/>
  <c r="S151" i="28"/>
  <c r="Q116" i="28"/>
  <c r="N144" i="28"/>
  <c r="Q138" i="28"/>
  <c r="N95" i="27"/>
  <c r="AV95" i="27" s="1"/>
  <c r="K95" i="27"/>
  <c r="AS95" i="27" s="1"/>
  <c r="L99" i="27"/>
  <c r="AT99" i="27" s="1"/>
  <c r="Q107" i="28"/>
  <c r="K102" i="27"/>
  <c r="AS102" i="27" s="1"/>
  <c r="AK122" i="28" l="1"/>
  <c r="AL126" i="28"/>
  <c r="AM126" i="28" s="1"/>
  <c r="AE138" i="28"/>
  <c r="AF138" i="28" s="1"/>
  <c r="AG138" i="28" s="1"/>
  <c r="AH138" i="28" s="1"/>
  <c r="AI138" i="28" s="1"/>
  <c r="AJ138" i="28" s="1"/>
  <c r="AK138" i="28" s="1"/>
  <c r="AG146" i="28"/>
  <c r="AH146" i="28" s="1"/>
  <c r="AI146" i="28" s="1"/>
  <c r="AJ146" i="28" s="1"/>
  <c r="AK146" i="28" s="1"/>
  <c r="AL146" i="28" s="1"/>
  <c r="I91" i="21"/>
  <c r="I85" i="21"/>
  <c r="I93" i="21"/>
  <c r="I94" i="21"/>
  <c r="I92" i="21"/>
  <c r="I88" i="21"/>
  <c r="I95" i="21"/>
  <c r="K65" i="27"/>
  <c r="AR77" i="27"/>
  <c r="N82" i="28" s="1"/>
  <c r="AY71" i="27"/>
  <c r="U76" i="28" s="1"/>
  <c r="AW122" i="27"/>
  <c r="S127" i="28" s="1"/>
  <c r="AT100" i="27"/>
  <c r="P105" i="28" s="1"/>
  <c r="AW112" i="27"/>
  <c r="S117" i="28" s="1"/>
  <c r="AU112" i="27"/>
  <c r="Q117" i="28" s="1"/>
  <c r="AU115" i="27"/>
  <c r="Q120" i="28" s="1"/>
  <c r="AI120" i="28" s="1"/>
  <c r="AU99" i="27"/>
  <c r="Q104" i="28" s="1"/>
  <c r="AY99" i="27"/>
  <c r="U104" i="28" s="1"/>
  <c r="AV99" i="27"/>
  <c r="R104" i="28" s="1"/>
  <c r="AT98" i="27"/>
  <c r="P103" i="28" s="1"/>
  <c r="AU98" i="27"/>
  <c r="Q103" i="28" s="1"/>
  <c r="AV112" i="27"/>
  <c r="R117" i="28" s="1"/>
  <c r="AP75" i="27"/>
  <c r="L80" i="28" s="1"/>
  <c r="AT91" i="27"/>
  <c r="P96" i="28" s="1"/>
  <c r="AT104" i="27"/>
  <c r="P109" i="28" s="1"/>
  <c r="AT96" i="27"/>
  <c r="P101" i="28" s="1"/>
  <c r="AY64" i="27"/>
  <c r="U69" i="28" s="1"/>
  <c r="AY85" i="27"/>
  <c r="U90" i="28" s="1"/>
  <c r="AR85" i="27"/>
  <c r="N90" i="28" s="1"/>
  <c r="AW88" i="27"/>
  <c r="S93" i="28" s="1"/>
  <c r="AU91" i="27"/>
  <c r="Q96" i="28" s="1"/>
  <c r="AY91" i="27"/>
  <c r="U96" i="28" s="1"/>
  <c r="AY112" i="27"/>
  <c r="U117" i="28" s="1"/>
  <c r="AS99" i="27"/>
  <c r="O104" i="28" s="1"/>
  <c r="AY96" i="27"/>
  <c r="U101" i="28" s="1"/>
  <c r="AW98" i="27"/>
  <c r="S103" i="28" s="1"/>
  <c r="AU96" i="27"/>
  <c r="Q101" i="28" s="1"/>
  <c r="AU109" i="27"/>
  <c r="Q114" i="28" s="1"/>
  <c r="AY111" i="27"/>
  <c r="U116" i="28" s="1"/>
  <c r="AY103" i="27"/>
  <c r="U108" i="28" s="1"/>
  <c r="AY106" i="27"/>
  <c r="U111" i="28" s="1"/>
  <c r="AW99" i="27"/>
  <c r="S104" i="28" s="1"/>
  <c r="AW100" i="27"/>
  <c r="S105" i="28" s="1"/>
  <c r="AV98" i="27"/>
  <c r="R103" i="28" s="1"/>
  <c r="AY98" i="27"/>
  <c r="U103" i="28" s="1"/>
  <c r="AV115" i="27"/>
  <c r="R120" i="28" s="1"/>
  <c r="AR86" i="27"/>
  <c r="N91" i="28" s="1"/>
  <c r="AW64" i="27"/>
  <c r="S69" i="28" s="1"/>
  <c r="AU70" i="27"/>
  <c r="Q75" i="28" s="1"/>
  <c r="AV91" i="27"/>
  <c r="R96" i="28" s="1"/>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O91" i="27"/>
  <c r="L92" i="27"/>
  <c r="N89" i="27"/>
  <c r="J92" i="27"/>
  <c r="H72" i="27"/>
  <c r="P72" i="27"/>
  <c r="L76" i="27"/>
  <c r="N76" i="27"/>
  <c r="Q77" i="27"/>
  <c r="M77" i="27"/>
  <c r="O78" i="27"/>
  <c r="K78" i="27"/>
  <c r="J70" i="27"/>
  <c r="G77" i="27"/>
  <c r="L77" i="27"/>
  <c r="I78" i="27"/>
  <c r="G64" i="27"/>
  <c r="L79" i="27"/>
  <c r="N78" i="27"/>
  <c r="P78" i="27"/>
  <c r="J75" i="27"/>
  <c r="N92" i="27"/>
  <c r="K89" i="27"/>
  <c r="P92" i="27"/>
  <c r="J88" i="27"/>
  <c r="O77" i="27"/>
  <c r="I88" i="27"/>
  <c r="M64" i="27"/>
  <c r="K82" i="27"/>
  <c r="Q82" i="27"/>
  <c r="I82" i="27"/>
  <c r="N71" i="27"/>
  <c r="L71" i="27"/>
  <c r="L85" i="27"/>
  <c r="N64" i="27"/>
  <c r="H85" i="27"/>
  <c r="K75" i="27"/>
  <c r="K86" i="27"/>
  <c r="L75" i="27"/>
  <c r="H71" i="27"/>
  <c r="N85" i="27"/>
  <c r="J82" i="27"/>
  <c r="K79" i="27"/>
  <c r="J91" i="27"/>
  <c r="M75" i="27"/>
  <c r="I91" i="27"/>
  <c r="G72" i="27"/>
  <c r="O89" i="27"/>
  <c r="K92" i="27"/>
  <c r="K72" i="27"/>
  <c r="I72" i="27"/>
  <c r="O92" i="27"/>
  <c r="O72" i="27"/>
  <c r="L89" i="27"/>
  <c r="J76" i="27"/>
  <c r="O76" i="27"/>
  <c r="G76" i="27"/>
  <c r="N88" i="27"/>
  <c r="H77" i="27"/>
  <c r="M92"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K91" i="27"/>
  <c r="P90" i="27"/>
  <c r="AX90" i="27" s="1"/>
  <c r="H81" i="27"/>
  <c r="AP81" i="27" s="1"/>
  <c r="Q34" i="28"/>
  <c r="S34" i="28"/>
  <c r="N34" i="28"/>
  <c r="T34" i="28"/>
  <c r="K34" i="28"/>
  <c r="AC34" i="28" s="1"/>
  <c r="P147" i="28"/>
  <c r="Q147" i="28"/>
  <c r="R147" i="28"/>
  <c r="U147" i="28"/>
  <c r="O147" i="28"/>
  <c r="AG147" i="28" s="1"/>
  <c r="AH147" i="28" s="1"/>
  <c r="S147" i="28"/>
  <c r="U150" i="28"/>
  <c r="S150" i="28"/>
  <c r="R150" i="28"/>
  <c r="Q150" i="28"/>
  <c r="S131" i="28"/>
  <c r="AK131" i="28" s="1"/>
  <c r="T131" i="28"/>
  <c r="Y149" i="28"/>
  <c r="U121" i="27"/>
  <c r="U110" i="27"/>
  <c r="M137" i="28"/>
  <c r="U107" i="28"/>
  <c r="U120" i="28"/>
  <c r="R137" i="28"/>
  <c r="K137" i="28"/>
  <c r="AC137" i="28" s="1"/>
  <c r="AD137" i="28" s="1"/>
  <c r="AE137" i="28" s="1"/>
  <c r="AF137" i="28" s="1"/>
  <c r="AG137" i="28" s="1"/>
  <c r="AH137" i="28" s="1"/>
  <c r="AI137" i="28" s="1"/>
  <c r="U112" i="27"/>
  <c r="BC112" i="27" s="1"/>
  <c r="U115" i="27"/>
  <c r="BC115" i="27" s="1"/>
  <c r="M116" i="27"/>
  <c r="AU116" i="27" s="1"/>
  <c r="O140" i="28"/>
  <c r="U98" i="27"/>
  <c r="BC98" i="27" s="1"/>
  <c r="V111" i="27"/>
  <c r="BD111" i="27" s="1"/>
  <c r="V102" i="27"/>
  <c r="BD102" i="27" s="1"/>
  <c r="T108" i="28"/>
  <c r="T144" i="28"/>
  <c r="T122" i="28"/>
  <c r="AL122" i="28" s="1"/>
  <c r="T120" i="28"/>
  <c r="T87" i="28"/>
  <c r="T96" i="28"/>
  <c r="T112" i="28"/>
  <c r="T103" i="28"/>
  <c r="T138" i="28"/>
  <c r="AL138" i="28" s="1"/>
  <c r="T116" i="28"/>
  <c r="T117" i="28"/>
  <c r="T137" i="28"/>
  <c r="T142" i="28"/>
  <c r="T127" i="28"/>
  <c r="T104" i="28"/>
  <c r="T101" i="28"/>
  <c r="T150" i="28"/>
  <c r="T151" i="28"/>
  <c r="T111" i="28"/>
  <c r="T107" i="28"/>
  <c r="T147" i="28"/>
  <c r="T136" i="28"/>
  <c r="T152" i="28"/>
  <c r="P123" i="27"/>
  <c r="AX123" i="27" s="1"/>
  <c r="P118" i="27"/>
  <c r="AX118" i="27" s="1"/>
  <c r="P104" i="27"/>
  <c r="AX104" i="27" s="1"/>
  <c r="P113" i="27"/>
  <c r="AX113" i="27" s="1"/>
  <c r="T110" i="27"/>
  <c r="R110" i="27"/>
  <c r="S110" i="27"/>
  <c r="P89" i="27"/>
  <c r="AX89" i="27" s="1"/>
  <c r="R121" i="27"/>
  <c r="S121" i="27"/>
  <c r="T121" i="27"/>
  <c r="V130" i="28"/>
  <c r="X130" i="28"/>
  <c r="P95" i="27"/>
  <c r="AX95" i="27" s="1"/>
  <c r="V149" i="28"/>
  <c r="AN149" i="28" s="1"/>
  <c r="W149" i="28"/>
  <c r="R97" i="27"/>
  <c r="AZ97" i="27" s="1"/>
  <c r="T97" i="27"/>
  <c r="BB97" i="27" s="1"/>
  <c r="S130" i="28"/>
  <c r="AK130" i="28" s="1"/>
  <c r="AL130" i="28" s="1"/>
  <c r="AM130" i="28" s="1"/>
  <c r="U140" i="28"/>
  <c r="Q109" i="27"/>
  <c r="Q116" i="27"/>
  <c r="Q113" i="27"/>
  <c r="U132" i="28"/>
  <c r="Q120" i="27"/>
  <c r="AY120" i="27" s="1"/>
  <c r="U146" i="28"/>
  <c r="Q118" i="27"/>
  <c r="AY118" i="27" s="1"/>
  <c r="Q95" i="27"/>
  <c r="Q92" i="27"/>
  <c r="AY92" i="27" s="1"/>
  <c r="U138" i="28"/>
  <c r="U122" i="28"/>
  <c r="U145" i="28"/>
  <c r="U133" i="28"/>
  <c r="Q123" i="27"/>
  <c r="Q89" i="27"/>
  <c r="U143" i="28"/>
  <c r="U136" i="28"/>
  <c r="Q122" i="27"/>
  <c r="AY122" i="27" s="1"/>
  <c r="Q104" i="27"/>
  <c r="AY104" i="27" s="1"/>
  <c r="N141" i="28"/>
  <c r="P136" i="28"/>
  <c r="M140" i="28"/>
  <c r="O148" i="28"/>
  <c r="AG148" i="28" s="1"/>
  <c r="AH148" i="28" s="1"/>
  <c r="AI148" i="28" s="1"/>
  <c r="AJ148" i="28" s="1"/>
  <c r="AK148" i="28" s="1"/>
  <c r="N120" i="27"/>
  <c r="AV120" i="27" s="1"/>
  <c r="R34" i="28"/>
  <c r="S136" i="28"/>
  <c r="L142" i="28"/>
  <c r="AD142" i="28" s="1"/>
  <c r="AE142" i="28" s="1"/>
  <c r="P116" i="28"/>
  <c r="AH116" i="28" s="1"/>
  <c r="AI116" i="28" s="1"/>
  <c r="AJ116" i="28" s="1"/>
  <c r="AK116" i="28" s="1"/>
  <c r="P117" i="28"/>
  <c r="AH117" i="28" s="1"/>
  <c r="N142" i="28"/>
  <c r="P100" i="28"/>
  <c r="O101" i="28"/>
  <c r="N140" i="28"/>
  <c r="Q109" i="28"/>
  <c r="K136" i="28"/>
  <c r="AC136" i="28" s="1"/>
  <c r="N139" i="28"/>
  <c r="Z130" i="28"/>
  <c r="P150" i="28"/>
  <c r="AH150" i="28" s="1"/>
  <c r="Z115" i="28"/>
  <c r="R105" i="28"/>
  <c r="Q145" i="28"/>
  <c r="O145" i="28"/>
  <c r="L113" i="27"/>
  <c r="AT113" i="27" s="1"/>
  <c r="O107" i="28"/>
  <c r="AG107" i="28" s="1"/>
  <c r="AH107" i="28" s="1"/>
  <c r="AI107" i="28" s="1"/>
  <c r="AJ107" i="28" s="1"/>
  <c r="AK107" i="28" s="1"/>
  <c r="O100" i="28"/>
  <c r="L139" i="28"/>
  <c r="R100" i="28"/>
  <c r="L136" i="28"/>
  <c r="M118" i="27"/>
  <c r="AU118" i="27" s="1"/>
  <c r="O136" i="28"/>
  <c r="Q100" i="28"/>
  <c r="M136" i="28"/>
  <c r="P142" i="28"/>
  <c r="S140" i="28"/>
  <c r="V103" i="27"/>
  <c r="BD103" i="27" s="1"/>
  <c r="U103" i="27"/>
  <c r="BC103" i="27" s="1"/>
  <c r="I89" i="27"/>
  <c r="AQ89" i="27" s="1"/>
  <c r="Z149" i="28"/>
  <c r="K104" i="27"/>
  <c r="AS104" i="27" s="1"/>
  <c r="Q136" i="28"/>
  <c r="N122" i="27"/>
  <c r="AV122" i="27" s="1"/>
  <c r="J95" i="27"/>
  <c r="AR95" i="27" s="1"/>
  <c r="S114" i="28"/>
  <c r="O105" i="28"/>
  <c r="P139" i="28"/>
  <c r="R136" i="28"/>
  <c r="M139" i="28"/>
  <c r="O111" i="28"/>
  <c r="AG111" i="28" s="1"/>
  <c r="AH111" i="28" s="1"/>
  <c r="AI111" i="28" s="1"/>
  <c r="AJ111" i="28" s="1"/>
  <c r="AK111" i="28" s="1"/>
  <c r="AL111" i="28" s="1"/>
  <c r="N102" i="28"/>
  <c r="AF102" i="28" s="1"/>
  <c r="AG102" i="28" s="1"/>
  <c r="AH102" i="28" s="1"/>
  <c r="AI102" i="28" s="1"/>
  <c r="AJ102" i="28" s="1"/>
  <c r="AK102" i="28" s="1"/>
  <c r="AL102" i="28" s="1"/>
  <c r="AM102" i="28" s="1"/>
  <c r="N101" i="28"/>
  <c r="AF101" i="28" s="1"/>
  <c r="P104" i="28"/>
  <c r="R123" i="28"/>
  <c r="S153" i="28"/>
  <c r="N103" i="28"/>
  <c r="AF103" i="28" s="1"/>
  <c r="AG103" i="28" s="1"/>
  <c r="S143" i="28"/>
  <c r="R143" i="28"/>
  <c r="R105" i="27"/>
  <c r="AZ105" i="27" s="1"/>
  <c r="V105" i="27"/>
  <c r="BD105" i="27" s="1"/>
  <c r="U105" i="27"/>
  <c r="BC105" i="27" s="1"/>
  <c r="T105" i="27"/>
  <c r="BB105" i="27" s="1"/>
  <c r="S105" i="27"/>
  <c r="BA105" i="27" s="1"/>
  <c r="L140" i="28"/>
  <c r="U117" i="27"/>
  <c r="BC117" i="27" s="1"/>
  <c r="V117" i="27"/>
  <c r="BD117" i="27" s="1"/>
  <c r="O108" i="28"/>
  <c r="AG108" i="28" s="1"/>
  <c r="AH108" i="28" s="1"/>
  <c r="AI108" i="28" s="1"/>
  <c r="AJ108" i="28" s="1"/>
  <c r="AK108" i="28" s="1"/>
  <c r="X149" i="28"/>
  <c r="Q139" i="28"/>
  <c r="O112" i="28"/>
  <c r="AG112" i="28" s="1"/>
  <c r="AH112" i="28" s="1"/>
  <c r="AI112" i="28" s="1"/>
  <c r="AJ112" i="28" s="1"/>
  <c r="AK112" i="28" s="1"/>
  <c r="AL112" i="28" s="1"/>
  <c r="AM112" i="28" s="1"/>
  <c r="AN112" i="28" s="1"/>
  <c r="AO112" i="28" s="1"/>
  <c r="AP112" i="28" s="1"/>
  <c r="AQ112" i="28" s="1"/>
  <c r="AR112" i="28" s="1"/>
  <c r="S109" i="28"/>
  <c r="R145" i="28"/>
  <c r="Z126" i="28"/>
  <c r="W130" i="28"/>
  <c r="J99" i="27"/>
  <c r="AR99" i="27" s="1"/>
  <c r="P145" i="28"/>
  <c r="S139" i="28"/>
  <c r="O123" i="27"/>
  <c r="AW123" i="27" s="1"/>
  <c r="J100" i="27"/>
  <c r="AR100" i="27" s="1"/>
  <c r="R140" i="28"/>
  <c r="Q151" i="28"/>
  <c r="AI151" i="28" s="1"/>
  <c r="AJ151" i="28" s="1"/>
  <c r="AK151" i="28" s="1"/>
  <c r="AL151" i="28" s="1"/>
  <c r="AM151" i="28" s="1"/>
  <c r="M144" i="28"/>
  <c r="AE144" i="28" s="1"/>
  <c r="AF144" i="28" s="1"/>
  <c r="AG144" i="28" s="1"/>
  <c r="AH144" i="28" s="1"/>
  <c r="AI144" i="28" s="1"/>
  <c r="AJ144" i="28" s="1"/>
  <c r="AK144" i="28" s="1"/>
  <c r="U106" i="27"/>
  <c r="BC106" i="27" s="1"/>
  <c r="V97" i="27"/>
  <c r="BD97" i="27" s="1"/>
  <c r="U97" i="27"/>
  <c r="BC97" i="27" s="1"/>
  <c r="S97" i="27"/>
  <c r="BA97" i="27" s="1"/>
  <c r="Q118" i="28"/>
  <c r="R139" i="28"/>
  <c r="R121" i="28"/>
  <c r="O139" i="28"/>
  <c r="S123" i="28"/>
  <c r="N136" i="28"/>
  <c r="L109" i="27"/>
  <c r="AT109" i="27" s="1"/>
  <c r="S100" i="28"/>
  <c r="Q143" i="28"/>
  <c r="O110" i="28"/>
  <c r="AG110" i="28" s="1"/>
  <c r="AH110" i="28" s="1"/>
  <c r="AI110" i="28" s="1"/>
  <c r="AJ110" i="28" s="1"/>
  <c r="AK110" i="28" s="1"/>
  <c r="AL110" i="28" s="1"/>
  <c r="AM110" i="28" s="1"/>
  <c r="S125" i="28"/>
  <c r="S121" i="28"/>
  <c r="U34" i="28"/>
  <c r="Y130" i="28"/>
  <c r="P140" i="28"/>
  <c r="S145" i="28"/>
  <c r="Q105" i="28"/>
  <c r="Q140" i="28"/>
  <c r="R114" i="28"/>
  <c r="Q152" i="28"/>
  <c r="AI152" i="28" s="1"/>
  <c r="AJ152" i="28" s="1"/>
  <c r="AK152" i="28" s="1"/>
  <c r="AL152" i="28" s="1"/>
  <c r="AM152" i="28" s="1"/>
  <c r="U153" i="28"/>
  <c r="R118" i="28"/>
  <c r="S118" i="28"/>
  <c r="AC22" i="28" l="1"/>
  <c r="AF142" i="28"/>
  <c r="AG142" i="28" s="1"/>
  <c r="AH142" i="28" s="1"/>
  <c r="AI142" i="28" s="1"/>
  <c r="AJ142" i="28" s="1"/>
  <c r="AK142" i="28" s="1"/>
  <c r="AL142" i="28" s="1"/>
  <c r="AM142" i="28" s="1"/>
  <c r="AJ137" i="28"/>
  <c r="AK137" i="28" s="1"/>
  <c r="AL137" i="28" s="1"/>
  <c r="AM111" i="28"/>
  <c r="AL107" i="28"/>
  <c r="AM107" i="28" s="1"/>
  <c r="AL144" i="28"/>
  <c r="AM144" i="28" s="1"/>
  <c r="AN130" i="28"/>
  <c r="AO130" i="28" s="1"/>
  <c r="AP130" i="28" s="1"/>
  <c r="AQ130" i="28" s="1"/>
  <c r="AR130" i="28" s="1"/>
  <c r="AH103" i="28"/>
  <c r="AI103" i="28" s="1"/>
  <c r="AJ103" i="28" s="1"/>
  <c r="AK103" i="28" s="1"/>
  <c r="AL103" i="28" s="1"/>
  <c r="AM103" i="28" s="1"/>
  <c r="AI150" i="28"/>
  <c r="AJ150" i="28" s="1"/>
  <c r="AK150" i="28" s="1"/>
  <c r="AL150" i="28" s="1"/>
  <c r="AM150" i="28" s="1"/>
  <c r="AD136" i="28"/>
  <c r="AE136" i="28" s="1"/>
  <c r="AF136" i="28" s="1"/>
  <c r="AG136" i="28" s="1"/>
  <c r="AH136" i="28" s="1"/>
  <c r="AI136" i="28" s="1"/>
  <c r="AJ136" i="28" s="1"/>
  <c r="AK136" i="28" s="1"/>
  <c r="AL136" i="28" s="1"/>
  <c r="AM136" i="28" s="1"/>
  <c r="AO149" i="28"/>
  <c r="AP149" i="28" s="1"/>
  <c r="AQ149" i="28" s="1"/>
  <c r="AR149" i="28" s="1"/>
  <c r="AI147" i="28"/>
  <c r="AJ147" i="28" s="1"/>
  <c r="AK147" i="28" s="1"/>
  <c r="AL147" i="28" s="1"/>
  <c r="AM147" i="28" s="1"/>
  <c r="AG101" i="28"/>
  <c r="AH101" i="28" s="1"/>
  <c r="AI101" i="28" s="1"/>
  <c r="AJ101" i="28" s="1"/>
  <c r="AK101" i="28" s="1"/>
  <c r="AL101" i="28" s="1"/>
  <c r="AM101" i="28" s="1"/>
  <c r="AM138" i="28"/>
  <c r="AM122" i="28"/>
  <c r="AM146" i="28"/>
  <c r="AL108" i="28"/>
  <c r="AM108" i="28" s="1"/>
  <c r="AI117" i="28"/>
  <c r="AJ117" i="28" s="1"/>
  <c r="AK117" i="28" s="1"/>
  <c r="AL117" i="28" s="1"/>
  <c r="AM117" i="28" s="1"/>
  <c r="AL131" i="28"/>
  <c r="AM131" i="28" s="1"/>
  <c r="AL116" i="28"/>
  <c r="AM116" i="28" s="1"/>
  <c r="AJ120" i="28"/>
  <c r="AK120" i="28" s="1"/>
  <c r="AL120" i="28" s="1"/>
  <c r="AM120" i="28" s="1"/>
  <c r="U88" i="27"/>
  <c r="V75" i="27"/>
  <c r="R91" i="27"/>
  <c r="BC121" i="27"/>
  <c r="Y126" i="28" s="1"/>
  <c r="AY109" i="27"/>
  <c r="U114" i="28" s="1"/>
  <c r="AZ121" i="27"/>
  <c r="V126" i="28" s="1"/>
  <c r="AN126" i="28" s="1"/>
  <c r="AZ110" i="27"/>
  <c r="V115" i="28" s="1"/>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S94" i="28" s="1"/>
  <c r="AR91" i="27"/>
  <c r="N96" i="28" s="1"/>
  <c r="AP71" i="27"/>
  <c r="L76" i="28" s="1"/>
  <c r="AP85" i="27"/>
  <c r="L90" i="28" s="1"/>
  <c r="AD90" i="28" s="1"/>
  <c r="AV71" i="27"/>
  <c r="R76" i="28" s="1"/>
  <c r="AY82" i="27"/>
  <c r="U87" i="28" s="1"/>
  <c r="AW77" i="27"/>
  <c r="S82" i="28" s="1"/>
  <c r="AV92" i="27"/>
  <c r="R97" i="28" s="1"/>
  <c r="AV78" i="27"/>
  <c r="R83" i="28" s="1"/>
  <c r="AR70" i="27"/>
  <c r="N75" i="28" s="1"/>
  <c r="AY77" i="27"/>
  <c r="U82" i="28" s="1"/>
  <c r="AX72" i="27"/>
  <c r="T77" i="28" s="1"/>
  <c r="AT92" i="27"/>
  <c r="P97" i="28" s="1"/>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Q94" i="28" s="1"/>
  <c r="AR66" i="27"/>
  <c r="N71" i="28" s="1"/>
  <c r="AT81" i="27"/>
  <c r="P86" i="28" s="1"/>
  <c r="AT66" i="27"/>
  <c r="P71" i="28" s="1"/>
  <c r="BC110" i="27"/>
  <c r="Y115" i="28" s="1"/>
  <c r="AP79" i="27"/>
  <c r="L84" i="28" s="1"/>
  <c r="AQ79" i="27"/>
  <c r="M84" i="28" s="1"/>
  <c r="AS64" i="27"/>
  <c r="O69" i="28" s="1"/>
  <c r="AP64" i="27"/>
  <c r="L69" i="28" s="1"/>
  <c r="AX85" i="27"/>
  <c r="T90" i="28" s="1"/>
  <c r="AU88" i="27"/>
  <c r="Q93" i="28" s="1"/>
  <c r="AO78" i="27"/>
  <c r="K83" i="28" s="1"/>
  <c r="AC83" i="28" s="1"/>
  <c r="AV88" i="27"/>
  <c r="R93" i="28" s="1"/>
  <c r="AT89" i="27"/>
  <c r="P94" i="28" s="1"/>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N94" i="28" s="1"/>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AS92" i="27"/>
  <c r="O97" i="28" s="1"/>
  <c r="AQ91" i="27"/>
  <c r="M96" i="28" s="1"/>
  <c r="AE96" i="28" s="1"/>
  <c r="AR82" i="27"/>
  <c r="N87" i="28" s="1"/>
  <c r="AS86" i="27"/>
  <c r="O91" i="28" s="1"/>
  <c r="AT85" i="27"/>
  <c r="P90" i="28" s="1"/>
  <c r="AU64" i="27"/>
  <c r="Q69" i="28" s="1"/>
  <c r="AX92" i="27"/>
  <c r="T97" i="28" s="1"/>
  <c r="AR75" i="27"/>
  <c r="N80" i="28" s="1"/>
  <c r="AT77" i="27"/>
  <c r="P82" i="28" s="1"/>
  <c r="AW78" i="27"/>
  <c r="S83" i="28" s="1"/>
  <c r="AV76" i="27"/>
  <c r="R81" i="28" s="1"/>
  <c r="AR92" i="27"/>
  <c r="N97" i="28" s="1"/>
  <c r="AW91" i="27"/>
  <c r="S96" i="28" s="1"/>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AY95" i="27"/>
  <c r="U100" i="28" s="1"/>
  <c r="BB110" i="27"/>
  <c r="X115" i="28" s="1"/>
  <c r="AY89" i="27"/>
  <c r="U94" i="28" s="1"/>
  <c r="AY113" i="27"/>
  <c r="U118" i="28" s="1"/>
  <c r="BB121" i="27"/>
  <c r="X126" i="28" s="1"/>
  <c r="AY81" i="27"/>
  <c r="U86" i="28" s="1"/>
  <c r="AY123" i="27"/>
  <c r="U128" i="28" s="1"/>
  <c r="AY116" i="27"/>
  <c r="U121" i="28" s="1"/>
  <c r="BA121" i="27"/>
  <c r="W126" i="28" s="1"/>
  <c r="BA110" i="27"/>
  <c r="W115" i="28" s="1"/>
  <c r="AS91" i="27"/>
  <c r="O96" i="28" s="1"/>
  <c r="AR78" i="27"/>
  <c r="N83" i="28" s="1"/>
  <c r="AX75" i="27"/>
  <c r="T80" i="28" s="1"/>
  <c r="AS71" i="27"/>
  <c r="O76" i="28" s="1"/>
  <c r="AT82" i="27"/>
  <c r="P87" i="28" s="1"/>
  <c r="AV77" i="27"/>
  <c r="R82" i="28" s="1"/>
  <c r="AQ76" i="27"/>
  <c r="M81" i="28" s="1"/>
  <c r="AU92" i="27"/>
  <c r="Q97" i="28" s="1"/>
  <c r="AW76" i="27"/>
  <c r="S81" i="28" s="1"/>
  <c r="AW92" i="27"/>
  <c r="S97" i="28" s="1"/>
  <c r="AS66" i="27"/>
  <c r="O71" i="28" s="1"/>
  <c r="AU75" i="27"/>
  <c r="Q80" i="28" s="1"/>
  <c r="AV85" i="27"/>
  <c r="R90" i="28" s="1"/>
  <c r="AS75" i="27"/>
  <c r="O80" i="28" s="1"/>
  <c r="AT71" i="27"/>
  <c r="P76" i="28" s="1"/>
  <c r="AQ82" i="27"/>
  <c r="M87" i="28" s="1"/>
  <c r="AQ88" i="27"/>
  <c r="M93" i="28" s="1"/>
  <c r="AE93" i="28" s="1"/>
  <c r="AS89" i="27"/>
  <c r="O94" i="28" s="1"/>
  <c r="AX78" i="27"/>
  <c r="T83" i="28" s="1"/>
  <c r="AO64" i="27"/>
  <c r="K69" i="28" s="1"/>
  <c r="AC69" i="28" s="1"/>
  <c r="AO77" i="27"/>
  <c r="K82" i="28" s="1"/>
  <c r="AC82" i="28" s="1"/>
  <c r="AU77" i="27"/>
  <c r="Q82" i="28" s="1"/>
  <c r="AT76" i="27"/>
  <c r="P81" i="28" s="1"/>
  <c r="AV89" i="27"/>
  <c r="R94" i="28" s="1"/>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91" i="27"/>
  <c r="U91" i="27"/>
  <c r="V91" i="27"/>
  <c r="S91" i="27"/>
  <c r="T88" i="27"/>
  <c r="R88" i="27"/>
  <c r="V88" i="27"/>
  <c r="S88" i="27"/>
  <c r="U75" i="27"/>
  <c r="R75" i="27"/>
  <c r="S75" i="27"/>
  <c r="T75" i="27"/>
  <c r="I90"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L90" i="27"/>
  <c r="I92" i="27"/>
  <c r="N90" i="27"/>
  <c r="M86" i="27"/>
  <c r="J58" i="27"/>
  <c r="O69" i="27"/>
  <c r="M83" i="27"/>
  <c r="J59" i="27"/>
  <c r="H59" i="27"/>
  <c r="G59" i="27"/>
  <c r="O56" i="27"/>
  <c r="L56" i="27"/>
  <c r="I67" i="27"/>
  <c r="H83" i="27"/>
  <c r="Q69" i="27"/>
  <c r="M62" i="27"/>
  <c r="I83" i="27"/>
  <c r="J65" i="27"/>
  <c r="N65" i="27"/>
  <c r="M84" i="27"/>
  <c r="K84" i="27"/>
  <c r="Q63" i="27"/>
  <c r="N63" i="27"/>
  <c r="L93" i="27"/>
  <c r="N62" i="27"/>
  <c r="K73" i="27"/>
  <c r="I81" i="27"/>
  <c r="K93" i="27"/>
  <c r="O90" i="27"/>
  <c r="J90" i="27"/>
  <c r="L58" i="27"/>
  <c r="G58" i="27"/>
  <c r="I59" i="27"/>
  <c r="N56" i="27"/>
  <c r="H56" i="27"/>
  <c r="G56" i="27"/>
  <c r="I60" i="27"/>
  <c r="P84" i="27"/>
  <c r="H84" i="27"/>
  <c r="L65" i="27"/>
  <c r="L63" i="27"/>
  <c r="N93" i="27"/>
  <c r="K62" i="27"/>
  <c r="M93" i="27"/>
  <c r="K81" i="27"/>
  <c r="H62" i="27"/>
  <c r="H73" i="27"/>
  <c r="M90" i="27"/>
  <c r="N58" i="27"/>
  <c r="I58" i="27"/>
  <c r="O58" i="27"/>
  <c r="J84" i="27"/>
  <c r="L84" i="27"/>
  <c r="M63" i="27"/>
  <c r="O63" i="27"/>
  <c r="P62" i="27"/>
  <c r="J62" i="27"/>
  <c r="G65" i="27"/>
  <c r="K90" i="27"/>
  <c r="K58" i="27"/>
  <c r="H58" i="27"/>
  <c r="N59" i="27"/>
  <c r="J83" i="27"/>
  <c r="I56" i="27"/>
  <c r="M56" i="27"/>
  <c r="I69" i="27"/>
  <c r="K69" i="27"/>
  <c r="M69" i="27"/>
  <c r="L83" i="27"/>
  <c r="N83" i="27"/>
  <c r="Q84" i="27"/>
  <c r="I73" i="27"/>
  <c r="I65" i="27"/>
  <c r="H63" i="27"/>
  <c r="J63" i="27"/>
  <c r="G63" i="27"/>
  <c r="P63" i="27"/>
  <c r="J93" i="27"/>
  <c r="I62" i="27"/>
  <c r="O62" i="27"/>
  <c r="I93" i="27"/>
  <c r="H65" i="27"/>
  <c r="I63" i="27"/>
  <c r="Q90" i="27"/>
  <c r="M58" i="27"/>
  <c r="V112" i="27"/>
  <c r="U102" i="27"/>
  <c r="Z147" i="28"/>
  <c r="V115" i="27"/>
  <c r="U111" i="27"/>
  <c r="Y144" i="28"/>
  <c r="T148" i="28"/>
  <c r="AL148" i="28" s="1"/>
  <c r="AM148" i="28" s="1"/>
  <c r="P65" i="27"/>
  <c r="AX65" i="27" s="1"/>
  <c r="V98" i="27"/>
  <c r="P109" i="27"/>
  <c r="AX109" i="27" s="1"/>
  <c r="P120" i="27"/>
  <c r="AX120" i="27" s="1"/>
  <c r="U104" i="27"/>
  <c r="BC104" i="27" s="1"/>
  <c r="U95" i="27"/>
  <c r="BC95" i="27" s="1"/>
  <c r="U118" i="27"/>
  <c r="BC118" i="27" s="1"/>
  <c r="T140" i="28"/>
  <c r="T153" i="28"/>
  <c r="T145" i="28"/>
  <c r="T109" i="28"/>
  <c r="T135" i="28"/>
  <c r="T132" i="28"/>
  <c r="T139" i="28"/>
  <c r="T133" i="28"/>
  <c r="T118" i="28"/>
  <c r="T128" i="28"/>
  <c r="T86" i="28"/>
  <c r="T95" i="28"/>
  <c r="T143" i="28"/>
  <c r="T123" i="28"/>
  <c r="T100" i="28"/>
  <c r="T94" i="28"/>
  <c r="T98" i="27"/>
  <c r="R98" i="27"/>
  <c r="S98" i="27"/>
  <c r="X138" i="28"/>
  <c r="W152" i="28"/>
  <c r="T106" i="27"/>
  <c r="R106" i="27"/>
  <c r="S106" i="27"/>
  <c r="BA106" i="27" s="1"/>
  <c r="P69" i="27"/>
  <c r="AX69" i="27" s="1"/>
  <c r="P116" i="27"/>
  <c r="AX116" i="27" s="1"/>
  <c r="S111" i="27"/>
  <c r="T111" i="27"/>
  <c r="R111" i="27"/>
  <c r="V137" i="28"/>
  <c r="X137" i="28"/>
  <c r="S103" i="27"/>
  <c r="T103" i="27"/>
  <c r="R103" i="27"/>
  <c r="X151" i="28"/>
  <c r="V151" i="28"/>
  <c r="AN151" i="28" s="1"/>
  <c r="W148" i="28"/>
  <c r="V148" i="28"/>
  <c r="T102" i="27"/>
  <c r="R102" i="27"/>
  <c r="S102" i="27"/>
  <c r="R117" i="27"/>
  <c r="S117" i="27"/>
  <c r="T117" i="27"/>
  <c r="P56" i="27"/>
  <c r="AX56" i="27" s="1"/>
  <c r="R96" i="27"/>
  <c r="AZ96" i="27" s="1"/>
  <c r="S96" i="27"/>
  <c r="BA96" i="27" s="1"/>
  <c r="T96" i="27"/>
  <c r="BB96" i="27" s="1"/>
  <c r="V147" i="28"/>
  <c r="W147" i="28"/>
  <c r="S99" i="27"/>
  <c r="BA99" i="27" s="1"/>
  <c r="R99" i="27"/>
  <c r="AZ99" i="27" s="1"/>
  <c r="R112" i="27"/>
  <c r="S112" i="27"/>
  <c r="BA112" i="27" s="1"/>
  <c r="T112" i="27"/>
  <c r="S115" i="27"/>
  <c r="T115" i="27"/>
  <c r="R115" i="27"/>
  <c r="W144" i="28"/>
  <c r="V144" i="28"/>
  <c r="AN144" i="28" s="1"/>
  <c r="U137" i="28"/>
  <c r="Q83" i="27"/>
  <c r="U109" i="28"/>
  <c r="Q56" i="27"/>
  <c r="U139" i="28"/>
  <c r="U127" i="28"/>
  <c r="U97" i="28"/>
  <c r="U123" i="28"/>
  <c r="U125" i="28"/>
  <c r="Y151" i="28"/>
  <c r="Z144" i="28"/>
  <c r="M135" i="28"/>
  <c r="P114" i="28"/>
  <c r="AH114" i="28" s="1"/>
  <c r="AI114" i="28" s="1"/>
  <c r="AJ114" i="28" s="1"/>
  <c r="AK114" i="28" s="1"/>
  <c r="W102" i="28"/>
  <c r="Y111" i="28"/>
  <c r="P141" i="28"/>
  <c r="Q141" i="28"/>
  <c r="S133" i="28"/>
  <c r="AK133" i="28" s="1"/>
  <c r="Z122" i="28"/>
  <c r="X110" i="28"/>
  <c r="Q135" i="28"/>
  <c r="V122" i="27"/>
  <c r="BD122" i="27" s="1"/>
  <c r="U122" i="27"/>
  <c r="BC122" i="27" s="1"/>
  <c r="Z150" i="28"/>
  <c r="V150" i="28"/>
  <c r="O109" i="28"/>
  <c r="AG109" i="28" s="1"/>
  <c r="AH109" i="28" s="1"/>
  <c r="AI109" i="28" s="1"/>
  <c r="AJ109" i="28" s="1"/>
  <c r="AK109" i="28" s="1"/>
  <c r="M94" i="28"/>
  <c r="AE94" i="28" s="1"/>
  <c r="Z152" i="28"/>
  <c r="W131" i="28"/>
  <c r="S135" i="28"/>
  <c r="S132" i="28"/>
  <c r="AK132" i="28" s="1"/>
  <c r="X144" i="28"/>
  <c r="K140" i="28"/>
  <c r="AC140" i="28" s="1"/>
  <c r="AD140" i="28" s="1"/>
  <c r="AE140" i="28" s="1"/>
  <c r="AF140" i="28" s="1"/>
  <c r="AG140" i="28" s="1"/>
  <c r="AH140" i="28" s="1"/>
  <c r="AI140" i="28" s="1"/>
  <c r="AJ140" i="28" s="1"/>
  <c r="AK140" i="28" s="1"/>
  <c r="AL140" i="28" s="1"/>
  <c r="AM140" i="28" s="1"/>
  <c r="S141" i="28"/>
  <c r="U109" i="27"/>
  <c r="BC109" i="27" s="1"/>
  <c r="V109" i="27"/>
  <c r="BD109" i="27" s="1"/>
  <c r="L141" i="28"/>
  <c r="AD141" i="28" s="1"/>
  <c r="U96" i="27"/>
  <c r="BC96" i="27" s="1"/>
  <c r="V96" i="27"/>
  <c r="BD96" i="27" s="1"/>
  <c r="Y102" i="28"/>
  <c r="S128" i="28"/>
  <c r="Y138" i="28"/>
  <c r="N104" i="28"/>
  <c r="AF104" i="28" s="1"/>
  <c r="AG104" i="28" s="1"/>
  <c r="AH104" i="28" s="1"/>
  <c r="AI104" i="28" s="1"/>
  <c r="AJ104" i="28" s="1"/>
  <c r="AK104" i="28" s="1"/>
  <c r="AL104" i="28" s="1"/>
  <c r="AM104" i="28" s="1"/>
  <c r="L86" i="28"/>
  <c r="AD86" i="28" s="1"/>
  <c r="Y122" i="28"/>
  <c r="Y110" i="28"/>
  <c r="L135" i="28"/>
  <c r="V95" i="27"/>
  <c r="BD95" i="27" s="1"/>
  <c r="Y150" i="28"/>
  <c r="W137" i="28"/>
  <c r="Y148" i="28"/>
  <c r="X152" i="28"/>
  <c r="Y147" i="28"/>
  <c r="M143" i="28"/>
  <c r="AE143" i="28" s="1"/>
  <c r="AF143" i="28" s="1"/>
  <c r="AG143" i="28" s="1"/>
  <c r="AH143" i="28" s="1"/>
  <c r="AI143" i="28" s="1"/>
  <c r="AJ143" i="28" s="1"/>
  <c r="AK143" i="28" s="1"/>
  <c r="R125" i="28"/>
  <c r="AJ125" i="28" s="1"/>
  <c r="AK125" i="28" s="1"/>
  <c r="Z151" i="28"/>
  <c r="N145" i="28"/>
  <c r="AF145" i="28" s="1"/>
  <c r="AG145" i="28" s="1"/>
  <c r="AH145" i="28" s="1"/>
  <c r="AI145" i="28" s="1"/>
  <c r="AJ145" i="28" s="1"/>
  <c r="AK145" i="28" s="1"/>
  <c r="Y120" i="28"/>
  <c r="X102" i="28"/>
  <c r="K135" i="28"/>
  <c r="AC135" i="28" s="1"/>
  <c r="AC23" i="28" s="1"/>
  <c r="V138" i="28"/>
  <c r="AN138" i="28" s="1"/>
  <c r="Z138" i="28"/>
  <c r="T99" i="27"/>
  <c r="BB99" i="27" s="1"/>
  <c r="O135" i="28"/>
  <c r="M141" i="28"/>
  <c r="Z110" i="28"/>
  <c r="O141" i="28"/>
  <c r="R141" i="28"/>
  <c r="N100" i="28"/>
  <c r="AF100" i="28" s="1"/>
  <c r="AG100" i="28" s="1"/>
  <c r="AH100" i="28" s="1"/>
  <c r="AI100" i="28" s="1"/>
  <c r="AJ100" i="28" s="1"/>
  <c r="AK100" i="28" s="1"/>
  <c r="W150" i="28"/>
  <c r="Z108" i="28"/>
  <c r="Y137" i="28"/>
  <c r="Y103" i="28"/>
  <c r="Y117" i="28"/>
  <c r="Z116" i="28"/>
  <c r="X148" i="28"/>
  <c r="Z107" i="28"/>
  <c r="K139" i="28"/>
  <c r="AC139" i="28" s="1"/>
  <c r="AD139" i="28" s="1"/>
  <c r="AE139" i="28" s="1"/>
  <c r="AF139" i="28" s="1"/>
  <c r="AG139" i="28" s="1"/>
  <c r="AH139" i="28" s="1"/>
  <c r="AI139" i="28" s="1"/>
  <c r="AJ139" i="28" s="1"/>
  <c r="AK139" i="28" s="1"/>
  <c r="P118" i="28"/>
  <c r="AH118" i="28" s="1"/>
  <c r="AI118" i="28" s="1"/>
  <c r="AJ118" i="28" s="1"/>
  <c r="AK118" i="28" s="1"/>
  <c r="R153" i="28"/>
  <c r="AJ153" i="28" s="1"/>
  <c r="AK153" i="28" s="1"/>
  <c r="V131" i="28"/>
  <c r="U120" i="27"/>
  <c r="BC120" i="27" s="1"/>
  <c r="V120" i="27"/>
  <c r="BD120" i="27" s="1"/>
  <c r="Q121" i="28"/>
  <c r="AI121" i="28" s="1"/>
  <c r="AJ121" i="28" s="1"/>
  <c r="AK121" i="28" s="1"/>
  <c r="U135" i="28"/>
  <c r="P135" i="28"/>
  <c r="V102" i="28"/>
  <c r="AN102" i="28" s="1"/>
  <c r="Z102" i="28"/>
  <c r="N105" i="28"/>
  <c r="AF105" i="28" s="1"/>
  <c r="AG105" i="28" s="1"/>
  <c r="AH105" i="28" s="1"/>
  <c r="AI105" i="28" s="1"/>
  <c r="AJ105" i="28" s="1"/>
  <c r="AK105" i="28" s="1"/>
  <c r="AL105" i="28" s="1"/>
  <c r="AM105" i="28" s="1"/>
  <c r="AN105" i="28" s="1"/>
  <c r="AO105" i="28" s="1"/>
  <c r="AP105" i="28" s="1"/>
  <c r="AQ105" i="28" s="1"/>
  <c r="AR105" i="28" s="1"/>
  <c r="W138" i="28"/>
  <c r="N135" i="28"/>
  <c r="W110" i="28"/>
  <c r="V110" i="28"/>
  <c r="AN110" i="28" s="1"/>
  <c r="R127" i="28"/>
  <c r="AJ127" i="28" s="1"/>
  <c r="AK127" i="28" s="1"/>
  <c r="AL127" i="28" s="1"/>
  <c r="AM127" i="28" s="1"/>
  <c r="X150" i="28"/>
  <c r="Y108" i="28"/>
  <c r="Z137" i="28"/>
  <c r="Q123" i="28"/>
  <c r="AI123" i="28" s="1"/>
  <c r="AJ123" i="28" s="1"/>
  <c r="AK123" i="28" s="1"/>
  <c r="AL123" i="28" s="1"/>
  <c r="Z148" i="28"/>
  <c r="Y152" i="28"/>
  <c r="X147" i="28"/>
  <c r="N123" i="27"/>
  <c r="AV123" i="27" s="1"/>
  <c r="X131" i="28"/>
  <c r="Y131" i="28"/>
  <c r="R135" i="28"/>
  <c r="AL100" i="28" l="1"/>
  <c r="AL145" i="28"/>
  <c r="AM145" i="28" s="1"/>
  <c r="AD82" i="28"/>
  <c r="AE82" i="28" s="1"/>
  <c r="AF82" i="28" s="1"/>
  <c r="AG82" i="28" s="1"/>
  <c r="AH82" i="28" s="1"/>
  <c r="AI82" i="28" s="1"/>
  <c r="AJ82" i="28" s="1"/>
  <c r="AK82" i="28" s="1"/>
  <c r="AL82" i="28" s="1"/>
  <c r="AM82" i="28" s="1"/>
  <c r="AL139" i="28"/>
  <c r="AN147" i="28"/>
  <c r="AF94" i="28"/>
  <c r="AD69" i="28"/>
  <c r="AE69" i="28" s="1"/>
  <c r="AF69" i="28" s="1"/>
  <c r="AG69" i="28" s="1"/>
  <c r="AH69" i="28" s="1"/>
  <c r="AI69" i="28" s="1"/>
  <c r="AJ69" i="28" s="1"/>
  <c r="AK69" i="28" s="1"/>
  <c r="AL69" i="28" s="1"/>
  <c r="AM69" i="28" s="1"/>
  <c r="AM100" i="28"/>
  <c r="AM137" i="28"/>
  <c r="AN137" i="28" s="1"/>
  <c r="AO137" i="28" s="1"/>
  <c r="AP137" i="28" s="1"/>
  <c r="AQ137" i="28" s="1"/>
  <c r="AR137" i="28" s="1"/>
  <c r="AD71" i="28"/>
  <c r="AE71" i="28" s="1"/>
  <c r="AF71" i="28" s="1"/>
  <c r="AO102" i="28"/>
  <c r="AP102" i="28" s="1"/>
  <c r="AQ102" i="28" s="1"/>
  <c r="AR102" i="28" s="1"/>
  <c r="AL153" i="28"/>
  <c r="AM153"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N150" i="28"/>
  <c r="AO150" i="28" s="1"/>
  <c r="AP150" i="28" s="1"/>
  <c r="AQ150" i="28" s="1"/>
  <c r="AR150" i="28" s="1"/>
  <c r="AL132" i="28"/>
  <c r="AM132" i="28" s="1"/>
  <c r="AO147" i="28"/>
  <c r="AP147" i="28" s="1"/>
  <c r="AQ147" i="28" s="1"/>
  <c r="AR147" i="28" s="1"/>
  <c r="AG71" i="28"/>
  <c r="AH71" i="28" s="1"/>
  <c r="AI71" i="28" s="1"/>
  <c r="AJ71" i="28" s="1"/>
  <c r="AK71" i="28" s="1"/>
  <c r="AL71" i="28" s="1"/>
  <c r="AM71" i="28" s="1"/>
  <c r="AN71" i="28" s="1"/>
  <c r="AO71" i="28" s="1"/>
  <c r="AP71" i="28" s="1"/>
  <c r="AQ71" i="28" s="1"/>
  <c r="AR71" i="28" s="1"/>
  <c r="AN148" i="28"/>
  <c r="AO148" i="28" s="1"/>
  <c r="AP148" i="28" s="1"/>
  <c r="AQ148" i="28" s="1"/>
  <c r="AR148" i="28" s="1"/>
  <c r="AO138" i="28"/>
  <c r="AP138" i="28" s="1"/>
  <c r="AQ138" i="28" s="1"/>
  <c r="AR138" i="28" s="1"/>
  <c r="AM123" i="28"/>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O144" i="28"/>
  <c r="AP144" i="28" s="1"/>
  <c r="AQ144" i="28" s="1"/>
  <c r="AR144" i="28" s="1"/>
  <c r="AD83" i="28"/>
  <c r="AE83" i="28" s="1"/>
  <c r="AF83" i="28" s="1"/>
  <c r="AG83" i="28" s="1"/>
  <c r="AH83" i="28" s="1"/>
  <c r="AI83" i="28" s="1"/>
  <c r="AJ83" i="28" s="1"/>
  <c r="AK83" i="28" s="1"/>
  <c r="AL83" i="28" s="1"/>
  <c r="AM83" i="28" s="1"/>
  <c r="AN83" i="28" s="1"/>
  <c r="AO83" i="28" s="1"/>
  <c r="AP83" i="28" s="1"/>
  <c r="AQ83" i="28" s="1"/>
  <c r="AR83" i="28" s="1"/>
  <c r="AD135" i="28"/>
  <c r="AM139" i="28"/>
  <c r="AL143" i="28"/>
  <c r="AM143" i="28" s="1"/>
  <c r="AL133" i="28"/>
  <c r="AM13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O126" i="28"/>
  <c r="AP126" i="28" s="1"/>
  <c r="AQ126" i="28" s="1"/>
  <c r="AR126" i="28" s="1"/>
  <c r="AE90" i="28"/>
  <c r="AF90" i="28" s="1"/>
  <c r="AG90" i="28" s="1"/>
  <c r="AH90" i="28" s="1"/>
  <c r="AI90" i="28" s="1"/>
  <c r="AJ90" i="28" s="1"/>
  <c r="AK90" i="28" s="1"/>
  <c r="AL90" i="28" s="1"/>
  <c r="AM90" i="28" s="1"/>
  <c r="AE141" i="28"/>
  <c r="AF141" i="28" s="1"/>
  <c r="AG141" i="28" s="1"/>
  <c r="AH141" i="28" s="1"/>
  <c r="AI141" i="28" s="1"/>
  <c r="AJ141" i="28" s="1"/>
  <c r="AK141" i="28" s="1"/>
  <c r="AE91" i="28"/>
  <c r="AF91" i="28" s="1"/>
  <c r="AG91" i="28" s="1"/>
  <c r="AH91" i="28" s="1"/>
  <c r="AE87" i="28"/>
  <c r="AF87" i="28" s="1"/>
  <c r="AG87" i="28" s="1"/>
  <c r="AH87" i="28" s="1"/>
  <c r="AI87" i="28" s="1"/>
  <c r="AJ87" i="28" s="1"/>
  <c r="AK87" i="28" s="1"/>
  <c r="AL87" i="28" s="1"/>
  <c r="AM87" i="28" s="1"/>
  <c r="AL118" i="28"/>
  <c r="AM118" i="28" s="1"/>
  <c r="AN118" i="28" s="1"/>
  <c r="AO118" i="28" s="1"/>
  <c r="AP118" i="28" s="1"/>
  <c r="AQ118" i="28" s="1"/>
  <c r="AR118" i="28" s="1"/>
  <c r="AG94" i="28"/>
  <c r="AH94" i="28" s="1"/>
  <c r="AI94" i="28" s="1"/>
  <c r="AJ94" i="28" s="1"/>
  <c r="AK94" i="28" s="1"/>
  <c r="AL94" i="28" s="1"/>
  <c r="AM94" i="28" s="1"/>
  <c r="AD76" i="28"/>
  <c r="AE76" i="28" s="1"/>
  <c r="AF76" i="28" s="1"/>
  <c r="AG76" i="28" s="1"/>
  <c r="AH76" i="28" s="1"/>
  <c r="AI76" i="28" s="1"/>
  <c r="AJ76" i="28" s="1"/>
  <c r="AK76" i="28" s="1"/>
  <c r="AL76" i="28" s="1"/>
  <c r="AM76" i="28" s="1"/>
  <c r="AO115" i="28"/>
  <c r="AP115" i="28" s="1"/>
  <c r="AQ115" i="28" s="1"/>
  <c r="AR115" i="28" s="1"/>
  <c r="AN131" i="28"/>
  <c r="AO131" i="28" s="1"/>
  <c r="AP131" i="28" s="1"/>
  <c r="AQ131" i="28" s="1"/>
  <c r="R81" i="27"/>
  <c r="R92" i="27"/>
  <c r="AZ92" i="27" s="1"/>
  <c r="R76" i="27"/>
  <c r="R65" i="27"/>
  <c r="V71" i="27"/>
  <c r="S64" i="27"/>
  <c r="V64" i="27"/>
  <c r="S70" i="27"/>
  <c r="R77" i="27"/>
  <c r="U89" i="27"/>
  <c r="U82" i="27"/>
  <c r="T82" i="27"/>
  <c r="N51" i="27"/>
  <c r="AY83" i="27"/>
  <c r="U88" i="28" s="1"/>
  <c r="AZ115" i="27"/>
  <c r="V120" i="28" s="1"/>
  <c r="AN120" i="28" s="1"/>
  <c r="AZ117" i="27"/>
  <c r="V122" i="28" s="1"/>
  <c r="AN122" i="28" s="1"/>
  <c r="AZ103" i="27"/>
  <c r="V108" i="28" s="1"/>
  <c r="AN108" i="28" s="1"/>
  <c r="BB106" i="27"/>
  <c r="X111" i="28" s="1"/>
  <c r="AZ98" i="27"/>
  <c r="V103" i="28" s="1"/>
  <c r="AN103" i="28" s="1"/>
  <c r="BC102" i="27"/>
  <c r="Y107" i="28" s="1"/>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AT90" i="27"/>
  <c r="P95" i="28" s="1"/>
  <c r="AY62" i="27"/>
  <c r="U67" i="28" s="1"/>
  <c r="AW84" i="27"/>
  <c r="S89" i="28" s="1"/>
  <c r="AR69" i="27"/>
  <c r="N74" i="28" s="1"/>
  <c r="AO69" i="27"/>
  <c r="K74" i="28" s="1"/>
  <c r="AC74" i="28" s="1"/>
  <c r="AY65" i="27"/>
  <c r="U70" i="28" s="1"/>
  <c r="AV84" i="27"/>
  <c r="R89" i="28" s="1"/>
  <c r="AP69" i="27"/>
  <c r="L74" i="28" s="1"/>
  <c r="BD88" i="27"/>
  <c r="Z93" i="28" s="1"/>
  <c r="BD75" i="27"/>
  <c r="Z80" i="28" s="1"/>
  <c r="BA91" i="27"/>
  <c r="W96" i="28" s="1"/>
  <c r="BB91" i="27"/>
  <c r="X96" i="28" s="1"/>
  <c r="BB115" i="27"/>
  <c r="X120" i="28" s="1"/>
  <c r="AZ112" i="27"/>
  <c r="V117" i="28" s="1"/>
  <c r="AN117" i="28" s="1"/>
  <c r="BA102" i="27"/>
  <c r="W107" i="28" s="1"/>
  <c r="BB103" i="27"/>
  <c r="X108" i="28" s="1"/>
  <c r="AZ111" i="27"/>
  <c r="V116" i="28" s="1"/>
  <c r="AN116" i="28" s="1"/>
  <c r="BB98" i="27"/>
  <c r="X103" i="28" s="1"/>
  <c r="AU58" i="27"/>
  <c r="Q63" i="28" s="1"/>
  <c r="AP65" i="27"/>
  <c r="L70" i="28" s="1"/>
  <c r="AQ62" i="27"/>
  <c r="M67" i="28" s="1"/>
  <c r="AR63" i="27"/>
  <c r="N68" i="28" s="1"/>
  <c r="AY84" i="27"/>
  <c r="U89" i="28" s="1"/>
  <c r="AU56" i="27"/>
  <c r="Q61" i="28" s="1"/>
  <c r="AX62" i="27"/>
  <c r="T67" i="28" s="1"/>
  <c r="AR84" i="27"/>
  <c r="N89" i="28" s="1"/>
  <c r="AV58" i="27"/>
  <c r="R63" i="28" s="1"/>
  <c r="AP62" i="27"/>
  <c r="L67" i="28" s="1"/>
  <c r="AV93" i="27"/>
  <c r="R98" i="28" s="1"/>
  <c r="AX84" i="27"/>
  <c r="T89" i="28" s="1"/>
  <c r="AP56" i="27"/>
  <c r="L61" i="28" s="1"/>
  <c r="AT58" i="27"/>
  <c r="P63" i="28" s="1"/>
  <c r="AS93" i="27"/>
  <c r="O98" i="28" s="1"/>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BD91" i="27"/>
  <c r="Z96" i="28" s="1"/>
  <c r="BD98" i="27"/>
  <c r="Z103" i="28" s="1"/>
  <c r="BC111" i="27"/>
  <c r="Y116" i="28" s="1"/>
  <c r="BD112" i="27"/>
  <c r="Z117" i="28" s="1"/>
  <c r="AY90" i="27"/>
  <c r="U95" i="28" s="1"/>
  <c r="AR93" i="27"/>
  <c r="N98" i="28" s="1"/>
  <c r="AP63" i="27"/>
  <c r="L68" i="28" s="1"/>
  <c r="AV83" i="27"/>
  <c r="R88" i="28" s="1"/>
  <c r="AU69" i="27"/>
  <c r="Q74" i="28" s="1"/>
  <c r="AV59" i="27"/>
  <c r="R64" i="28" s="1"/>
  <c r="AS90" i="27"/>
  <c r="O95" i="28" s="1"/>
  <c r="AW63" i="27"/>
  <c r="S68" i="28" s="1"/>
  <c r="AU90" i="27"/>
  <c r="Q95" i="28" s="1"/>
  <c r="AS81" i="27"/>
  <c r="O86" i="28" s="1"/>
  <c r="AT63" i="27"/>
  <c r="P68" i="28" s="1"/>
  <c r="AQ60" i="27"/>
  <c r="M65" i="28" s="1"/>
  <c r="AV56" i="27"/>
  <c r="R61" i="28" s="1"/>
  <c r="AR90" i="27"/>
  <c r="N95" i="28" s="1"/>
  <c r="AQ81" i="27"/>
  <c r="M86" i="28" s="1"/>
  <c r="AE86" i="28" s="1"/>
  <c r="AF86" i="28" s="1"/>
  <c r="AT93" i="27"/>
  <c r="P98" i="28" s="1"/>
  <c r="AS84" i="27"/>
  <c r="O89" i="28" s="1"/>
  <c r="AQ83" i="27"/>
  <c r="M88" i="28" s="1"/>
  <c r="AP83" i="27"/>
  <c r="L88" i="28" s="1"/>
  <c r="AD88" i="28" s="1"/>
  <c r="AU83" i="27"/>
  <c r="Q88" i="28" s="1"/>
  <c r="AV90" i="27"/>
  <c r="R95" i="28" s="1"/>
  <c r="AW81" i="27"/>
  <c r="S86" i="28" s="1"/>
  <c r="AS63" i="27"/>
  <c r="O68" i="28" s="1"/>
  <c r="AP60" i="27"/>
  <c r="L65" i="28" s="1"/>
  <c r="AS56" i="27"/>
  <c r="O61" i="28" s="1"/>
  <c r="AT59" i="27"/>
  <c r="P64" i="28" s="1"/>
  <c r="AT62" i="27"/>
  <c r="P67" i="28" s="1"/>
  <c r="AW83" i="27"/>
  <c r="S88" i="28" s="1"/>
  <c r="AV69" i="27"/>
  <c r="R74" i="28" s="1"/>
  <c r="AQ90" i="27"/>
  <c r="M95" i="28" s="1"/>
  <c r="AE95" i="28" s="1"/>
  <c r="AF95" i="28" s="1"/>
  <c r="BB75" i="27"/>
  <c r="X80" i="28" s="1"/>
  <c r="BC75" i="27"/>
  <c r="Y80" i="28" s="1"/>
  <c r="BC88" i="27"/>
  <c r="Y93" i="28" s="1"/>
  <c r="AZ91" i="27"/>
  <c r="V96" i="28" s="1"/>
  <c r="AY56" i="27"/>
  <c r="U61" i="28" s="1"/>
  <c r="BA115" i="27"/>
  <c r="W120" i="28" s="1"/>
  <c r="BB117" i="27"/>
  <c r="X122" i="28" s="1"/>
  <c r="AZ102" i="27"/>
  <c r="V107" i="28" s="1"/>
  <c r="AN107" i="28" s="1"/>
  <c r="AO107" i="28" s="1"/>
  <c r="BA103" i="27"/>
  <c r="W108" i="28" s="1"/>
  <c r="BB111" i="27"/>
  <c r="X116" i="28" s="1"/>
  <c r="BB112" i="27"/>
  <c r="X117" i="28" s="1"/>
  <c r="BA117" i="27"/>
  <c r="W122" i="28" s="1"/>
  <c r="BB102" i="27"/>
  <c r="X107" i="28" s="1"/>
  <c r="BA111" i="27"/>
  <c r="W116" i="28" s="1"/>
  <c r="AZ106" i="27"/>
  <c r="V111" i="28" s="1"/>
  <c r="AN111" i="28" s="1"/>
  <c r="BA98" i="27"/>
  <c r="W103" i="28" s="1"/>
  <c r="BD115" i="27"/>
  <c r="Z120" i="28" s="1"/>
  <c r="AQ93" i="27"/>
  <c r="M98" i="28" s="1"/>
  <c r="AE98" i="28" s="1"/>
  <c r="AX63" i="27"/>
  <c r="T68" i="28" s="1"/>
  <c r="AQ65" i="27"/>
  <c r="M70" i="28" s="1"/>
  <c r="AS69" i="27"/>
  <c r="O74" i="28" s="1"/>
  <c r="AQ56" i="27"/>
  <c r="M61" i="28" s="1"/>
  <c r="AP58" i="27"/>
  <c r="L63" i="28" s="1"/>
  <c r="AO65" i="27"/>
  <c r="K70" i="28" s="1"/>
  <c r="AC70" i="28" s="1"/>
  <c r="AU63" i="27"/>
  <c r="Q68" i="28" s="1"/>
  <c r="AW58" i="27"/>
  <c r="S63" i="28" s="1"/>
  <c r="AU93" i="27"/>
  <c r="Q98" i="28" s="1"/>
  <c r="AT65" i="27"/>
  <c r="P70" i="28" s="1"/>
  <c r="AQ59" i="27"/>
  <c r="M64" i="28" s="1"/>
  <c r="AW90" i="27"/>
  <c r="S95" i="28" s="1"/>
  <c r="AS73" i="27"/>
  <c r="O78" i="28" s="1"/>
  <c r="AU84" i="27"/>
  <c r="Q89" i="28" s="1"/>
  <c r="AU62" i="27"/>
  <c r="Q67" i="28" s="1"/>
  <c r="AQ67" i="27"/>
  <c r="M72" i="28" s="1"/>
  <c r="AO59" i="27"/>
  <c r="K64" i="28" s="1"/>
  <c r="AC64" i="28" s="1"/>
  <c r="AW69" i="27"/>
  <c r="S74" i="28" s="1"/>
  <c r="AQ92" i="27"/>
  <c r="M97" i="28" s="1"/>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BC91" i="27"/>
  <c r="Y96" i="28" s="1"/>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S92" i="27"/>
  <c r="BA92" i="27" s="1"/>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Z131" i="28"/>
  <c r="V118" i="27"/>
  <c r="Z139" i="28"/>
  <c r="T125" i="28"/>
  <c r="AL125" i="28" s="1"/>
  <c r="AM125" i="28" s="1"/>
  <c r="T70" i="28"/>
  <c r="V152" i="28"/>
  <c r="AN152" i="28" s="1"/>
  <c r="AO152" i="28" s="1"/>
  <c r="AP152" i="28" s="1"/>
  <c r="AQ152" i="28" s="1"/>
  <c r="AR152" i="28" s="1"/>
  <c r="T61" i="28"/>
  <c r="P83" i="27"/>
  <c r="AX83" i="27" s="1"/>
  <c r="T114" i="28"/>
  <c r="AL114" i="28" s="1"/>
  <c r="AM114" i="28" s="1"/>
  <c r="R116" i="27"/>
  <c r="AZ116" i="27" s="1"/>
  <c r="T121" i="28"/>
  <c r="AL121" i="28" s="1"/>
  <c r="AM121" i="28" s="1"/>
  <c r="T74" i="28"/>
  <c r="P52" i="27"/>
  <c r="AX52" i="27" s="1"/>
  <c r="V145" i="28"/>
  <c r="AN145" i="28" s="1"/>
  <c r="W145" i="28"/>
  <c r="X145" i="28"/>
  <c r="Y145" i="28"/>
  <c r="W151" i="28"/>
  <c r="AO151" i="28" s="1"/>
  <c r="AP151" i="28" s="1"/>
  <c r="AQ151" i="28" s="1"/>
  <c r="AR151" i="28" s="1"/>
  <c r="V140" i="28"/>
  <c r="AN140" i="28" s="1"/>
  <c r="W140" i="28"/>
  <c r="X140" i="28"/>
  <c r="W133" i="28"/>
  <c r="X133" i="28"/>
  <c r="W132" i="28"/>
  <c r="V132" i="28"/>
  <c r="AN132" i="28" s="1"/>
  <c r="P50" i="27"/>
  <c r="AX50" i="27" s="1"/>
  <c r="R104" i="27"/>
  <c r="S104" i="27"/>
  <c r="T104" i="27"/>
  <c r="BB104" i="27" s="1"/>
  <c r="V153" i="28"/>
  <c r="AN153" i="28" s="1"/>
  <c r="W153" i="28"/>
  <c r="X153" i="28"/>
  <c r="W139" i="28"/>
  <c r="V139" i="28"/>
  <c r="Y153" i="28"/>
  <c r="V104" i="27"/>
  <c r="W111" i="28"/>
  <c r="Z145" i="28"/>
  <c r="W117" i="28"/>
  <c r="R109" i="27"/>
  <c r="AZ109" i="27" s="1"/>
  <c r="S109" i="27"/>
  <c r="T109" i="27"/>
  <c r="R120" i="27"/>
  <c r="S120" i="27"/>
  <c r="T120" i="27"/>
  <c r="X143" i="28"/>
  <c r="V143" i="28"/>
  <c r="W143" i="28"/>
  <c r="S95" i="27"/>
  <c r="T95" i="27"/>
  <c r="R95" i="27"/>
  <c r="AZ95" i="27" s="1"/>
  <c r="T123" i="27"/>
  <c r="BB123" i="27" s="1"/>
  <c r="R123" i="27"/>
  <c r="AZ123" i="27" s="1"/>
  <c r="T122" i="27"/>
  <c r="R122" i="27"/>
  <c r="S122" i="27"/>
  <c r="V136" i="28"/>
  <c r="AN136" i="28" s="1"/>
  <c r="W136" i="28"/>
  <c r="X136" i="28"/>
  <c r="T118" i="27"/>
  <c r="BB118" i="27" s="1"/>
  <c r="R118" i="27"/>
  <c r="S118" i="27"/>
  <c r="V146" i="28"/>
  <c r="AN146" i="28" s="1"/>
  <c r="W146" i="28"/>
  <c r="X146" i="28"/>
  <c r="Z146" i="28"/>
  <c r="M53" i="27"/>
  <c r="Y146" i="28"/>
  <c r="Z136" i="28"/>
  <c r="Z142" i="28"/>
  <c r="Y142" i="28"/>
  <c r="W142" i="28"/>
  <c r="X104" i="28"/>
  <c r="Y100" i="28"/>
  <c r="V101" i="28"/>
  <c r="AN101" i="28" s="1"/>
  <c r="Y114" i="28"/>
  <c r="X142" i="28"/>
  <c r="Z125" i="28"/>
  <c r="Z133" i="28"/>
  <c r="Z101" i="28"/>
  <c r="Y101" i="28"/>
  <c r="Y140" i="28"/>
  <c r="Z153" i="28"/>
  <c r="Y132" i="28"/>
  <c r="Y143" i="28"/>
  <c r="W104" i="28"/>
  <c r="Y109" i="28"/>
  <c r="Y133" i="28"/>
  <c r="W101" i="28"/>
  <c r="Z127" i="28"/>
  <c r="V123" i="27"/>
  <c r="BD123" i="27" s="1"/>
  <c r="S123" i="27"/>
  <c r="BA123" i="27" s="1"/>
  <c r="U123" i="27"/>
  <c r="BC123" i="27" s="1"/>
  <c r="Y136" i="28"/>
  <c r="R128" i="28"/>
  <c r="AJ128" i="28" s="1"/>
  <c r="AK128" i="28" s="1"/>
  <c r="AL128" i="28" s="1"/>
  <c r="AM128" i="28" s="1"/>
  <c r="V142" i="28"/>
  <c r="AN142" i="28" s="1"/>
  <c r="Z132" i="28"/>
  <c r="Y125" i="28"/>
  <c r="Z143" i="28"/>
  <c r="V104" i="28"/>
  <c r="AN104" i="28" s="1"/>
  <c r="Y139" i="28"/>
  <c r="Z100" i="28"/>
  <c r="X101" i="28"/>
  <c r="Z114" i="28"/>
  <c r="Y123" i="28"/>
  <c r="Y127" i="28"/>
  <c r="Z140" i="28"/>
  <c r="AE135" i="28" l="1"/>
  <c r="AD23" i="28"/>
  <c r="AN93" i="28"/>
  <c r="AO142" i="28"/>
  <c r="AP142" i="28" s="1"/>
  <c r="AQ142" i="28" s="1"/>
  <c r="AR142" i="28" s="1"/>
  <c r="AG86" i="28"/>
  <c r="AH86" i="28" s="1"/>
  <c r="AI86" i="28" s="1"/>
  <c r="AJ86" i="28" s="1"/>
  <c r="AK86" i="28" s="1"/>
  <c r="AL86" i="28" s="1"/>
  <c r="AM86" i="28" s="1"/>
  <c r="AO153" i="28"/>
  <c r="AP153" i="28" s="1"/>
  <c r="AQ153" i="28" s="1"/>
  <c r="AR153" i="28" s="1"/>
  <c r="AO145" i="28"/>
  <c r="AP145" i="28" s="1"/>
  <c r="AQ145" i="28" s="1"/>
  <c r="AD78" i="28"/>
  <c r="AE78" i="28" s="1"/>
  <c r="AF78" i="28" s="1"/>
  <c r="AG78" i="28" s="1"/>
  <c r="AH78" i="28" s="1"/>
  <c r="AI78" i="28" s="1"/>
  <c r="AJ78" i="28" s="1"/>
  <c r="AK78" i="28" s="1"/>
  <c r="AL78" i="28" s="1"/>
  <c r="AM78" i="28" s="1"/>
  <c r="AN78" i="28" s="1"/>
  <c r="AO78" i="28" s="1"/>
  <c r="AP78" i="28" s="1"/>
  <c r="AQ78" i="28" s="1"/>
  <c r="AR78" i="28" s="1"/>
  <c r="AO132" i="28"/>
  <c r="AN96" i="28"/>
  <c r="AO96" i="28" s="1"/>
  <c r="AP96" i="28" s="1"/>
  <c r="AQ96" i="28" s="1"/>
  <c r="AR96" i="28" s="1"/>
  <c r="AF98" i="28"/>
  <c r="AG98" i="28" s="1"/>
  <c r="AH98" i="28" s="1"/>
  <c r="AO146" i="28"/>
  <c r="AP146" i="28" s="1"/>
  <c r="AQ146" i="28" s="1"/>
  <c r="AR146" i="28" s="1"/>
  <c r="AO101" i="28"/>
  <c r="AP101" i="28" s="1"/>
  <c r="AQ101" i="28" s="1"/>
  <c r="AR101" i="28" s="1"/>
  <c r="AO140" i="28"/>
  <c r="AP140" i="28" s="1"/>
  <c r="AQ140" i="28" s="1"/>
  <c r="AR140" i="28" s="1"/>
  <c r="AI98" i="28"/>
  <c r="AJ98" i="28" s="1"/>
  <c r="AK98" i="28" s="1"/>
  <c r="AL98" i="28" s="1"/>
  <c r="AM98" i="28" s="1"/>
  <c r="AN98" i="28" s="1"/>
  <c r="AO98" i="28" s="1"/>
  <c r="AP98" i="28" s="1"/>
  <c r="AQ98" i="28" s="1"/>
  <c r="AR98" i="28" s="1"/>
  <c r="AD67" i="28"/>
  <c r="AE67" i="28" s="1"/>
  <c r="AF67" i="28" s="1"/>
  <c r="AG67" i="28" s="1"/>
  <c r="AH67" i="28" s="1"/>
  <c r="AI67" i="28" s="1"/>
  <c r="AJ67" i="28" s="1"/>
  <c r="AK67" i="28" s="1"/>
  <c r="AL67" i="28" s="1"/>
  <c r="AM67" i="28" s="1"/>
  <c r="AD74" i="28"/>
  <c r="AE74" i="28" s="1"/>
  <c r="AF74" i="28" s="1"/>
  <c r="AG74" i="28" s="1"/>
  <c r="AH74" i="28" s="1"/>
  <c r="AI74" i="28" s="1"/>
  <c r="AJ74" i="28" s="1"/>
  <c r="AK74" i="28" s="1"/>
  <c r="AL74" i="28" s="1"/>
  <c r="AM74" i="28" s="1"/>
  <c r="AD70" i="28"/>
  <c r="AE70" i="28" s="1"/>
  <c r="AF70" i="28" s="1"/>
  <c r="AG70" i="28" s="1"/>
  <c r="AH70" i="28" s="1"/>
  <c r="AI70" i="28" s="1"/>
  <c r="AJ70" i="28" s="1"/>
  <c r="AK70" i="28" s="1"/>
  <c r="AL70" i="28" s="1"/>
  <c r="AM70" i="28" s="1"/>
  <c r="AG95" i="28"/>
  <c r="AH95" i="28" s="1"/>
  <c r="AI95" i="28" s="1"/>
  <c r="AJ95" i="28" s="1"/>
  <c r="AK95" i="28" s="1"/>
  <c r="AL95" i="28" s="1"/>
  <c r="AM95" i="28" s="1"/>
  <c r="AO136" i="28"/>
  <c r="AP136" i="28" s="1"/>
  <c r="AQ136" i="28" s="1"/>
  <c r="AR136" i="28" s="1"/>
  <c r="AP107" i="28"/>
  <c r="AQ107" i="28" s="1"/>
  <c r="AR107" i="28" s="1"/>
  <c r="AO108" i="28"/>
  <c r="AP108" i="28" s="1"/>
  <c r="AQ108" i="28" s="1"/>
  <c r="AR108" i="28" s="1"/>
  <c r="AO104" i="28"/>
  <c r="AP104" i="28" s="1"/>
  <c r="AQ104" i="28" s="1"/>
  <c r="AR104" i="28" s="1"/>
  <c r="AO117" i="28"/>
  <c r="AP117" i="28" s="1"/>
  <c r="AQ117" i="28" s="1"/>
  <c r="AR117" i="28" s="1"/>
  <c r="AO116" i="28"/>
  <c r="AP116" i="28" s="1"/>
  <c r="AQ116" i="28" s="1"/>
  <c r="AR116" i="28" s="1"/>
  <c r="AO120" i="28"/>
  <c r="AP120" i="28" s="1"/>
  <c r="AQ120" i="28" s="1"/>
  <c r="AR120" i="28" s="1"/>
  <c r="AR145" i="28"/>
  <c r="AO93" i="28"/>
  <c r="AP93" i="28" s="1"/>
  <c r="AQ93" i="28" s="1"/>
  <c r="AR93"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O103" i="28"/>
  <c r="AP103" i="28" s="1"/>
  <c r="AQ103" i="28" s="1"/>
  <c r="AR103"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N143" i="28"/>
  <c r="AO143" i="28" s="1"/>
  <c r="AP143" i="28" s="1"/>
  <c r="AQ143" i="28" s="1"/>
  <c r="AR143" i="28" s="1"/>
  <c r="AI91" i="28"/>
  <c r="AJ91" i="28" s="1"/>
  <c r="AK91" i="28" s="1"/>
  <c r="AL91" i="28" s="1"/>
  <c r="AM91" i="28" s="1"/>
  <c r="AN91" i="28" s="1"/>
  <c r="AO91" i="28" s="1"/>
  <c r="AP91" i="28" s="1"/>
  <c r="AQ91" i="28" s="1"/>
  <c r="AR91" i="28" s="1"/>
  <c r="AN139" i="28"/>
  <c r="AO139"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AO122" i="28"/>
  <c r="AP122" i="28" s="1"/>
  <c r="AQ122" i="28" s="1"/>
  <c r="AR122" i="28" s="1"/>
  <c r="AR131" i="28"/>
  <c r="U90" i="27"/>
  <c r="R90" i="27"/>
  <c r="V90" i="27"/>
  <c r="S90" i="27"/>
  <c r="T90" i="27"/>
  <c r="V83" i="27"/>
  <c r="S83" i="27"/>
  <c r="T83" i="27"/>
  <c r="S56" i="27"/>
  <c r="U56" i="27"/>
  <c r="V56" i="27"/>
  <c r="U58" i="27"/>
  <c r="V58" i="27"/>
  <c r="S58" i="27"/>
  <c r="T58" i="27"/>
  <c r="S63" i="27"/>
  <c r="U63" i="27"/>
  <c r="T69" i="27"/>
  <c r="R69" i="27"/>
  <c r="AZ69" i="27" s="1"/>
  <c r="V69" i="27"/>
  <c r="S84" i="27"/>
  <c r="U84" i="27"/>
  <c r="U62" i="27"/>
  <c r="R62" i="27"/>
  <c r="S62" i="27"/>
  <c r="AZ118" i="27"/>
  <c r="V123" i="28" s="1"/>
  <c r="AN123" i="28" s="1"/>
  <c r="BA95" i="27"/>
  <c r="W100" i="28" s="1"/>
  <c r="BB120" i="27"/>
  <c r="X125" i="28" s="1"/>
  <c r="BB109" i="27"/>
  <c r="X114" i="28" s="1"/>
  <c r="BA89" i="27"/>
  <c r="W94" i="28" s="1"/>
  <c r="BA122" i="27"/>
  <c r="W127" i="28" s="1"/>
  <c r="BA120" i="27"/>
  <c r="W125" i="28" s="1"/>
  <c r="BA109" i="27"/>
  <c r="W114" i="28" s="1"/>
  <c r="AZ81" i="27"/>
  <c r="V86" i="28" s="1"/>
  <c r="BD89" i="27"/>
  <c r="Z94" i="28" s="1"/>
  <c r="AU53" i="27"/>
  <c r="Q58" i="28" s="1"/>
  <c r="AZ122" i="27"/>
  <c r="V127" i="28" s="1"/>
  <c r="AN127" i="28" s="1"/>
  <c r="AZ120" i="27"/>
  <c r="V125" i="28" s="1"/>
  <c r="AN125" i="28" s="1"/>
  <c r="BD104" i="27"/>
  <c r="Z109" i="28" s="1"/>
  <c r="BA104" i="27"/>
  <c r="W109" i="28" s="1"/>
  <c r="AZ65" i="27"/>
  <c r="V70" i="28" s="1"/>
  <c r="BD118" i="27"/>
  <c r="Z123"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BA118" i="27"/>
  <c r="W123" i="28" s="1"/>
  <c r="BB122" i="27"/>
  <c r="X127" i="28" s="1"/>
  <c r="AZ104" i="27"/>
  <c r="V109" i="28" s="1"/>
  <c r="AN109" i="28" s="1"/>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D59" i="28" s="1"/>
  <c r="AE59" i="28" s="1"/>
  <c r="AF59" i="28" s="1"/>
  <c r="AG59" i="28" s="1"/>
  <c r="AH59" i="28" s="1"/>
  <c r="AI59" i="28" s="1"/>
  <c r="AJ59" i="28" s="1"/>
  <c r="AK59" i="28" s="1"/>
  <c r="AL59" i="28" s="1"/>
  <c r="AM59" i="28" s="1"/>
  <c r="AN59" i="28" s="1"/>
  <c r="AO59" i="28" s="1"/>
  <c r="AP59" i="28" s="1"/>
  <c r="AQ59" i="28" s="1"/>
  <c r="AR59" i="28" s="1"/>
  <c r="AP57" i="27"/>
  <c r="L62" i="28" s="1"/>
  <c r="AP50" i="27"/>
  <c r="L55" i="28" s="1"/>
  <c r="AU52" i="27"/>
  <c r="Q57" i="28" s="1"/>
  <c r="BB76" i="27"/>
  <c r="X81" i="28" s="1"/>
  <c r="BC76" i="27"/>
  <c r="Y81" i="28" s="1"/>
  <c r="BA64" i="27"/>
  <c r="W69" i="28" s="1"/>
  <c r="BC71" i="27"/>
  <c r="Y76" i="28" s="1"/>
  <c r="BA77" i="27"/>
  <c r="W82" i="28" s="1"/>
  <c r="BB95" i="27"/>
  <c r="X100" i="28" s="1"/>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Y94" i="28" s="1"/>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S116" i="27"/>
  <c r="V121" i="28"/>
  <c r="AN121" i="28" s="1"/>
  <c r="X94" i="28"/>
  <c r="V100" i="28"/>
  <c r="AN100" i="28" s="1"/>
  <c r="T116" i="27"/>
  <c r="BB116" i="27" s="1"/>
  <c r="X132" i="28"/>
  <c r="V114" i="28"/>
  <c r="AN114" i="28" s="1"/>
  <c r="W70" i="28"/>
  <c r="T55" i="28"/>
  <c r="T88" i="28"/>
  <c r="V116" i="27"/>
  <c r="BD116" i="27" s="1"/>
  <c r="U116" i="27"/>
  <c r="BC116" i="27" s="1"/>
  <c r="T57" i="28"/>
  <c r="X123" i="28"/>
  <c r="V94" i="28"/>
  <c r="AN94" i="28" s="1"/>
  <c r="X139" i="28"/>
  <c r="W86" i="28"/>
  <c r="V133" i="28"/>
  <c r="AN133" i="28" s="1"/>
  <c r="AO133" i="28" s="1"/>
  <c r="AP133" i="28" s="1"/>
  <c r="AQ133" i="28" s="1"/>
  <c r="AR133" i="28" s="1"/>
  <c r="X109" i="28"/>
  <c r="W141" i="28"/>
  <c r="T141" i="28"/>
  <c r="AL141" i="28" s="1"/>
  <c r="V97" i="28"/>
  <c r="AN97" i="28" s="1"/>
  <c r="Q50" i="27"/>
  <c r="AY50" i="27" s="1"/>
  <c r="Q52" i="27"/>
  <c r="AY52" i="27" s="1"/>
  <c r="W97" i="28"/>
  <c r="U141" i="28"/>
  <c r="W135" i="28"/>
  <c r="X135" i="28"/>
  <c r="W128" i="28"/>
  <c r="V135" i="28"/>
  <c r="M85" i="21"/>
  <c r="V128" i="28"/>
  <c r="AN128" i="28" s="1"/>
  <c r="Z135" i="28"/>
  <c r="X128" i="28"/>
  <c r="Z141" i="28"/>
  <c r="Y135" i="28"/>
  <c r="Y128" i="28"/>
  <c r="Z128" i="28"/>
  <c r="Y141" i="28"/>
  <c r="AF135" i="28" l="1"/>
  <c r="AE23" i="28"/>
  <c r="AP132" i="28"/>
  <c r="AQ132" i="28" s="1"/>
  <c r="AR132" i="28" s="1"/>
  <c r="AN86" i="28"/>
  <c r="AO86" i="28" s="1"/>
  <c r="AP86" i="28" s="1"/>
  <c r="AQ86" i="28" s="1"/>
  <c r="AR86" i="28" s="1"/>
  <c r="AO94" i="28"/>
  <c r="AP94" i="28" s="1"/>
  <c r="AQ94" i="28" s="1"/>
  <c r="AR94" i="28" s="1"/>
  <c r="AO100" i="28"/>
  <c r="AP100" i="28" s="1"/>
  <c r="AQ100" i="28" s="1"/>
  <c r="AR100" i="28" s="1"/>
  <c r="AO97" i="28"/>
  <c r="AP97" i="28" s="1"/>
  <c r="AQ97" i="28" s="1"/>
  <c r="AR97" i="28" s="1"/>
  <c r="AO114" i="28"/>
  <c r="AP114" i="28" s="1"/>
  <c r="AQ114" i="28" s="1"/>
  <c r="AR114" i="28" s="1"/>
  <c r="AO128" i="28"/>
  <c r="AP128" i="28" s="1"/>
  <c r="AQ128" i="28" s="1"/>
  <c r="AR128" i="28" s="1"/>
  <c r="AP87" i="28"/>
  <c r="AQ87" i="28" s="1"/>
  <c r="AR87" i="28" s="1"/>
  <c r="AD55" i="28"/>
  <c r="AE55" i="28" s="1"/>
  <c r="AF55" i="28" s="1"/>
  <c r="AG55" i="28" s="1"/>
  <c r="AH55" i="28" s="1"/>
  <c r="AI55" i="28" s="1"/>
  <c r="AJ55" i="28" s="1"/>
  <c r="AK55" i="28" s="1"/>
  <c r="AL55" i="28" s="1"/>
  <c r="AO127" i="28"/>
  <c r="AP127" i="28" s="1"/>
  <c r="AQ127" i="28" s="1"/>
  <c r="AR127" i="28" s="1"/>
  <c r="AM141" i="28"/>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O125" i="28"/>
  <c r="AP125" i="28" s="1"/>
  <c r="AQ125" i="28" s="1"/>
  <c r="AR125" i="28" s="1"/>
  <c r="AO123" i="28"/>
  <c r="AP123" i="28" s="1"/>
  <c r="AQ123" i="28" s="1"/>
  <c r="AR123"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R109" i="28" s="1"/>
  <c r="AP139" i="28"/>
  <c r="AQ139" i="28" s="1"/>
  <c r="AR13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BD90" i="27"/>
  <c r="Z95" i="28" s="1"/>
  <c r="BB56" i="27"/>
  <c r="X61" i="28" s="1"/>
  <c r="BC56" i="27"/>
  <c r="Y61" i="28" s="1"/>
  <c r="BA56" i="27"/>
  <c r="W61" i="28" s="1"/>
  <c r="BA69" i="27"/>
  <c r="W74" i="28" s="1"/>
  <c r="AX51" i="27"/>
  <c r="T56" i="28" s="1"/>
  <c r="BD83" i="27"/>
  <c r="Z88" i="28" s="1"/>
  <c r="AZ58" i="27"/>
  <c r="V63" i="28" s="1"/>
  <c r="AN63" i="28" s="1"/>
  <c r="AZ90" i="27"/>
  <c r="V95" i="28" s="1"/>
  <c r="AN95"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BA116" i="27"/>
  <c r="W121" i="28" s="1"/>
  <c r="AO121" i="28" s="1"/>
  <c r="BC90" i="27"/>
  <c r="Y95" i="28" s="1"/>
  <c r="AY51" i="27"/>
  <c r="U56" i="28" s="1"/>
  <c r="BD56" i="27"/>
  <c r="Z61" i="28" s="1"/>
  <c r="BC83" i="27"/>
  <c r="Y88" i="28" s="1"/>
  <c r="AZ84" i="27"/>
  <c r="V89" i="28" s="1"/>
  <c r="AN89" i="28" s="1"/>
  <c r="BA58" i="27"/>
  <c r="W63" i="28" s="1"/>
  <c r="AZ63" i="27"/>
  <c r="V68" i="28" s="1"/>
  <c r="AN68" i="28" s="1"/>
  <c r="BA62" i="27"/>
  <c r="W67" i="28" s="1"/>
  <c r="BA90" i="27"/>
  <c r="W95" i="28" s="1"/>
  <c r="BB90" i="27"/>
  <c r="X95" i="28" s="1"/>
  <c r="BD69" i="27"/>
  <c r="Z74" i="28" s="1"/>
  <c r="U50" i="27"/>
  <c r="R50" i="27"/>
  <c r="V50" i="27"/>
  <c r="S52" i="27"/>
  <c r="U52" i="27"/>
  <c r="V52" i="27"/>
  <c r="U57" i="27"/>
  <c r="R57" i="27"/>
  <c r="V57" i="27"/>
  <c r="T57" i="27"/>
  <c r="X141" i="28"/>
  <c r="X121" i="28"/>
  <c r="V141" i="28"/>
  <c r="Z121" i="28"/>
  <c r="Y121" i="28"/>
  <c r="V61" i="28"/>
  <c r="AN61" i="28" s="1"/>
  <c r="V74" i="28"/>
  <c r="AN74" i="28" s="1"/>
  <c r="U57" i="28"/>
  <c r="U55" i="28"/>
  <c r="M86" i="21"/>
  <c r="AO68" i="28" l="1"/>
  <c r="AP68" i="28" s="1"/>
  <c r="AG135" i="28"/>
  <c r="AF23" i="28"/>
  <c r="AN141" i="28"/>
  <c r="AO141" i="28" s="1"/>
  <c r="AO61" i="28"/>
  <c r="AP61" i="28" s="1"/>
  <c r="AQ68" i="28"/>
  <c r="AR68" i="28" s="1"/>
  <c r="AQ61" i="28"/>
  <c r="AR61" i="28" s="1"/>
  <c r="AO89" i="28"/>
  <c r="AP89" i="28" s="1"/>
  <c r="AQ89" i="28" s="1"/>
  <c r="AR89" i="28" s="1"/>
  <c r="AO74" i="28"/>
  <c r="AP74" i="28" s="1"/>
  <c r="AQ74" i="28" s="1"/>
  <c r="AR74" i="28" s="1"/>
  <c r="AO95" i="28"/>
  <c r="AP95" i="28" s="1"/>
  <c r="AQ95" i="28" s="1"/>
  <c r="AR95" i="28" s="1"/>
  <c r="AO63" i="28"/>
  <c r="AP63" i="28" s="1"/>
  <c r="AQ63" i="28" s="1"/>
  <c r="AR63" i="28" s="1"/>
  <c r="AP141" i="28"/>
  <c r="AQ141" i="28" s="1"/>
  <c r="AR141" i="28" s="1"/>
  <c r="AP121" i="28"/>
  <c r="AQ121" i="28" s="1"/>
  <c r="AR121"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AP15" i="27" s="1"/>
  <c r="K30" i="27"/>
  <c r="AS30" i="27" s="1"/>
  <c r="AS15" i="27" s="1"/>
  <c r="M87" i="21"/>
  <c r="J30" i="27"/>
  <c r="AR30" i="27" s="1"/>
  <c r="AR15" i="27" s="1"/>
  <c r="P30" i="27"/>
  <c r="AX30" i="27" s="1"/>
  <c r="AX15" i="27" s="1"/>
  <c r="L30" i="27"/>
  <c r="AT30" i="27" s="1"/>
  <c r="AT15" i="27" s="1"/>
  <c r="O30" i="27"/>
  <c r="AW30" i="27" s="1"/>
  <c r="AW15" i="27" s="1"/>
  <c r="I30" i="27"/>
  <c r="AQ30" i="27" s="1"/>
  <c r="AQ15" i="27" s="1"/>
  <c r="M30" i="27"/>
  <c r="AU30" i="27" s="1"/>
  <c r="AU15" i="27" s="1"/>
  <c r="N30" i="27"/>
  <c r="AV30" i="27" s="1"/>
  <c r="AV15" i="27" s="1"/>
  <c r="G30" i="27"/>
  <c r="AO30" i="27" s="1"/>
  <c r="AO15" i="27" s="1"/>
  <c r="AH135" i="28" l="1"/>
  <c r="AG23" i="28"/>
  <c r="AO62" i="28"/>
  <c r="AP62" i="28" s="1"/>
  <c r="AQ62" i="28" s="1"/>
  <c r="AR62" i="28" s="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64" i="21"/>
  <c r="I70" i="21"/>
  <c r="I69" i="21"/>
  <c r="I73" i="21"/>
  <c r="AI135" i="28" l="1"/>
  <c r="AH23" i="28"/>
  <c r="AE50" i="28"/>
  <c r="AF50" i="28" s="1"/>
  <c r="AG50" i="28" s="1"/>
  <c r="AH50" i="28" s="1"/>
  <c r="AI50" i="28" s="1"/>
  <c r="AJ50" i="28" s="1"/>
  <c r="AK50" i="28" s="1"/>
  <c r="AL50" i="28" s="1"/>
  <c r="AO56" i="28"/>
  <c r="AP56" i="28" s="1"/>
  <c r="AQ56" i="28" s="1"/>
  <c r="AR56" i="28" s="1"/>
  <c r="R30" i="27"/>
  <c r="AZ30" i="27" s="1"/>
  <c r="AZ15" i="27" s="1"/>
  <c r="V30" i="27"/>
  <c r="BD30" i="27" s="1"/>
  <c r="BD15" i="27" s="1"/>
  <c r="T30" i="27"/>
  <c r="BB30" i="27" s="1"/>
  <c r="BB15" i="27" s="1"/>
  <c r="L44" i="27"/>
  <c r="AS46" i="27"/>
  <c r="O51" i="28" s="1"/>
  <c r="AV46" i="27"/>
  <c r="R51" i="28" s="1"/>
  <c r="AO46" i="27"/>
  <c r="K51" i="28" s="1"/>
  <c r="AC51" i="28" s="1"/>
  <c r="AP46" i="27"/>
  <c r="L51" i="28" s="1"/>
  <c r="AR46" i="27"/>
  <c r="N51" i="28" s="1"/>
  <c r="AW46" i="27"/>
  <c r="S51" i="28" s="1"/>
  <c r="AY30" i="27"/>
  <c r="AY15" i="27" s="1"/>
  <c r="AQ46" i="27"/>
  <c r="M51" i="28" s="1"/>
  <c r="P44" i="27"/>
  <c r="AX44" i="27" s="1"/>
  <c r="I44" i="27"/>
  <c r="K44" i="27"/>
  <c r="N44" i="27"/>
  <c r="J44" i="27"/>
  <c r="M44" i="27"/>
  <c r="H44" i="27"/>
  <c r="G44" i="27"/>
  <c r="O44" i="27"/>
  <c r="L46" i="27"/>
  <c r="M46" i="27"/>
  <c r="S30" i="27"/>
  <c r="BA30" i="27" s="1"/>
  <c r="BA15" i="27" s="1"/>
  <c r="U30" i="27"/>
  <c r="BC30" i="27" s="1"/>
  <c r="BC15"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C16" i="28" l="1"/>
  <c r="AJ135" i="28"/>
  <c r="AI23" i="28"/>
  <c r="AM50" i="28"/>
  <c r="AD35" i="28"/>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U44" i="27"/>
  <c r="Q49" i="28" s="1"/>
  <c r="AO44" i="27"/>
  <c r="K49" i="28" s="1"/>
  <c r="AC49" i="28" s="1"/>
  <c r="AD49" i="28" s="1"/>
  <c r="AE49" i="28" s="1"/>
  <c r="AF49" i="28" s="1"/>
  <c r="AG49" i="28" s="1"/>
  <c r="AH49" i="28" s="1"/>
  <c r="AI49" i="28" s="1"/>
  <c r="AJ49" i="28" s="1"/>
  <c r="AK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K135" i="28" l="1"/>
  <c r="AJ23" i="28"/>
  <c r="AN50" i="28"/>
  <c r="AE35" i="28"/>
  <c r="AD16" i="28"/>
  <c r="AH51" i="28"/>
  <c r="AI51" i="28" s="1"/>
  <c r="AJ51" i="28" s="1"/>
  <c r="AK51" i="28" s="1"/>
  <c r="AL51" i="28" s="1"/>
  <c r="AM51" i="28" s="1"/>
  <c r="AO50" i="28"/>
  <c r="AP50" i="28" s="1"/>
  <c r="AQ50" i="28" s="1"/>
  <c r="AR50" i="28" s="1"/>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AL49" i="28" s="1"/>
  <c r="W35" i="28"/>
  <c r="Y35" i="28"/>
  <c r="Z35" i="28"/>
  <c r="X35" i="28"/>
  <c r="M91" i="21"/>
  <c r="V35" i="28"/>
  <c r="AF35" i="28" l="1"/>
  <c r="AE16" i="28"/>
  <c r="AL135" i="28"/>
  <c r="AK23" i="28"/>
  <c r="AM49" i="28"/>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AN49" i="28" s="1"/>
  <c r="M92" i="21"/>
  <c r="J65" i="21"/>
  <c r="AM135" i="28" l="1"/>
  <c r="AL23" i="28"/>
  <c r="AG35" i="28"/>
  <c r="AF16" i="28"/>
  <c r="AO49" i="28"/>
  <c r="AP49" i="28" s="1"/>
  <c r="AQ49" i="28" s="1"/>
  <c r="AR49" i="28" s="1"/>
  <c r="M93" i="21"/>
  <c r="J66" i="21"/>
  <c r="AH35" i="28" l="1"/>
  <c r="AG16" i="28"/>
  <c r="AM23" i="28"/>
  <c r="AN135" i="28"/>
  <c r="J67" i="21"/>
  <c r="M94" i="21"/>
  <c r="AN23" i="28" l="1"/>
  <c r="AO135" i="28"/>
  <c r="AI35" i="28"/>
  <c r="AH16" i="28"/>
  <c r="J68" i="21"/>
  <c r="M95" i="21"/>
  <c r="AJ35" i="28" l="1"/>
  <c r="AI16" i="28"/>
  <c r="AP135" i="28"/>
  <c r="AO23" i="28"/>
  <c r="J69" i="21"/>
  <c r="M96" i="21"/>
  <c r="AQ135" i="28" l="1"/>
  <c r="AP23" i="28"/>
  <c r="AK35" i="28"/>
  <c r="AJ16" i="28"/>
  <c r="M97" i="21"/>
  <c r="J70" i="21"/>
  <c r="AL35" i="28" l="1"/>
  <c r="AK16" i="28"/>
  <c r="AR135" i="28"/>
  <c r="AR23" i="28" s="1"/>
  <c r="AQ23" i="28"/>
  <c r="M98" i="21"/>
  <c r="J71" i="21"/>
  <c r="AL16" i="28" l="1"/>
  <c r="AM35" i="28"/>
  <c r="J72" i="21"/>
  <c r="M99" i="21"/>
  <c r="AM16" i="28" l="1"/>
  <c r="AN35" i="28"/>
  <c r="M100" i="21"/>
  <c r="J73" i="21"/>
  <c r="AO35" i="28" l="1"/>
  <c r="AN16" i="28"/>
  <c r="J74" i="21"/>
  <c r="AP35" i="28" l="1"/>
  <c r="AO16" i="28"/>
  <c r="J75" i="21"/>
  <c r="AQ35" i="28" l="1"/>
  <c r="AP16" i="28"/>
  <c r="J76" i="21"/>
  <c r="AR35" i="28" l="1"/>
  <c r="AR16" i="28" s="1"/>
  <c r="AQ16" i="28"/>
  <c r="J77" i="21"/>
  <c r="J78" i="21" l="1"/>
  <c r="J79" i="21" l="1"/>
  <c r="L29" i="27" l="1"/>
  <c r="AT29" i="27" s="1"/>
  <c r="AT21" i="27" s="1"/>
  <c r="K29" i="27" l="1"/>
  <c r="AS29" i="27" s="1"/>
  <c r="AS21" i="27" s="1"/>
  <c r="M18" i="57"/>
  <c r="I29" i="27"/>
  <c r="AQ29" i="27" s="1"/>
  <c r="AQ21" i="27" s="1"/>
  <c r="I90" i="21"/>
  <c r="P34" i="28"/>
  <c r="AE18" i="57" l="1"/>
  <c r="AF18" i="57"/>
  <c r="AC18" i="57"/>
  <c r="AG18" i="57"/>
  <c r="AD18" i="57"/>
  <c r="H29" i="27"/>
  <c r="AP29" i="27" s="1"/>
  <c r="AP21" i="27" s="1"/>
  <c r="I87" i="21"/>
  <c r="M34" i="28"/>
  <c r="I89" i="21"/>
  <c r="O34" i="28"/>
  <c r="I86" i="21" l="1"/>
  <c r="L34" i="28"/>
  <c r="AD34" i="28" s="1"/>
  <c r="R29" i="27"/>
  <c r="AZ29" i="27" s="1"/>
  <c r="AZ21" i="27" s="1"/>
  <c r="V29" i="27"/>
  <c r="BD29" i="27" s="1"/>
  <c r="BD21" i="27" s="1"/>
  <c r="S29" i="27"/>
  <c r="BA29" i="27" s="1"/>
  <c r="BA21" i="27" s="1"/>
  <c r="U29" i="27"/>
  <c r="BC29" i="27" s="1"/>
  <c r="BC21" i="27" s="1"/>
  <c r="T29" i="27"/>
  <c r="BB29" i="27" s="1"/>
  <c r="BB21" i="27" s="1"/>
  <c r="AD22" i="28" l="1"/>
  <c r="J86" i="21" s="1"/>
  <c r="AE34" i="28"/>
  <c r="I99" i="21"/>
  <c r="I100" i="21"/>
  <c r="I96" i="21"/>
  <c r="Z34" i="28"/>
  <c r="V34" i="28"/>
  <c r="Y34" i="28"/>
  <c r="X34" i="28"/>
  <c r="I98" i="21"/>
  <c r="I97" i="21"/>
  <c r="W34" i="28"/>
  <c r="AE22" i="28" l="1"/>
  <c r="J87" i="21" s="1"/>
  <c r="AF34" i="28"/>
  <c r="AF22" i="28" l="1"/>
  <c r="J88" i="21" s="1"/>
  <c r="AG34" i="28"/>
  <c r="AG22" i="28" l="1"/>
  <c r="J89" i="21" s="1"/>
  <c r="AH34" i="28"/>
  <c r="AH22" i="28" l="1"/>
  <c r="J90" i="21" s="1"/>
  <c r="AI34" i="28"/>
  <c r="AI22" i="28" l="1"/>
  <c r="J91" i="21" s="1"/>
  <c r="AJ34" i="28"/>
  <c r="AJ22" i="28" l="1"/>
  <c r="J92" i="21" s="1"/>
  <c r="AK34" i="28"/>
  <c r="AK22" i="28" l="1"/>
  <c r="J93" i="21" s="1"/>
  <c r="AL34" i="28"/>
  <c r="AL22" i="28" l="1"/>
  <c r="J94" i="21" s="1"/>
  <c r="AM34" i="28"/>
  <c r="AM22" i="28" l="1"/>
  <c r="J95" i="21" s="1"/>
  <c r="AN34" i="28"/>
  <c r="AN22" i="28" l="1"/>
  <c r="J96" i="21" s="1"/>
  <c r="AO34" i="28"/>
  <c r="AO22" i="28" l="1"/>
  <c r="J97" i="21" s="1"/>
  <c r="AP34" i="28"/>
  <c r="AP22" i="28" l="1"/>
  <c r="J98" i="21" s="1"/>
  <c r="AQ34" i="28"/>
  <c r="AQ22" i="28" l="1"/>
  <c r="J99" i="21" s="1"/>
  <c r="AR34" i="28"/>
  <c r="AR22" i="28" l="1"/>
  <c r="J100" i="21" s="1"/>
  <c r="G35" i="27"/>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AD44" i="28" l="1"/>
  <c r="AE44" i="28" s="1"/>
  <c r="AF44" i="28" s="1"/>
  <c r="AG44" i="28" s="1"/>
  <c r="AH44" i="28" s="1"/>
  <c r="AI44" i="28" s="1"/>
  <c r="AJ44" i="28" s="1"/>
  <c r="AK44" i="28" s="1"/>
  <c r="AL44" i="28" s="1"/>
  <c r="AM44" i="28" s="1"/>
  <c r="U40" i="27"/>
  <c r="BC40" i="27" s="1"/>
  <c r="Y45" i="28" s="1"/>
  <c r="R40" i="27"/>
  <c r="AZ40" i="27" s="1"/>
  <c r="V45" i="28" s="1"/>
  <c r="AN45" i="28" s="1"/>
  <c r="V40" i="27"/>
  <c r="BD40" i="27" s="1"/>
  <c r="Z45"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AO45" i="28" l="1"/>
  <c r="AP45" i="28" s="1"/>
  <c r="AQ45" i="28" s="1"/>
  <c r="AR45"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R39" i="27"/>
  <c r="AZ39" i="27" s="1"/>
  <c r="V44" i="28" s="1"/>
  <c r="AN44" i="28" s="1"/>
  <c r="T39" i="27"/>
  <c r="BB39" i="27" s="1"/>
  <c r="X44" i="28" s="1"/>
  <c r="U39" i="27"/>
  <c r="BC39" i="27" s="1"/>
  <c r="Y44" i="28" s="1"/>
  <c r="S39" i="27"/>
  <c r="BA39" i="27" s="1"/>
  <c r="W44" i="28" s="1"/>
  <c r="V39" i="27"/>
  <c r="BD39" i="27" s="1"/>
  <c r="Z44" i="28" s="1"/>
  <c r="AO44" i="28" l="1"/>
  <c r="AP44" i="28" s="1"/>
  <c r="AQ44" i="28" s="1"/>
  <c r="AR44" i="28" s="1"/>
  <c r="U38" i="27"/>
  <c r="BC38" i="27" s="1"/>
  <c r="Y43" i="28" s="1"/>
  <c r="R38" i="27"/>
  <c r="AZ38" i="27" s="1"/>
  <c r="V43" i="28" s="1"/>
  <c r="AN43" i="28" s="1"/>
  <c r="T38" i="27"/>
  <c r="BB38" i="27" s="1"/>
  <c r="X43" i="28" s="1"/>
  <c r="I32" i="27"/>
  <c r="AQ32" i="27" s="1"/>
  <c r="J32" i="27"/>
  <c r="AR32" i="27" s="1"/>
  <c r="G32" i="27"/>
  <c r="AO32" i="27" s="1"/>
  <c r="O32" i="27"/>
  <c r="AW32" i="27" s="1"/>
  <c r="H32" i="27"/>
  <c r="AP32" i="27" s="1"/>
  <c r="L32" i="27"/>
  <c r="AT32" i="27" s="1"/>
  <c r="K32" i="27"/>
  <c r="AS32" i="27" s="1"/>
  <c r="P32" i="27"/>
  <c r="AX32" i="27" s="1"/>
  <c r="M32" i="27"/>
  <c r="AU32" i="27" s="1"/>
  <c r="N32" i="27"/>
  <c r="AV32" i="27"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S38" i="27"/>
  <c r="BA38" i="27" s="1"/>
  <c r="W43" i="28" s="1"/>
  <c r="V38" i="27"/>
  <c r="BD38" i="27" s="1"/>
  <c r="Z43" i="28" s="1"/>
  <c r="T37" i="28" l="1"/>
  <c r="S37" i="28"/>
  <c r="K37" i="28"/>
  <c r="AC37" i="28" s="1"/>
  <c r="AD37" i="28" s="1"/>
  <c r="R37" i="28"/>
  <c r="P37" i="28"/>
  <c r="N37" i="28"/>
  <c r="O37" i="28"/>
  <c r="Q37" i="28"/>
  <c r="AU16" i="27"/>
  <c r="L37" i="28"/>
  <c r="M37" i="28"/>
  <c r="AD38" i="28"/>
  <c r="AE38" i="28" s="1"/>
  <c r="AF38" i="28" s="1"/>
  <c r="AG38" i="28" s="1"/>
  <c r="AH38" i="28" s="1"/>
  <c r="AI38" i="28" s="1"/>
  <c r="AJ38" i="28" s="1"/>
  <c r="AK38" i="28" s="1"/>
  <c r="AL38" i="28" s="1"/>
  <c r="AO43" i="28"/>
  <c r="AP43" i="28" s="1"/>
  <c r="AQ43" i="28" s="1"/>
  <c r="AR43"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Q32" i="27"/>
  <c r="AY32" i="27" s="1"/>
  <c r="Q33" i="27"/>
  <c r="AY33" i="27" s="1"/>
  <c r="U38" i="28" s="1"/>
  <c r="AQ16" i="27" l="1"/>
  <c r="AS16" i="27"/>
  <c r="AV16" i="27"/>
  <c r="AW16" i="27"/>
  <c r="AR16" i="27"/>
  <c r="U37" i="28"/>
  <c r="AY16" i="27"/>
  <c r="AO16" i="27"/>
  <c r="AX16" i="27"/>
  <c r="AE37" i="28"/>
  <c r="AP16" i="27"/>
  <c r="AT16" i="27"/>
  <c r="AC17" i="28"/>
  <c r="AD39" i="28"/>
  <c r="AE39" i="28" s="1"/>
  <c r="AF39" i="28" s="1"/>
  <c r="AG39" i="28" s="1"/>
  <c r="AH39" i="28" s="1"/>
  <c r="AI39" i="28" s="1"/>
  <c r="AJ39" i="28" s="1"/>
  <c r="AK39" i="28" s="1"/>
  <c r="AL39" i="28" s="1"/>
  <c r="AM39" i="28" s="1"/>
  <c r="AM38" i="28"/>
  <c r="U32" i="27"/>
  <c r="BC32" i="27" s="1"/>
  <c r="R32" i="27"/>
  <c r="AZ32" i="27" s="1"/>
  <c r="V33" i="27"/>
  <c r="BD33" i="27" s="1"/>
  <c r="Z38" i="28" s="1"/>
  <c r="S33" i="27"/>
  <c r="BA33" i="27" s="1"/>
  <c r="W38" i="28" s="1"/>
  <c r="X12" i="57"/>
  <c r="M31" i="27"/>
  <c r="AU31" i="27" s="1"/>
  <c r="AU17" i="27" s="1"/>
  <c r="S12" i="57"/>
  <c r="H31" i="27"/>
  <c r="AP31" i="27" s="1"/>
  <c r="AP17" i="27" s="1"/>
  <c r="U12" i="57"/>
  <c r="J31" i="27"/>
  <c r="AR31" i="27" s="1"/>
  <c r="AR17" i="27" s="1"/>
  <c r="U33" i="27"/>
  <c r="BC33" i="27" s="1"/>
  <c r="Y38" i="28" s="1"/>
  <c r="T33" i="27"/>
  <c r="BB33" i="27" s="1"/>
  <c r="X38" i="28" s="1"/>
  <c r="R33" i="27"/>
  <c r="AZ33" i="27" s="1"/>
  <c r="V38" i="28" s="1"/>
  <c r="AB12" i="57"/>
  <c r="Q31" i="27"/>
  <c r="AY31" i="27" s="1"/>
  <c r="V12" i="57"/>
  <c r="K31" i="27"/>
  <c r="AS31" i="27" s="1"/>
  <c r="AS17" i="27" s="1"/>
  <c r="AA12" i="57"/>
  <c r="P31" i="27"/>
  <c r="AX31" i="27" s="1"/>
  <c r="AX17" i="27" s="1"/>
  <c r="W12" i="57"/>
  <c r="L31" i="27"/>
  <c r="AT31" i="27" s="1"/>
  <c r="AT17" i="27" s="1"/>
  <c r="Z12" i="57"/>
  <c r="O31" i="27"/>
  <c r="AW31" i="27" s="1"/>
  <c r="AW17" i="27" s="1"/>
  <c r="T12" i="57"/>
  <c r="I31" i="27"/>
  <c r="AQ31" i="27" s="1"/>
  <c r="AQ17" i="27" s="1"/>
  <c r="Y12" i="57"/>
  <c r="N31" i="27"/>
  <c r="AV31" i="27" s="1"/>
  <c r="AV17" i="27" s="1"/>
  <c r="G31" i="27"/>
  <c r="AO31" i="27" s="1"/>
  <c r="AO17" i="27" s="1"/>
  <c r="R12" i="57"/>
  <c r="T32" i="27"/>
  <c r="BB32" i="27" s="1"/>
  <c r="V32" i="27"/>
  <c r="BD32" i="27" s="1"/>
  <c r="S32" i="27"/>
  <c r="BA32" i="27" s="1"/>
  <c r="AY17" i="27" l="1"/>
  <c r="O74" i="21" s="1"/>
  <c r="X37" i="28"/>
  <c r="V37" i="28"/>
  <c r="AD17" i="28"/>
  <c r="Y37" i="28"/>
  <c r="AF37" i="28"/>
  <c r="AE17" i="28"/>
  <c r="W37" i="28"/>
  <c r="Z37" i="28"/>
  <c r="AQ12" i="27"/>
  <c r="O66" i="21"/>
  <c r="AO12" i="27"/>
  <c r="O64" i="21"/>
  <c r="AW12" i="27"/>
  <c r="O72" i="21"/>
  <c r="AS12" i="27"/>
  <c r="O68" i="21"/>
  <c r="AP12" i="27"/>
  <c r="O65" i="21"/>
  <c r="AR12" i="27"/>
  <c r="O67" i="21"/>
  <c r="AX12" i="27"/>
  <c r="O73" i="21"/>
  <c r="AV12" i="27"/>
  <c r="O71" i="21"/>
  <c r="AT12" i="27"/>
  <c r="O69" i="21"/>
  <c r="AU12" i="27"/>
  <c r="O70" i="21"/>
  <c r="AY12" i="27"/>
  <c r="AN38" i="28"/>
  <c r="AO38" i="28" s="1"/>
  <c r="AP38" i="28" s="1"/>
  <c r="AQ38" i="28" s="1"/>
  <c r="AR38" i="28" s="1"/>
  <c r="R34" i="27"/>
  <c r="AZ34" i="27" s="1"/>
  <c r="V39" i="28" s="1"/>
  <c r="AN39" i="28" s="1"/>
  <c r="V34" i="27"/>
  <c r="BD34" i="27" s="1"/>
  <c r="Z39" i="28" s="1"/>
  <c r="S34" i="27"/>
  <c r="BA34" i="27" s="1"/>
  <c r="W39" i="28" s="1"/>
  <c r="U34" i="27"/>
  <c r="BC34" i="27" s="1"/>
  <c r="Y39" i="28" s="1"/>
  <c r="T34" i="27"/>
  <c r="BB34" i="27" s="1"/>
  <c r="X39" i="28" s="1"/>
  <c r="M36" i="28"/>
  <c r="L66" i="21"/>
  <c r="Q36" i="28"/>
  <c r="L70" i="21"/>
  <c r="K36" i="28"/>
  <c r="AC36" i="28" s="1"/>
  <c r="L64" i="21"/>
  <c r="S36" i="28"/>
  <c r="L72" i="21"/>
  <c r="P36" i="28"/>
  <c r="L69" i="21"/>
  <c r="O36" i="28"/>
  <c r="L68" i="21"/>
  <c r="U36" i="28"/>
  <c r="L74" i="21"/>
  <c r="L36" i="28"/>
  <c r="L65" i="21"/>
  <c r="R36" i="28"/>
  <c r="L71" i="21"/>
  <c r="N36" i="28"/>
  <c r="L67" i="21"/>
  <c r="T36" i="28"/>
  <c r="L73" i="21"/>
  <c r="BD16" i="27" l="1"/>
  <c r="AC18" i="28"/>
  <c r="P64" i="21" s="1"/>
  <c r="AC13" i="28"/>
  <c r="BB16" i="27"/>
  <c r="AG37" i="28"/>
  <c r="AF17" i="28"/>
  <c r="AZ16" i="27"/>
  <c r="BA16" i="27"/>
  <c r="BC16" i="27"/>
  <c r="AO39" i="28"/>
  <c r="AP39" i="28" s="1"/>
  <c r="AQ39" i="28" s="1"/>
  <c r="AR39" i="28" s="1"/>
  <c r="AD36" i="28"/>
  <c r="AD12" i="57"/>
  <c r="S31" i="27"/>
  <c r="BA31" i="27" s="1"/>
  <c r="BA17" i="27" s="1"/>
  <c r="V31" i="27"/>
  <c r="BD31" i="27" s="1"/>
  <c r="BD17" i="27" s="1"/>
  <c r="AG12" i="57"/>
  <c r="AF12" i="57"/>
  <c r="U31" i="27"/>
  <c r="BC31" i="27" s="1"/>
  <c r="BC17" i="27" s="1"/>
  <c r="AE12" i="57"/>
  <c r="T31" i="27"/>
  <c r="BB31" i="27" s="1"/>
  <c r="BB17" i="27" s="1"/>
  <c r="R31" i="27"/>
  <c r="AZ31" i="27" s="1"/>
  <c r="AZ17" i="27" s="1"/>
  <c r="AC12" i="57"/>
  <c r="AD18" i="28" l="1"/>
  <c r="P65" i="21" s="1"/>
  <c r="AD13" i="28"/>
  <c r="AH37" i="28"/>
  <c r="AG17" i="28"/>
  <c r="BA12" i="27"/>
  <c r="O76" i="21"/>
  <c r="AZ12" i="27"/>
  <c r="O75" i="21"/>
  <c r="BC12" i="27"/>
  <c r="O78" i="21"/>
  <c r="BB12" i="27"/>
  <c r="O77" i="21"/>
  <c r="BD12" i="27"/>
  <c r="O79" i="21"/>
  <c r="AE36" i="28"/>
  <c r="Z36" i="28"/>
  <c r="L79" i="21"/>
  <c r="V36" i="28"/>
  <c r="L75" i="21"/>
  <c r="X36" i="28"/>
  <c r="L77" i="21"/>
  <c r="Y36" i="28"/>
  <c r="L78" i="21"/>
  <c r="W36" i="28"/>
  <c r="L76" i="21"/>
  <c r="AE18" i="28" l="1"/>
  <c r="P66" i="21" s="1"/>
  <c r="AE13" i="28"/>
  <c r="AI37" i="28"/>
  <c r="AH17" i="28"/>
  <c r="AF36" i="28"/>
  <c r="I57" i="21"/>
  <c r="M64" i="21"/>
  <c r="AF18" i="28" l="1"/>
  <c r="P67" i="21" s="1"/>
  <c r="AF13" i="28"/>
  <c r="AJ37" i="28"/>
  <c r="AI17" i="28"/>
  <c r="AG36" i="28"/>
  <c r="M65" i="21"/>
  <c r="AG18" i="28" l="1"/>
  <c r="P68" i="21" s="1"/>
  <c r="AG13" i="28"/>
  <c r="AK37" i="28"/>
  <c r="AJ17" i="28"/>
  <c r="AH36" i="28"/>
  <c r="M66" i="21"/>
  <c r="AH18" i="28" l="1"/>
  <c r="P69" i="21" s="1"/>
  <c r="AH13" i="28"/>
  <c r="AL37" i="28"/>
  <c r="AK17" i="28"/>
  <c r="AI36" i="28"/>
  <c r="M67" i="21"/>
  <c r="AI18" i="28" l="1"/>
  <c r="P70" i="21" s="1"/>
  <c r="AI13" i="28"/>
  <c r="AL17" i="28"/>
  <c r="AM37" i="28"/>
  <c r="AJ36" i="28"/>
  <c r="M68" i="21"/>
  <c r="AJ18" i="28" l="1"/>
  <c r="P71" i="21" s="1"/>
  <c r="AJ13" i="28"/>
  <c r="AM17" i="28"/>
  <c r="AN37" i="28"/>
  <c r="AK36" i="28"/>
  <c r="M69" i="21"/>
  <c r="AK18" i="28" l="1"/>
  <c r="P72" i="21" s="1"/>
  <c r="AK13" i="28"/>
  <c r="AO37" i="28"/>
  <c r="AN17" i="28"/>
  <c r="AL36" i="28"/>
  <c r="M70" i="21"/>
  <c r="AL18" i="28" l="1"/>
  <c r="P73" i="21" s="1"/>
  <c r="AL13" i="28"/>
  <c r="AP37" i="28"/>
  <c r="AO17" i="28"/>
  <c r="AM36" i="28"/>
  <c r="M71" i="21"/>
  <c r="AM18" i="28" l="1"/>
  <c r="P74" i="21" s="1"/>
  <c r="AM13" i="28"/>
  <c r="AQ37" i="28"/>
  <c r="AP17" i="28"/>
  <c r="AN36" i="28"/>
  <c r="M72" i="21"/>
  <c r="AN18" i="28" l="1"/>
  <c r="P75" i="21" s="1"/>
  <c r="AN13" i="28"/>
  <c r="AR37" i="28"/>
  <c r="AR17" i="28" s="1"/>
  <c r="AQ17" i="28"/>
  <c r="AO36" i="28"/>
  <c r="M73" i="21"/>
  <c r="AO18" i="28" l="1"/>
  <c r="P76" i="21" s="1"/>
  <c r="AO13" i="28"/>
  <c r="AP36" i="28"/>
  <c r="M74" i="21"/>
  <c r="AP18" i="28" l="1"/>
  <c r="P77" i="21" s="1"/>
  <c r="AP13" i="28"/>
  <c r="AQ36" i="28"/>
  <c r="M75" i="21"/>
  <c r="AQ18" i="28" l="1"/>
  <c r="P78" i="21" s="1"/>
  <c r="AQ13" i="28"/>
  <c r="AR36" i="28"/>
  <c r="M76" i="21"/>
  <c r="AR18" i="28" l="1"/>
  <c r="P79" i="21" s="1"/>
  <c r="AR13" i="28"/>
  <c r="M77" i="2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<sst xmlns="http://schemas.openxmlformats.org/spreadsheetml/2006/main" count="878" uniqueCount="232">
  <si>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</si>
  <si>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</si>
  <si>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</si>
  <si>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</si>
  <si>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</si>
  <si>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</si>
  <si>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</si>
  <si>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</si>
  <si>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</si>
  <si>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</si>
  <si>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</si>
  <si>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</si>
  <si>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</si>
  <si>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</si>
  <si>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</si>
  <si>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</si>
  <si>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</si>
  <si>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</si>
  <si>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</si>
  <si>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</si>
  <si>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</si>
  <si>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</si>
  <si>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</si>
  <si>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</si>
  <si>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</si>
  <si>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</si>
  <si>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</si>
  <si>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</si>
  <si>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</si>
  <si>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</si>
  <si>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</si>
  <si>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</si>
  <si>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</si>
  <si>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</si>
  <si>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</si>
  <si>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</si>
  <si>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</si>
  <si>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</si>
  <si>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</si>
  <si>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</si>
  <si>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</si>
  <si>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</si>
  <si>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</si>
  <si>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</si>
  <si>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</si>
  <si>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</si>
  <si>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</si>
  <si>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</si>
  <si>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</si>
  <si>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</si>
  <si>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</si>
  <si>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</si>
  <si>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</si>
  <si>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</si>
  <si>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</si>
  <si>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</si>
  <si>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</si>
  <si>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</si>
  <si>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</si>
  <si>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</si>
  <si>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</si>
  <si>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</si>
  <si>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</si>
  <si>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</si>
  <si>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</si>
  <si>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</si>
  <si>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</si>
  <si>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</si>
  <si>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</si>
  <si>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</si>
  <si>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</si>
  <si>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</si>
  <si>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</si>
  <si>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</si>
  <si>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</si>
  <si>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</si>
  <si>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</si>
  <si>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</si>
  <si>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</si>
  <si>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</si>
  <si>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</si>
  <si>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</si>
  <si>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</si>
  <si>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</si>
  <si>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</si>
  <si>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</si>
  <si>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</si>
  <si>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</si>
  <si>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</si>
  <si>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</si>
  <si>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</si>
  <si>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</si>
  <si>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</si>
  <si>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</si>
  <si>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</si>
  <si>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</si>
  <si>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</si>
  <si>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</si>
  <si>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</si>
  <si>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</si>
  <si>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</si>
  <si>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</si>
  <si>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</si>
  <si>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</si>
  <si>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</si>
  <si>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</si>
  <si>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</si>
  <si>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</si>
  <si>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</si>
  <si>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</si>
  <si>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</si>
  <si>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</si>
  <si>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</si>
  <si>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</si>
  <si>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</si>
  <si>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</si>
  <si>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</si>
  <si>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</si>
  <si>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</si>
  <si>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</si>
  <si>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</si>
  <si>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</si>
  <si>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</si>
  <si>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</si>
  <si>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</si>
  <si>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</si>
  <si>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</si>
  <si>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</si>
  <si>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</si>
  <si>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</si>
  <si>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</si>
  <si>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</si>
  <si>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</si>
  <si>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</si>
  <si>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</si>
  <si>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</si>
  <si>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</si>
  <si>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</si>
  <si>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</si>
  <si>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</si>
  <si>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</si>
  <si>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</si>
  <si>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</si>
  <si>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</si>
  <si>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</si>
  <si>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</si>
  <si>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</si>
  <si>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</si>
  <si>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</si>
  <si>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</si>
  <si>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</si>
  <si>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</si>
  <si>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</si>
  <si>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</si>
  <si>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</si>
  <si>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</si>
  <si>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</si>
  <si>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</si>
  <si>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</si>
  <si>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</si>
  <si>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</si>
  <si>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</si>
  <si>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</si>
  <si>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</si>
  <si>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</si>
  <si>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</si>
  <si>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</si>
  <si>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</si>
  <si>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</si>
  <si>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</si>
  <si>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</si>
  <si>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</si>
  <si>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</si>
  <si>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</si>
  <si>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</si>
  <si>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</si>
  <si>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</si>
  <si>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</si>
  <si>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</si>
  <si>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</si>
  <si>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</si>
  <si>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</si>
  <si>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</si>
  <si>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</si>
  <si>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</si>
  <si>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</si>
  <si>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</si>
  <si>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</si>
  <si>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</si>
  <si>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</si>
  <si>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</si>
  <si>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</si>
  <si>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</si>
  <si>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</si>
  <si>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</si>
  <si>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</si>
  <si>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</si>
  <si>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</si>
  <si>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</si>
  <si>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</si>
  <si>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</si>
  <si>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</si>
  <si>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</si>
  <si>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</si>
  <si>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</si>
  <si>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</si>
  <si>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</si>
  <si>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</si>
  <si>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</si>
  <si>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</si>
  <si>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</si>
  <si>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</si>
  <si>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</si>
  <si>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</si>
  <si>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</si>
  <si>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</si>
  <si>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</si>
  <si>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</si>
  <si>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</si>
  <si>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</si>
  <si>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</si>
  <si>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</si>
  <si>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</si>
  <si>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</si>
  <si>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</si>
  <si>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n</t>
  </si>
  <si>
    <t>j</t>
  </si>
  <si>
    <t>Personeel BV</t>
  </si>
  <si>
    <t>n.v.t.</t>
  </si>
  <si>
    <t>Kostenbestand RNB Gas, x-factormodel RNB Gas, Correctie kapitaalkosten RNB Gas</t>
  </si>
  <si>
    <t>GAW-bestand RNB-G 2022-2026 RENDO</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</si>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</sst>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0"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0">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230</v>
      </c>
    </row>
    <row r="17" spans="2:3" x14ac:dyDescent="0.2">
      <c r="B17" s="6" t="s">
        <v>4</v>
      </c>
      <c r="C17" s="7" t="s">
        <v>228</v>
      </c>
    </row>
    <row r="18" spans="2:3" x14ac:dyDescent="0.2">
      <c r="B18" s="6" t="s">
        <v>5</v>
      </c>
      <c r="C18" s="7" t="s">
        <v>231</v>
      </c>
    </row>
    <row r="19" spans="2:3" x14ac:dyDescent="0.2">
      <c r="B19" s="6" t="s">
        <v>6</v>
      </c>
      <c r="C19" s="7" t="s">
        <v>228</v>
      </c>
    </row>
    <row r="20" spans="2:3" x14ac:dyDescent="0.2">
      <c r="B20" s="6" t="s">
        <v>7</v>
      </c>
      <c r="C20" s="7" t="s">
        <v>228</v>
      </c>
    </row>
    <row r="21" spans="2:3" x14ac:dyDescent="0.2">
      <c r="B21" s="6" t="s">
        <v>8</v>
      </c>
      <c r="C21" s="7" t="s">
        <v>229</v>
      </c>
    </row>
    <row r="22" spans="2:3" x14ac:dyDescent="0.2">
      <c r="B22" s="6" t="s">
        <v>9</v>
      </c>
      <c r="C22" s="7" t="s">
        <v>228</v>
      </c>
    </row>
    <row r="25" spans="2:3" s="77" customFormat="1" x14ac:dyDescent="0.2">
      <c r="B25" s="77" t="s">
        <v>10</v>
      </c>
    </row>
    <row r="27" spans="2:3" x14ac:dyDescent="0.2">
      <c r="B27" s="6" t="s">
        <v>11</v>
      </c>
      <c r="C27" s="7" t="s">
        <v>226</v>
      </c>
    </row>
    <row r="28" spans="2:3" x14ac:dyDescent="0.2">
      <c r="B28" s="15" t="s">
        <v>61</v>
      </c>
      <c r="C28" s="7" t="s">
        <v>226</v>
      </c>
    </row>
    <row r="29" spans="2:3" ht="25.5" x14ac:dyDescent="0.2">
      <c r="B29" s="6" t="s">
        <v>12</v>
      </c>
      <c r="C29" s="7" t="s">
        <v>226</v>
      </c>
    </row>
    <row r="30" spans="2:3" x14ac:dyDescent="0.2">
      <c r="B30" s="13" t="s">
        <v>60</v>
      </c>
      <c r="C30" s="7" t="s">
        <v>225</v>
      </c>
    </row>
    <row r="31" spans="2:3" x14ac:dyDescent="0.2">
      <c r="B31" s="6" t="s">
        <v>13</v>
      </c>
      <c r="C31" s="7" t="s">
        <v>228</v>
      </c>
    </row>
    <row r="32" spans="2:3" x14ac:dyDescent="0.2">
      <c r="B32" s="6" t="s">
        <v>9</v>
      </c>
      <c r="C32" s="7" t="s">
        <v>228</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209"/>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8" t="s">
        <v>123</v>
      </c>
      <c r="C5" s="178"/>
      <c r="D5" s="178"/>
      <c r="E5" s="178"/>
      <c r="F5" s="53"/>
      <c r="G5" s="53"/>
      <c r="H5" s="53"/>
      <c r="I5" s="53"/>
    </row>
    <row r="6" spans="1:9" s="166" customFormat="1" x14ac:dyDescent="0.2">
      <c r="B6" s="178"/>
      <c r="C6" s="178"/>
      <c r="D6" s="178"/>
      <c r="E6" s="178"/>
    </row>
    <row r="7" spans="1:9" s="166" customFormat="1" x14ac:dyDescent="0.2">
      <c r="B7" s="178"/>
      <c r="C7" s="178"/>
      <c r="D7" s="178"/>
      <c r="E7" s="178"/>
    </row>
    <row r="8" spans="1:9" s="166" customFormat="1" x14ac:dyDescent="0.2"/>
    <row r="9" spans="1:9" s="39" customFormat="1" x14ac:dyDescent="0.2">
      <c r="B9" s="153" t="s">
        <v>27</v>
      </c>
      <c r="C9" s="154"/>
      <c r="D9" s="155"/>
      <c r="E9" s="155"/>
      <c r="F9" s="155"/>
      <c r="G9" s="155"/>
      <c r="H9" s="155"/>
    </row>
    <row r="10" spans="1:9" s="39" customFormat="1" ht="39.75" customHeight="1" x14ac:dyDescent="0.2">
      <c r="B10" s="177" t="s">
        <v>220</v>
      </c>
      <c r="C10" s="177"/>
      <c r="D10" s="177"/>
      <c r="E10" s="177"/>
      <c r="F10" s="177"/>
      <c r="G10" s="177"/>
      <c r="H10" s="177"/>
    </row>
    <row r="11" spans="1:9" s="39" customFormat="1" x14ac:dyDescent="0.2">
      <c r="B11" s="157"/>
      <c r="C11" s="157"/>
      <c r="D11" s="157"/>
      <c r="E11" s="157"/>
      <c r="F11" s="157"/>
      <c r="G11" s="157"/>
      <c r="H11" s="157"/>
    </row>
    <row r="12" spans="1:9" s="77" customFormat="1" x14ac:dyDescent="0.2"/>
    <row r="13" spans="1:9" s="39" customFormat="1" x14ac:dyDescent="0.2">
      <c r="B13" s="157"/>
      <c r="C13" s="157"/>
      <c r="D13" s="157"/>
      <c r="E13" s="157"/>
      <c r="F13" s="157"/>
      <c r="G13" s="157"/>
      <c r="H13" s="157"/>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6">
        <f>'1. Resultaat'!C21</f>
        <v>1</v>
      </c>
    </row>
    <row r="27" spans="1:3" s="39" customFormat="1" x14ac:dyDescent="0.2">
      <c r="B27" s="65"/>
      <c r="C27" s="128"/>
    </row>
    <row r="28" spans="1:3" s="39" customFormat="1" x14ac:dyDescent="0.2">
      <c r="B28" s="133" t="s">
        <v>148</v>
      </c>
      <c r="C28" s="128"/>
    </row>
    <row r="29" spans="1:3" s="39" customFormat="1" x14ac:dyDescent="0.2">
      <c r="B29" s="59" t="s">
        <v>227</v>
      </c>
      <c r="C29" s="86">
        <f>'1. Resultaat'!C24</f>
        <v>1</v>
      </c>
    </row>
    <row r="30" spans="1:3" s="39" customFormat="1" x14ac:dyDescent="0.2">
      <c r="B30" s="59"/>
      <c r="C30" s="86">
        <f>'1. Resultaat'!C25</f>
        <v>0</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8" t="s">
        <v>94</v>
      </c>
      <c r="C61" s="139"/>
      <c r="D61" s="139"/>
      <c r="E61" s="139"/>
      <c r="F61" s="139"/>
      <c r="G61" s="139"/>
      <c r="H61" s="139"/>
      <c r="I61" s="79"/>
      <c r="J61" s="139"/>
      <c r="K61" s="139"/>
      <c r="L61" s="139"/>
      <c r="M61" s="139"/>
      <c r="N61" s="139"/>
      <c r="O61" s="79"/>
      <c r="P61" s="139" t="s">
        <v>74</v>
      </c>
      <c r="Q61" s="26"/>
      <c r="R61" s="26"/>
      <c r="S61" s="26"/>
      <c r="T61" s="26"/>
      <c r="U61" s="26"/>
      <c r="V61" s="26"/>
      <c r="W61" s="26"/>
      <c r="X61" s="26"/>
    </row>
    <row r="62" spans="1:24" ht="25.5" x14ac:dyDescent="0.2">
      <c r="A62" s="24"/>
      <c r="B62" s="139" t="s">
        <v>80</v>
      </c>
      <c r="C62" s="139" t="s">
        <v>126</v>
      </c>
      <c r="D62" s="139" t="s">
        <v>69</v>
      </c>
      <c r="E62" s="139" t="s">
        <v>159</v>
      </c>
      <c r="F62" s="139" t="s">
        <v>124</v>
      </c>
      <c r="G62" s="139" t="s">
        <v>125</v>
      </c>
      <c r="H62" s="139" t="s">
        <v>85</v>
      </c>
      <c r="I62" s="79"/>
      <c r="J62" s="139" t="s">
        <v>126</v>
      </c>
      <c r="K62" s="139" t="s">
        <v>69</v>
      </c>
      <c r="L62" s="139" t="s">
        <v>101</v>
      </c>
      <c r="M62" s="140" t="s">
        <v>165</v>
      </c>
      <c r="N62" s="140" t="s">
        <v>86</v>
      </c>
      <c r="O62" s="79"/>
      <c r="P62" s="139"/>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Precario</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2011</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2011</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2011</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2011</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2011</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2011</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2011</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2011</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2011</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2011</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2011</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2011</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2011</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2011</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2011</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2011</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2011</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2011</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2011</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2012</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2012</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2012</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2012</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2012</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2012</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2013</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2013</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2013</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2013</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2013</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2013</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1</v>
      </c>
      <c r="G124" s="86">
        <f>'3. Investeringen'!I76</f>
        <v>0</v>
      </c>
      <c r="H124" s="121">
        <f>'3. Investeringen'!N76</f>
        <v>2013</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1</v>
      </c>
      <c r="G125" s="86">
        <f>'3. Investeringen'!I77</f>
        <v>0</v>
      </c>
      <c r="H125" s="121">
        <f>'3. Investeringen'!N77</f>
        <v>2014</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1</v>
      </c>
      <c r="G126" s="86">
        <f>'3. Investeringen'!I78</f>
        <v>0</v>
      </c>
      <c r="H126" s="121">
        <f>'3. Investeringen'!N78</f>
        <v>2014</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1</v>
      </c>
      <c r="G127" s="86">
        <f>'3. Investeringen'!I79</f>
        <v>0</v>
      </c>
      <c r="H127" s="121">
        <f>'3. Investeringen'!N79</f>
        <v>2014</v>
      </c>
      <c r="I127" s="26"/>
      <c r="J127" s="87">
        <f t="shared" si="0"/>
        <v>1</v>
      </c>
      <c r="K127" s="87">
        <f t="shared" si="1"/>
        <v>1</v>
      </c>
      <c r="L127" s="87">
        <f t="shared" si="2"/>
        <v>1</v>
      </c>
      <c r="M127" s="87">
        <f t="shared" si="3"/>
        <v>1</v>
      </c>
      <c r="N127" s="87">
        <f t="shared" si="4"/>
        <v>1</v>
      </c>
      <c r="O127" s="27"/>
      <c r="P127" s="87">
        <f t="shared" ref="P127:P184"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1</v>
      </c>
      <c r="G128" s="86">
        <f>'3. Investeringen'!I80</f>
        <v>0</v>
      </c>
      <c r="H128" s="121">
        <f>'3. Investeringen'!N80</f>
        <v>2014</v>
      </c>
      <c r="I128" s="26"/>
      <c r="J128" s="87">
        <f t="shared" ref="J128:J184" si="7">INDEX($B$22:$C$26, MATCH(C128,$B$22:$B$26,0),2)</f>
        <v>1</v>
      </c>
      <c r="K128" s="87">
        <f t="shared" ref="K128:K184" si="8">IF(D128=0,1,INDEX($B$39:$C$57, MATCH(D128,$B$39:$B$57,0),2))</f>
        <v>1</v>
      </c>
      <c r="L128" s="87">
        <f t="shared" ref="L128:L184" si="9" xml:space="preserve"> F128 * $C$35 + G128 * $C$36</f>
        <v>1</v>
      </c>
      <c r="M128" s="87">
        <f t="shared" ref="M128:M184" si="10">IF(E128=0,1,INDEX($B$29:$C$32, MATCH(E128,$B$29:$B$32,0),2))</f>
        <v>1</v>
      </c>
      <c r="N128" s="87">
        <f t="shared" ref="N128:N184"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1</v>
      </c>
      <c r="G129" s="86">
        <f>'3. Investeringen'!I81</f>
        <v>0</v>
      </c>
      <c r="H129" s="121">
        <f>'3. Investeringen'!N81</f>
        <v>2014</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1</v>
      </c>
      <c r="G130" s="86">
        <f>'3. Investeringen'!I82</f>
        <v>0</v>
      </c>
      <c r="H130" s="121">
        <f>'3. Investeringen'!N82</f>
        <v>2014</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1</v>
      </c>
      <c r="G131" s="86">
        <f>'3. Investeringen'!I83</f>
        <v>0</v>
      </c>
      <c r="H131" s="121">
        <f>'3. Investeringen'!N83</f>
        <v>2015</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1</v>
      </c>
      <c r="G132" s="86">
        <f>'3. Investeringen'!I84</f>
        <v>0</v>
      </c>
      <c r="H132" s="121">
        <f>'3. Investeringen'!N84</f>
        <v>2015</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1</v>
      </c>
      <c r="G133" s="86">
        <f>'3. Investeringen'!I85</f>
        <v>0</v>
      </c>
      <c r="H133" s="121">
        <f>'3. Investeringen'!N85</f>
        <v>2015</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1</v>
      </c>
      <c r="G134" s="86">
        <f>'3. Investeringen'!I86</f>
        <v>0</v>
      </c>
      <c r="H134" s="121">
        <f>'3. Investeringen'!N86</f>
        <v>2015</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1</v>
      </c>
      <c r="G135" s="86">
        <f>'3. Investeringen'!I87</f>
        <v>0</v>
      </c>
      <c r="H135" s="121">
        <f>'3. Investeringen'!N87</f>
        <v>2015</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1</v>
      </c>
      <c r="G136" s="86">
        <f>'3. Investeringen'!I88</f>
        <v>0</v>
      </c>
      <c r="H136" s="121">
        <f>'3. Investeringen'!N88</f>
        <v>2015</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1</v>
      </c>
      <c r="G137" s="86">
        <f>'3. Investeringen'!I89</f>
        <v>0</v>
      </c>
      <c r="H137" s="121">
        <f>'3. Investeringen'!N89</f>
        <v>2016</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1</v>
      </c>
      <c r="G138" s="86">
        <f>'3. Investeringen'!I90</f>
        <v>0</v>
      </c>
      <c r="H138" s="121">
        <f>'3. Investeringen'!N90</f>
        <v>2016</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1</v>
      </c>
      <c r="G139" s="86">
        <f>'3. Investeringen'!I91</f>
        <v>0</v>
      </c>
      <c r="H139" s="121">
        <f>'3. Investeringen'!N91</f>
        <v>2016</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1</v>
      </c>
      <c r="G140" s="86">
        <f>'3. Investeringen'!I92</f>
        <v>0</v>
      </c>
      <c r="H140" s="121">
        <f>'3. Investeringen'!N92</f>
        <v>2016</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1</v>
      </c>
      <c r="G141" s="86">
        <f>'3. Investeringen'!I93</f>
        <v>0</v>
      </c>
      <c r="H141" s="121">
        <f>'3. Investeringen'!N93</f>
        <v>2016</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1</v>
      </c>
      <c r="G142" s="86">
        <f>'3. Investeringen'!I94</f>
        <v>0</v>
      </c>
      <c r="H142" s="121">
        <f>'3. Investeringen'!N94</f>
        <v>2016</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1</v>
      </c>
      <c r="G143" s="86">
        <f>'3. Investeringen'!I95</f>
        <v>0</v>
      </c>
      <c r="H143" s="121">
        <f>'3. Investeringen'!N95</f>
        <v>2016</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1</v>
      </c>
      <c r="G144" s="86">
        <f>'3. Investeringen'!I96</f>
        <v>0</v>
      </c>
      <c r="H144" s="121">
        <f>'3. Investeringen'!N96</f>
        <v>2017</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1</v>
      </c>
      <c r="G145" s="86">
        <f>'3. Investeringen'!I97</f>
        <v>0</v>
      </c>
      <c r="H145" s="121">
        <f>'3. Investeringen'!N97</f>
        <v>2017</v>
      </c>
      <c r="I145" s="26"/>
      <c r="J145" s="87">
        <f t="shared" si="7"/>
        <v>1</v>
      </c>
      <c r="K145" s="87">
        <f t="shared" si="8"/>
        <v>1</v>
      </c>
      <c r="L145" s="87">
        <f t="shared" si="9"/>
        <v>1</v>
      </c>
      <c r="M145" s="87">
        <f t="shared" si="10"/>
        <v>1</v>
      </c>
      <c r="N145" s="87">
        <f t="shared" si="11"/>
        <v>1</v>
      </c>
      <c r="O145" s="27"/>
      <c r="P145" s="87">
        <f t="shared" si="6"/>
        <v>1</v>
      </c>
    </row>
    <row r="146" spans="2:16" x14ac:dyDescent="0.2">
      <c r="B146" s="86">
        <f>'3. Investeringen'!B98</f>
        <v>84</v>
      </c>
      <c r="C146" s="86" t="str">
        <f>'3. Investeringen'!C98</f>
        <v>Nieuwe investeringen</v>
      </c>
      <c r="D146" s="86" t="str">
        <f>'3. Investeringen'!D98</f>
        <v>19 Onbekend</v>
      </c>
      <c r="E146" s="86">
        <f>'3. Investeringen'!E98</f>
        <v>0</v>
      </c>
      <c r="F146" s="86">
        <f>'3. Investeringen'!H98</f>
        <v>1</v>
      </c>
      <c r="G146" s="86">
        <f>'3. Investeringen'!I98</f>
        <v>0</v>
      </c>
      <c r="H146" s="121">
        <f>'3. Investeringen'!N98</f>
        <v>2017</v>
      </c>
      <c r="I146" s="26"/>
      <c r="J146" s="87">
        <f t="shared" si="7"/>
        <v>1</v>
      </c>
      <c r="K146" s="87">
        <f t="shared" si="8"/>
        <v>1</v>
      </c>
      <c r="L146" s="87">
        <f t="shared" si="9"/>
        <v>1</v>
      </c>
      <c r="M146" s="87">
        <f t="shared" si="10"/>
        <v>1</v>
      </c>
      <c r="N146" s="87">
        <f t="shared" si="11"/>
        <v>1</v>
      </c>
      <c r="O146" s="27"/>
      <c r="P146" s="87">
        <f t="shared" si="6"/>
        <v>1</v>
      </c>
    </row>
    <row r="147" spans="2:16" x14ac:dyDescent="0.2">
      <c r="B147" s="86">
        <f>'3. Investeringen'!B99</f>
        <v>85</v>
      </c>
      <c r="C147" s="86" t="str">
        <f>'3. Investeringen'!C99</f>
        <v>Nieuwe investeringen</v>
      </c>
      <c r="D147" s="86" t="str">
        <f>'3. Investeringen'!D99</f>
        <v>19 Onbekend</v>
      </c>
      <c r="E147" s="86">
        <f>'3. Investeringen'!E99</f>
        <v>0</v>
      </c>
      <c r="F147" s="86">
        <f>'3. Investeringen'!H99</f>
        <v>1</v>
      </c>
      <c r="G147" s="86">
        <f>'3. Investeringen'!I99</f>
        <v>0</v>
      </c>
      <c r="H147" s="121">
        <f>'3. Investeringen'!N99</f>
        <v>2017</v>
      </c>
      <c r="I147" s="26"/>
      <c r="J147" s="87">
        <f t="shared" si="7"/>
        <v>1</v>
      </c>
      <c r="K147" s="87">
        <f t="shared" si="8"/>
        <v>1</v>
      </c>
      <c r="L147" s="87">
        <f t="shared" si="9"/>
        <v>1</v>
      </c>
      <c r="M147" s="87">
        <f t="shared" si="10"/>
        <v>1</v>
      </c>
      <c r="N147" s="87">
        <f t="shared" si="11"/>
        <v>1</v>
      </c>
      <c r="O147" s="27"/>
      <c r="P147" s="87">
        <f t="shared" si="6"/>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1</v>
      </c>
      <c r="G148" s="86">
        <f>'3. Investeringen'!I100</f>
        <v>0</v>
      </c>
      <c r="H148" s="121">
        <f>'3. Investeringen'!N100</f>
        <v>2017</v>
      </c>
      <c r="I148" s="26"/>
      <c r="J148" s="87">
        <f t="shared" si="7"/>
        <v>1</v>
      </c>
      <c r="K148" s="87">
        <f t="shared" si="8"/>
        <v>1</v>
      </c>
      <c r="L148" s="87">
        <f t="shared" si="9"/>
        <v>1</v>
      </c>
      <c r="M148" s="87">
        <f t="shared" si="10"/>
        <v>1</v>
      </c>
      <c r="N148" s="87">
        <f t="shared" si="11"/>
        <v>1</v>
      </c>
      <c r="O148" s="27"/>
      <c r="P148" s="87">
        <f t="shared" si="6"/>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1</v>
      </c>
      <c r="G149" s="86">
        <f>'3. Investeringen'!I101</f>
        <v>0</v>
      </c>
      <c r="H149" s="121">
        <f>'3. Investeringen'!N101</f>
        <v>2017</v>
      </c>
      <c r="I149" s="26"/>
      <c r="J149" s="87">
        <f t="shared" si="7"/>
        <v>1</v>
      </c>
      <c r="K149" s="87">
        <f t="shared" si="8"/>
        <v>1</v>
      </c>
      <c r="L149" s="87">
        <f t="shared" si="9"/>
        <v>1</v>
      </c>
      <c r="M149" s="87">
        <f t="shared" si="10"/>
        <v>1</v>
      </c>
      <c r="N149" s="87">
        <f t="shared" si="11"/>
        <v>1</v>
      </c>
      <c r="O149" s="27"/>
      <c r="P149" s="87">
        <f t="shared" si="6"/>
        <v>1</v>
      </c>
    </row>
    <row r="150" spans="2:16" x14ac:dyDescent="0.2">
      <c r="B150" s="86">
        <f>'3. Investeringen'!B102</f>
        <v>88</v>
      </c>
      <c r="C150" s="86" t="str">
        <f>'3. Investeringen'!C102</f>
        <v>Nieuwe investeringen</v>
      </c>
      <c r="D150" s="86" t="str">
        <f>'3. Investeringen'!D102</f>
        <v>19 Onbekend</v>
      </c>
      <c r="E150" s="86">
        <f>'3. Investeringen'!E102</f>
        <v>0</v>
      </c>
      <c r="F150" s="86">
        <f>'3. Investeringen'!H102</f>
        <v>1</v>
      </c>
      <c r="G150" s="86">
        <f>'3. Investeringen'!I102</f>
        <v>0</v>
      </c>
      <c r="H150" s="121">
        <f>'3. Investeringen'!N102</f>
        <v>2018</v>
      </c>
      <c r="I150" s="26"/>
      <c r="J150" s="87">
        <f t="shared" si="7"/>
        <v>1</v>
      </c>
      <c r="K150" s="87">
        <f t="shared" si="8"/>
        <v>1</v>
      </c>
      <c r="L150" s="87">
        <f t="shared" si="9"/>
        <v>1</v>
      </c>
      <c r="M150" s="87">
        <f t="shared" si="10"/>
        <v>1</v>
      </c>
      <c r="N150" s="87">
        <f t="shared" si="11"/>
        <v>1</v>
      </c>
      <c r="O150" s="27"/>
      <c r="P150" s="87">
        <f t="shared" si="6"/>
        <v>1</v>
      </c>
    </row>
    <row r="151" spans="2:16" x14ac:dyDescent="0.2">
      <c r="B151" s="86">
        <f>'3. Investeringen'!B103</f>
        <v>89</v>
      </c>
      <c r="C151" s="86" t="str">
        <f>'3. Investeringen'!C103</f>
        <v>Nieuwe investeringen</v>
      </c>
      <c r="D151" s="86" t="str">
        <f>'3. Investeringen'!D103</f>
        <v>19 Onbekend</v>
      </c>
      <c r="E151" s="86">
        <f>'3. Investeringen'!E103</f>
        <v>0</v>
      </c>
      <c r="F151" s="86">
        <f>'3. Investeringen'!H103</f>
        <v>1</v>
      </c>
      <c r="G151" s="86">
        <f>'3. Investeringen'!I103</f>
        <v>0</v>
      </c>
      <c r="H151" s="121">
        <f>'3. Investeringen'!N103</f>
        <v>2018</v>
      </c>
      <c r="I151" s="26"/>
      <c r="J151" s="87">
        <f t="shared" si="7"/>
        <v>1</v>
      </c>
      <c r="K151" s="87">
        <f t="shared" si="8"/>
        <v>1</v>
      </c>
      <c r="L151" s="87">
        <f t="shared" si="9"/>
        <v>1</v>
      </c>
      <c r="M151" s="87">
        <f t="shared" si="10"/>
        <v>1</v>
      </c>
      <c r="N151" s="87">
        <f t="shared" si="11"/>
        <v>1</v>
      </c>
      <c r="O151" s="27"/>
      <c r="P151" s="87">
        <f t="shared" si="6"/>
        <v>1</v>
      </c>
    </row>
    <row r="152" spans="2:16" x14ac:dyDescent="0.2">
      <c r="B152" s="86">
        <f>'3. Investeringen'!B104</f>
        <v>90</v>
      </c>
      <c r="C152" s="86" t="str">
        <f>'3. Investeringen'!C104</f>
        <v>Nieuwe investeringen</v>
      </c>
      <c r="D152" s="86" t="str">
        <f>'3. Investeringen'!D104</f>
        <v>19 Onbekend</v>
      </c>
      <c r="E152" s="86">
        <f>'3. Investeringen'!E104</f>
        <v>0</v>
      </c>
      <c r="F152" s="86">
        <f>'3. Investeringen'!H104</f>
        <v>1</v>
      </c>
      <c r="G152" s="86">
        <f>'3. Investeringen'!I104</f>
        <v>0</v>
      </c>
      <c r="H152" s="121">
        <f>'3. Investeringen'!N104</f>
        <v>2018</v>
      </c>
      <c r="I152" s="26"/>
      <c r="J152" s="87">
        <f t="shared" si="7"/>
        <v>1</v>
      </c>
      <c r="K152" s="87">
        <f t="shared" si="8"/>
        <v>1</v>
      </c>
      <c r="L152" s="87">
        <f t="shared" si="9"/>
        <v>1</v>
      </c>
      <c r="M152" s="87">
        <f t="shared" si="10"/>
        <v>1</v>
      </c>
      <c r="N152" s="87">
        <f t="shared" si="11"/>
        <v>1</v>
      </c>
      <c r="O152" s="27"/>
      <c r="P152" s="87">
        <f t="shared" si="6"/>
        <v>1</v>
      </c>
    </row>
    <row r="153" spans="2:16" x14ac:dyDescent="0.2">
      <c r="B153" s="86">
        <f>'3. Investeringen'!B105</f>
        <v>91</v>
      </c>
      <c r="C153" s="86" t="str">
        <f>'3. Investeringen'!C105</f>
        <v>Nieuwe investeringen</v>
      </c>
      <c r="D153" s="86" t="str">
        <f>'3. Investeringen'!D105</f>
        <v>19 Onbekend</v>
      </c>
      <c r="E153" s="86">
        <f>'3. Investeringen'!E105</f>
        <v>0</v>
      </c>
      <c r="F153" s="86">
        <f>'3. Investeringen'!H105</f>
        <v>1</v>
      </c>
      <c r="G153" s="86">
        <f>'3. Investeringen'!I105</f>
        <v>0</v>
      </c>
      <c r="H153" s="121">
        <f>'3. Investeringen'!N105</f>
        <v>2018</v>
      </c>
      <c r="I153" s="26"/>
      <c r="J153" s="87">
        <f t="shared" si="7"/>
        <v>1</v>
      </c>
      <c r="K153" s="87">
        <f t="shared" si="8"/>
        <v>1</v>
      </c>
      <c r="L153" s="87">
        <f t="shared" si="9"/>
        <v>1</v>
      </c>
      <c r="M153" s="87">
        <f t="shared" si="10"/>
        <v>1</v>
      </c>
      <c r="N153" s="87">
        <f t="shared" si="11"/>
        <v>1</v>
      </c>
      <c r="O153" s="27"/>
      <c r="P153" s="87">
        <f t="shared" si="6"/>
        <v>1</v>
      </c>
    </row>
    <row r="154" spans="2:16" x14ac:dyDescent="0.2">
      <c r="B154" s="86">
        <f>'3. Investeringen'!B106</f>
        <v>92</v>
      </c>
      <c r="C154" s="86" t="str">
        <f>'3. Investeringen'!C106</f>
        <v>Nieuwe investeringen</v>
      </c>
      <c r="D154" s="86" t="str">
        <f>'3. Investeringen'!D106</f>
        <v>19 Onbekend</v>
      </c>
      <c r="E154" s="86">
        <f>'3. Investeringen'!E106</f>
        <v>0</v>
      </c>
      <c r="F154" s="86">
        <f>'3. Investeringen'!H106</f>
        <v>1</v>
      </c>
      <c r="G154" s="86">
        <f>'3. Investeringen'!I106</f>
        <v>0</v>
      </c>
      <c r="H154" s="121">
        <f>'3. Investeringen'!N106</f>
        <v>2018</v>
      </c>
      <c r="I154" s="26"/>
      <c r="J154" s="87">
        <f t="shared" si="7"/>
        <v>1</v>
      </c>
      <c r="K154" s="87">
        <f t="shared" si="8"/>
        <v>1</v>
      </c>
      <c r="L154" s="87">
        <f t="shared" si="9"/>
        <v>1</v>
      </c>
      <c r="M154" s="87">
        <f t="shared" si="10"/>
        <v>1</v>
      </c>
      <c r="N154" s="87">
        <f t="shared" si="11"/>
        <v>1</v>
      </c>
      <c r="O154" s="27"/>
      <c r="P154" s="87">
        <f t="shared" si="6"/>
        <v>1</v>
      </c>
    </row>
    <row r="155" spans="2:16" x14ac:dyDescent="0.2">
      <c r="B155" s="86">
        <f>'3. Investeringen'!B107</f>
        <v>93</v>
      </c>
      <c r="C155" s="86" t="str">
        <f>'3. Investeringen'!C107</f>
        <v>Nieuwe investeringen</v>
      </c>
      <c r="D155" s="86" t="str">
        <f>'3. Investeringen'!D107</f>
        <v>19 Onbekend</v>
      </c>
      <c r="E155" s="86">
        <f>'3. Investeringen'!E107</f>
        <v>0</v>
      </c>
      <c r="F155" s="86">
        <f>'3. Investeringen'!H107</f>
        <v>1</v>
      </c>
      <c r="G155" s="86">
        <f>'3. Investeringen'!I107</f>
        <v>0</v>
      </c>
      <c r="H155" s="121">
        <f>'3. Investeringen'!N107</f>
        <v>2018</v>
      </c>
      <c r="I155" s="26"/>
      <c r="J155" s="87">
        <f t="shared" si="7"/>
        <v>1</v>
      </c>
      <c r="K155" s="87">
        <f t="shared" si="8"/>
        <v>1</v>
      </c>
      <c r="L155" s="87">
        <f t="shared" si="9"/>
        <v>1</v>
      </c>
      <c r="M155" s="87">
        <f t="shared" si="10"/>
        <v>1</v>
      </c>
      <c r="N155" s="87">
        <f t="shared" si="11"/>
        <v>1</v>
      </c>
      <c r="O155" s="27"/>
      <c r="P155" s="87">
        <f t="shared" si="6"/>
        <v>1</v>
      </c>
    </row>
    <row r="156" spans="2:16" x14ac:dyDescent="0.2">
      <c r="B156" s="86">
        <f>'3. Investeringen'!B108</f>
        <v>94</v>
      </c>
      <c r="C156" s="86" t="str">
        <f>'3. Investeringen'!C108</f>
        <v>Nieuwe investeringen</v>
      </c>
      <c r="D156" s="86" t="str">
        <f>'3. Investeringen'!D108</f>
        <v>19 Onbekend</v>
      </c>
      <c r="E156" s="86">
        <f>'3. Investeringen'!E108</f>
        <v>0</v>
      </c>
      <c r="F156" s="86">
        <f>'3. Investeringen'!H108</f>
        <v>1</v>
      </c>
      <c r="G156" s="86">
        <f>'3. Investeringen'!I108</f>
        <v>0</v>
      </c>
      <c r="H156" s="121">
        <f>'3. Investeringen'!N108</f>
        <v>2019</v>
      </c>
      <c r="I156" s="26"/>
      <c r="J156" s="87">
        <f t="shared" si="7"/>
        <v>1</v>
      </c>
      <c r="K156" s="87">
        <f t="shared" si="8"/>
        <v>1</v>
      </c>
      <c r="L156" s="87">
        <f t="shared" si="9"/>
        <v>1</v>
      </c>
      <c r="M156" s="87">
        <f t="shared" si="10"/>
        <v>1</v>
      </c>
      <c r="N156" s="87">
        <f t="shared" si="11"/>
        <v>1</v>
      </c>
      <c r="O156" s="27"/>
      <c r="P156" s="87">
        <f t="shared" si="6"/>
        <v>1</v>
      </c>
    </row>
    <row r="157" spans="2:16" x14ac:dyDescent="0.2">
      <c r="B157" s="86">
        <f>'3. Investeringen'!B109</f>
        <v>95</v>
      </c>
      <c r="C157" s="86" t="str">
        <f>'3. Investeringen'!C109</f>
        <v>Nieuwe investeringen</v>
      </c>
      <c r="D157" s="86" t="str">
        <f>'3. Investeringen'!D109</f>
        <v>19 Onbekend</v>
      </c>
      <c r="E157" s="86">
        <f>'3. Investeringen'!E109</f>
        <v>0</v>
      </c>
      <c r="F157" s="86">
        <f>'3. Investeringen'!H109</f>
        <v>1</v>
      </c>
      <c r="G157" s="86">
        <f>'3. Investeringen'!I109</f>
        <v>0</v>
      </c>
      <c r="H157" s="121">
        <f>'3. Investeringen'!N109</f>
        <v>2019</v>
      </c>
      <c r="I157" s="26"/>
      <c r="J157" s="87">
        <f t="shared" si="7"/>
        <v>1</v>
      </c>
      <c r="K157" s="87">
        <f t="shared" si="8"/>
        <v>1</v>
      </c>
      <c r="L157" s="87">
        <f t="shared" si="9"/>
        <v>1</v>
      </c>
      <c r="M157" s="87">
        <f t="shared" si="10"/>
        <v>1</v>
      </c>
      <c r="N157" s="87">
        <f t="shared" si="11"/>
        <v>1</v>
      </c>
      <c r="O157" s="27"/>
      <c r="P157" s="87">
        <f t="shared" si="6"/>
        <v>1</v>
      </c>
    </row>
    <row r="158" spans="2:16" x14ac:dyDescent="0.2">
      <c r="B158" s="86">
        <f>'3. Investeringen'!B110</f>
        <v>96</v>
      </c>
      <c r="C158" s="86" t="str">
        <f>'3. Investeringen'!C110</f>
        <v>Nieuwe investeringen</v>
      </c>
      <c r="D158" s="86" t="str">
        <f>'3. Investeringen'!D110</f>
        <v>19 Onbekend</v>
      </c>
      <c r="E158" s="86">
        <f>'3. Investeringen'!E110</f>
        <v>0</v>
      </c>
      <c r="F158" s="86">
        <f>'3. Investeringen'!H110</f>
        <v>1</v>
      </c>
      <c r="G158" s="86">
        <f>'3. Investeringen'!I110</f>
        <v>0</v>
      </c>
      <c r="H158" s="121">
        <f>'3. Investeringen'!N110</f>
        <v>2019</v>
      </c>
      <c r="I158" s="26"/>
      <c r="J158" s="87">
        <f t="shared" si="7"/>
        <v>1</v>
      </c>
      <c r="K158" s="87">
        <f t="shared" si="8"/>
        <v>1</v>
      </c>
      <c r="L158" s="87">
        <f t="shared" si="9"/>
        <v>1</v>
      </c>
      <c r="M158" s="87">
        <f t="shared" si="10"/>
        <v>1</v>
      </c>
      <c r="N158" s="87">
        <f t="shared" si="11"/>
        <v>1</v>
      </c>
      <c r="O158" s="27"/>
      <c r="P158" s="87">
        <f t="shared" si="6"/>
        <v>1</v>
      </c>
    </row>
    <row r="159" spans="2:16" x14ac:dyDescent="0.2">
      <c r="B159" s="86">
        <f>'3. Investeringen'!B111</f>
        <v>97</v>
      </c>
      <c r="C159" s="86" t="str">
        <f>'3. Investeringen'!C111</f>
        <v>Nieuwe investeringen</v>
      </c>
      <c r="D159" s="86" t="str">
        <f>'3. Investeringen'!D111</f>
        <v>19 Onbekend</v>
      </c>
      <c r="E159" s="86">
        <f>'3. Investeringen'!E111</f>
        <v>0</v>
      </c>
      <c r="F159" s="86">
        <f>'3. Investeringen'!H111</f>
        <v>1</v>
      </c>
      <c r="G159" s="86">
        <f>'3. Investeringen'!I111</f>
        <v>0</v>
      </c>
      <c r="H159" s="121">
        <f>'3. Investeringen'!N111</f>
        <v>2019</v>
      </c>
      <c r="I159" s="26"/>
      <c r="J159" s="87">
        <f t="shared" si="7"/>
        <v>1</v>
      </c>
      <c r="K159" s="87">
        <f t="shared" si="8"/>
        <v>1</v>
      </c>
      <c r="L159" s="87">
        <f t="shared" si="9"/>
        <v>1</v>
      </c>
      <c r="M159" s="87">
        <f t="shared" si="10"/>
        <v>1</v>
      </c>
      <c r="N159" s="87">
        <f t="shared" si="11"/>
        <v>1</v>
      </c>
      <c r="O159" s="27"/>
      <c r="P159" s="87">
        <f t="shared" si="6"/>
        <v>1</v>
      </c>
    </row>
    <row r="160" spans="2:16" x14ac:dyDescent="0.2">
      <c r="B160" s="86">
        <f>'3. Investeringen'!B112</f>
        <v>98</v>
      </c>
      <c r="C160" s="86" t="str">
        <f>'3. Investeringen'!C112</f>
        <v>Nieuwe investeringen</v>
      </c>
      <c r="D160" s="86" t="str">
        <f>'3. Investeringen'!D112</f>
        <v>19 Onbekend</v>
      </c>
      <c r="E160" s="86">
        <f>'3. Investeringen'!E112</f>
        <v>0</v>
      </c>
      <c r="F160" s="86">
        <f>'3. Investeringen'!H112</f>
        <v>1</v>
      </c>
      <c r="G160" s="86">
        <f>'3. Investeringen'!I112</f>
        <v>0</v>
      </c>
      <c r="H160" s="121">
        <f>'3. Investeringen'!N112</f>
        <v>2019</v>
      </c>
      <c r="I160" s="26"/>
      <c r="J160" s="87">
        <f t="shared" si="7"/>
        <v>1</v>
      </c>
      <c r="K160" s="87">
        <f t="shared" si="8"/>
        <v>1</v>
      </c>
      <c r="L160" s="87">
        <f t="shared" si="9"/>
        <v>1</v>
      </c>
      <c r="M160" s="87">
        <f t="shared" si="10"/>
        <v>1</v>
      </c>
      <c r="N160" s="87">
        <f t="shared" si="11"/>
        <v>1</v>
      </c>
      <c r="O160" s="27"/>
      <c r="P160" s="87">
        <f t="shared" si="6"/>
        <v>1</v>
      </c>
    </row>
    <row r="161" spans="2:16" x14ac:dyDescent="0.2">
      <c r="B161" s="86">
        <f>'3. Investeringen'!B113</f>
        <v>99</v>
      </c>
      <c r="C161" s="86" t="str">
        <f>'3. Investeringen'!C113</f>
        <v>Nieuwe investeringen</v>
      </c>
      <c r="D161" s="86" t="str">
        <f>'3. Investeringen'!D113</f>
        <v>19 Onbekend</v>
      </c>
      <c r="E161" s="86">
        <f>'3. Investeringen'!E113</f>
        <v>0</v>
      </c>
      <c r="F161" s="86">
        <f>'3. Investeringen'!H113</f>
        <v>1</v>
      </c>
      <c r="G161" s="86">
        <f>'3. Investeringen'!I113</f>
        <v>0</v>
      </c>
      <c r="H161" s="121">
        <f>'3. Investeringen'!N113</f>
        <v>2019</v>
      </c>
      <c r="I161" s="26"/>
      <c r="J161" s="87">
        <f t="shared" si="7"/>
        <v>1</v>
      </c>
      <c r="K161" s="87">
        <f t="shared" si="8"/>
        <v>1</v>
      </c>
      <c r="L161" s="87">
        <f t="shared" si="9"/>
        <v>1</v>
      </c>
      <c r="M161" s="87">
        <f t="shared" si="10"/>
        <v>1</v>
      </c>
      <c r="N161" s="87">
        <f t="shared" si="11"/>
        <v>1</v>
      </c>
      <c r="O161" s="27"/>
      <c r="P161" s="87">
        <f t="shared" si="6"/>
        <v>1</v>
      </c>
    </row>
    <row r="162" spans="2:16" x14ac:dyDescent="0.2">
      <c r="B162" s="86">
        <f>'3. Investeringen'!B114</f>
        <v>100</v>
      </c>
      <c r="C162" s="86" t="str">
        <f>'3. Investeringen'!C114</f>
        <v>Nieuwe investeringen</v>
      </c>
      <c r="D162" s="86" t="str">
        <f>'3. Investeringen'!D114</f>
        <v>19 Onbekend</v>
      </c>
      <c r="E162" s="86">
        <f>'3. Investeringen'!E114</f>
        <v>0</v>
      </c>
      <c r="F162" s="86">
        <f>'3. Investeringen'!H114</f>
        <v>1</v>
      </c>
      <c r="G162" s="86">
        <f>'3. Investeringen'!I114</f>
        <v>0</v>
      </c>
      <c r="H162" s="121">
        <f>'3. Investeringen'!N114</f>
        <v>2019</v>
      </c>
      <c r="I162" s="26"/>
      <c r="J162" s="87">
        <f t="shared" si="7"/>
        <v>1</v>
      </c>
      <c r="K162" s="87">
        <f t="shared" si="8"/>
        <v>1</v>
      </c>
      <c r="L162" s="87">
        <f t="shared" si="9"/>
        <v>1</v>
      </c>
      <c r="M162" s="87">
        <f t="shared" si="10"/>
        <v>1</v>
      </c>
      <c r="N162" s="87">
        <f t="shared" si="11"/>
        <v>1</v>
      </c>
      <c r="O162" s="27"/>
      <c r="P162" s="87">
        <f t="shared" si="6"/>
        <v>1</v>
      </c>
    </row>
    <row r="163" spans="2:16" x14ac:dyDescent="0.2">
      <c r="B163" s="86">
        <f>'3. Investeringen'!B115</f>
        <v>101</v>
      </c>
      <c r="C163" s="86" t="str">
        <f>'3. Investeringen'!C115</f>
        <v>Nieuwe investeringen</v>
      </c>
      <c r="D163" s="86" t="str">
        <f>'3. Investeringen'!D115</f>
        <v>19 Onbekend</v>
      </c>
      <c r="E163" s="86">
        <f>'3. Investeringen'!E115</f>
        <v>0</v>
      </c>
      <c r="F163" s="86">
        <f>'3. Investeringen'!H115</f>
        <v>0</v>
      </c>
      <c r="G163" s="86">
        <f>'3. Investeringen'!I115</f>
        <v>1</v>
      </c>
      <c r="H163" s="121">
        <f>'3. Investeringen'!N115</f>
        <v>2011</v>
      </c>
      <c r="I163" s="26"/>
      <c r="J163" s="87">
        <f t="shared" si="7"/>
        <v>1</v>
      </c>
      <c r="K163" s="87">
        <f t="shared" si="8"/>
        <v>1</v>
      </c>
      <c r="L163" s="87">
        <f t="shared" si="9"/>
        <v>1</v>
      </c>
      <c r="M163" s="87">
        <f t="shared" si="10"/>
        <v>1</v>
      </c>
      <c r="N163" s="87">
        <f t="shared" si="11"/>
        <v>1</v>
      </c>
      <c r="O163" s="27"/>
      <c r="P163" s="87">
        <f t="shared" si="6"/>
        <v>1</v>
      </c>
    </row>
    <row r="164" spans="2:16" x14ac:dyDescent="0.2">
      <c r="B164" s="86">
        <f>'3. Investeringen'!B116</f>
        <v>102</v>
      </c>
      <c r="C164" s="86" t="str">
        <f>'3. Investeringen'!C116</f>
        <v>Nieuwe investeringen</v>
      </c>
      <c r="D164" s="86" t="str">
        <f>'3. Investeringen'!D116</f>
        <v>19 Onbekend</v>
      </c>
      <c r="E164" s="86">
        <f>'3. Investeringen'!E116</f>
        <v>0</v>
      </c>
      <c r="F164" s="86">
        <f>'3. Investeringen'!H116</f>
        <v>0</v>
      </c>
      <c r="G164" s="86">
        <f>'3. Investeringen'!I116</f>
        <v>1</v>
      </c>
      <c r="H164" s="121">
        <f>'3. Investeringen'!N116</f>
        <v>2011</v>
      </c>
      <c r="I164" s="26"/>
      <c r="J164" s="87">
        <f t="shared" si="7"/>
        <v>1</v>
      </c>
      <c r="K164" s="87">
        <f t="shared" si="8"/>
        <v>1</v>
      </c>
      <c r="L164" s="87">
        <f t="shared" si="9"/>
        <v>1</v>
      </c>
      <c r="M164" s="87">
        <f t="shared" si="10"/>
        <v>1</v>
      </c>
      <c r="N164" s="87">
        <f t="shared" si="11"/>
        <v>1</v>
      </c>
      <c r="O164" s="27"/>
      <c r="P164" s="87">
        <f t="shared" si="6"/>
        <v>1</v>
      </c>
    </row>
    <row r="165" spans="2:16" x14ac:dyDescent="0.2">
      <c r="B165" s="86">
        <f>'3. Investeringen'!B117</f>
        <v>103</v>
      </c>
      <c r="C165" s="86" t="str">
        <f>'3. Investeringen'!C117</f>
        <v>Nieuwe investeringen</v>
      </c>
      <c r="D165" s="86" t="str">
        <f>'3. Investeringen'!D117</f>
        <v>19 Onbekend</v>
      </c>
      <c r="E165" s="86">
        <f>'3. Investeringen'!E117</f>
        <v>0</v>
      </c>
      <c r="F165" s="86">
        <f>'3. Investeringen'!H117</f>
        <v>0</v>
      </c>
      <c r="G165" s="86">
        <f>'3. Investeringen'!I117</f>
        <v>1</v>
      </c>
      <c r="H165" s="121">
        <f>'3. Investeringen'!N117</f>
        <v>2011</v>
      </c>
      <c r="I165" s="26"/>
      <c r="J165" s="87">
        <f t="shared" si="7"/>
        <v>1</v>
      </c>
      <c r="K165" s="87">
        <f t="shared" si="8"/>
        <v>1</v>
      </c>
      <c r="L165" s="87">
        <f t="shared" si="9"/>
        <v>1</v>
      </c>
      <c r="M165" s="87">
        <f t="shared" si="10"/>
        <v>1</v>
      </c>
      <c r="N165" s="87">
        <f t="shared" si="11"/>
        <v>1</v>
      </c>
      <c r="O165" s="27"/>
      <c r="P165" s="87">
        <f t="shared" si="6"/>
        <v>1</v>
      </c>
    </row>
    <row r="166" spans="2:16" x14ac:dyDescent="0.2">
      <c r="B166" s="86">
        <f>'3. Investeringen'!B118</f>
        <v>104</v>
      </c>
      <c r="C166" s="86" t="str">
        <f>'3. Investeringen'!C118</f>
        <v>Nieuwe investeringen</v>
      </c>
      <c r="D166" s="86" t="str">
        <f>'3. Investeringen'!D118</f>
        <v>19 Onbekend</v>
      </c>
      <c r="E166" s="86">
        <f>'3. Investeringen'!E118</f>
        <v>0</v>
      </c>
      <c r="F166" s="86">
        <f>'3. Investeringen'!H118</f>
        <v>0</v>
      </c>
      <c r="G166" s="86">
        <f>'3. Investeringen'!I118</f>
        <v>1</v>
      </c>
      <c r="H166" s="121">
        <f>'3. Investeringen'!N118</f>
        <v>2011</v>
      </c>
      <c r="I166" s="26"/>
      <c r="J166" s="87">
        <f t="shared" si="7"/>
        <v>1</v>
      </c>
      <c r="K166" s="87">
        <f t="shared" si="8"/>
        <v>1</v>
      </c>
      <c r="L166" s="87">
        <f t="shared" si="9"/>
        <v>1</v>
      </c>
      <c r="M166" s="87">
        <f t="shared" si="10"/>
        <v>1</v>
      </c>
      <c r="N166" s="87">
        <f t="shared" si="11"/>
        <v>1</v>
      </c>
      <c r="O166" s="27"/>
      <c r="P166" s="87">
        <f t="shared" si="6"/>
        <v>1</v>
      </c>
    </row>
    <row r="167" spans="2:16" x14ac:dyDescent="0.2">
      <c r="B167" s="86">
        <f>'3. Investeringen'!B119</f>
        <v>105</v>
      </c>
      <c r="C167" s="86" t="str">
        <f>'3. Investeringen'!C119</f>
        <v>Nieuwe investeringen</v>
      </c>
      <c r="D167" s="86" t="str">
        <f>'3. Investeringen'!D119</f>
        <v>19 Onbekend</v>
      </c>
      <c r="E167" s="86">
        <f>'3. Investeringen'!E119</f>
        <v>0</v>
      </c>
      <c r="F167" s="86">
        <f>'3. Investeringen'!H119</f>
        <v>0</v>
      </c>
      <c r="G167" s="86">
        <f>'3. Investeringen'!I119</f>
        <v>1</v>
      </c>
      <c r="H167" s="121">
        <f>'3. Investeringen'!N119</f>
        <v>2011</v>
      </c>
      <c r="I167" s="26"/>
      <c r="J167" s="87">
        <f t="shared" si="7"/>
        <v>1</v>
      </c>
      <c r="K167" s="87">
        <f t="shared" si="8"/>
        <v>1</v>
      </c>
      <c r="L167" s="87">
        <f t="shared" si="9"/>
        <v>1</v>
      </c>
      <c r="M167" s="87">
        <f t="shared" si="10"/>
        <v>1</v>
      </c>
      <c r="N167" s="87">
        <f t="shared" si="11"/>
        <v>1</v>
      </c>
      <c r="O167" s="27"/>
      <c r="P167" s="87">
        <f t="shared" si="6"/>
        <v>1</v>
      </c>
    </row>
    <row r="168" spans="2:16" x14ac:dyDescent="0.2">
      <c r="B168" s="86">
        <f>'3. Investeringen'!B120</f>
        <v>106</v>
      </c>
      <c r="C168" s="86" t="str">
        <f>'3. Investeringen'!C120</f>
        <v>Nieuwe investeringen</v>
      </c>
      <c r="D168" s="86" t="str">
        <f>'3. Investeringen'!D120</f>
        <v>19 Onbekend</v>
      </c>
      <c r="E168" s="86">
        <f>'3. Investeringen'!E120</f>
        <v>0</v>
      </c>
      <c r="F168" s="86">
        <f>'3. Investeringen'!H120</f>
        <v>0</v>
      </c>
      <c r="G168" s="86">
        <f>'3. Investeringen'!I120</f>
        <v>1</v>
      </c>
      <c r="H168" s="121">
        <f>'3. Investeringen'!N120</f>
        <v>2011</v>
      </c>
      <c r="I168" s="26"/>
      <c r="J168" s="87">
        <f t="shared" si="7"/>
        <v>1</v>
      </c>
      <c r="K168" s="87">
        <f t="shared" si="8"/>
        <v>1</v>
      </c>
      <c r="L168" s="87">
        <f t="shared" si="9"/>
        <v>1</v>
      </c>
      <c r="M168" s="87">
        <f t="shared" si="10"/>
        <v>1</v>
      </c>
      <c r="N168" s="87">
        <f t="shared" si="11"/>
        <v>1</v>
      </c>
      <c r="O168" s="27"/>
      <c r="P168" s="87">
        <f t="shared" si="6"/>
        <v>1</v>
      </c>
    </row>
    <row r="169" spans="2:16" x14ac:dyDescent="0.2">
      <c r="B169" s="86">
        <f>'3. Investeringen'!B121</f>
        <v>107</v>
      </c>
      <c r="C169" s="86" t="str">
        <f>'3. Investeringen'!C121</f>
        <v>Nieuwe investeringen</v>
      </c>
      <c r="D169" s="86" t="str">
        <f>'3. Investeringen'!D121</f>
        <v>19 Onbekend</v>
      </c>
      <c r="E169" s="86">
        <f>'3. Investeringen'!E121</f>
        <v>0</v>
      </c>
      <c r="F169" s="86">
        <f>'3. Investeringen'!H121</f>
        <v>0</v>
      </c>
      <c r="G169" s="86">
        <f>'3. Investeringen'!I121</f>
        <v>1</v>
      </c>
      <c r="H169" s="121">
        <f>'3. Investeringen'!N121</f>
        <v>2012</v>
      </c>
      <c r="I169" s="26"/>
      <c r="J169" s="87">
        <f t="shared" si="7"/>
        <v>1</v>
      </c>
      <c r="K169" s="87">
        <f t="shared" si="8"/>
        <v>1</v>
      </c>
      <c r="L169" s="87">
        <f t="shared" si="9"/>
        <v>1</v>
      </c>
      <c r="M169" s="87">
        <f t="shared" si="10"/>
        <v>1</v>
      </c>
      <c r="N169" s="87">
        <f t="shared" si="11"/>
        <v>1</v>
      </c>
      <c r="O169" s="27"/>
      <c r="P169" s="87">
        <f t="shared" si="6"/>
        <v>1</v>
      </c>
    </row>
    <row r="170" spans="2:16" x14ac:dyDescent="0.2">
      <c r="B170" s="86">
        <f>'3. Investeringen'!B122</f>
        <v>108</v>
      </c>
      <c r="C170" s="86" t="str">
        <f>'3. Investeringen'!C122</f>
        <v>Nieuwe investeringen</v>
      </c>
      <c r="D170" s="86" t="str">
        <f>'3. Investeringen'!D122</f>
        <v>19 Onbekend</v>
      </c>
      <c r="E170" s="86">
        <f>'3. Investeringen'!E122</f>
        <v>0</v>
      </c>
      <c r="F170" s="86">
        <f>'3. Investeringen'!H122</f>
        <v>0</v>
      </c>
      <c r="G170" s="86">
        <f>'3. Investeringen'!I122</f>
        <v>1</v>
      </c>
      <c r="H170" s="121">
        <f>'3. Investeringen'!N122</f>
        <v>2012</v>
      </c>
      <c r="I170" s="26"/>
      <c r="J170" s="87">
        <f t="shared" si="7"/>
        <v>1</v>
      </c>
      <c r="K170" s="87">
        <f t="shared" si="8"/>
        <v>1</v>
      </c>
      <c r="L170" s="87">
        <f t="shared" si="9"/>
        <v>1</v>
      </c>
      <c r="M170" s="87">
        <f t="shared" si="10"/>
        <v>1</v>
      </c>
      <c r="N170" s="87">
        <f t="shared" si="11"/>
        <v>1</v>
      </c>
      <c r="O170" s="27"/>
      <c r="P170" s="87">
        <f t="shared" si="6"/>
        <v>1</v>
      </c>
    </row>
    <row r="171" spans="2:16" x14ac:dyDescent="0.2">
      <c r="B171" s="86">
        <f>'3. Investeringen'!B123</f>
        <v>109</v>
      </c>
      <c r="C171" s="86" t="str">
        <f>'3. Investeringen'!C123</f>
        <v>Nieuwe investeringen</v>
      </c>
      <c r="D171" s="86" t="str">
        <f>'3. Investeringen'!D123</f>
        <v>19 Onbekend</v>
      </c>
      <c r="E171" s="86">
        <f>'3. Investeringen'!E123</f>
        <v>0</v>
      </c>
      <c r="F171" s="86">
        <f>'3. Investeringen'!H123</f>
        <v>0</v>
      </c>
      <c r="G171" s="86">
        <f>'3. Investeringen'!I123</f>
        <v>1</v>
      </c>
      <c r="H171" s="121">
        <f>'3. Investeringen'!N123</f>
        <v>2013</v>
      </c>
      <c r="I171" s="26"/>
      <c r="J171" s="87">
        <f t="shared" si="7"/>
        <v>1</v>
      </c>
      <c r="K171" s="87">
        <f t="shared" si="8"/>
        <v>1</v>
      </c>
      <c r="L171" s="87">
        <f t="shared" si="9"/>
        <v>1</v>
      </c>
      <c r="M171" s="87">
        <f t="shared" si="10"/>
        <v>1</v>
      </c>
      <c r="N171" s="87">
        <f t="shared" si="11"/>
        <v>1</v>
      </c>
      <c r="O171" s="27"/>
      <c r="P171" s="87">
        <f t="shared" si="6"/>
        <v>1</v>
      </c>
    </row>
    <row r="172" spans="2:16" s="79" customFormat="1" x14ac:dyDescent="0.2">
      <c r="B172" s="86">
        <f>'3. Investeringen'!B124</f>
        <v>110</v>
      </c>
      <c r="C172" s="86" t="str">
        <f>'3. Investeringen'!C124</f>
        <v>Nieuwe investeringen</v>
      </c>
      <c r="D172" s="86" t="str">
        <f>'3. Investeringen'!D124</f>
        <v>19 Onbekend</v>
      </c>
      <c r="E172" s="86">
        <f>'3. Investeringen'!E124</f>
        <v>0</v>
      </c>
      <c r="F172" s="86">
        <f>'3. Investeringen'!H124</f>
        <v>0</v>
      </c>
      <c r="G172" s="86">
        <f>'3. Investeringen'!I124</f>
        <v>1</v>
      </c>
      <c r="H172" s="121">
        <f>'3. Investeringen'!N124</f>
        <v>2013</v>
      </c>
      <c r="I172" s="26"/>
      <c r="J172" s="87">
        <f t="shared" si="7"/>
        <v>1</v>
      </c>
      <c r="K172" s="87">
        <f t="shared" si="8"/>
        <v>1</v>
      </c>
      <c r="L172" s="87">
        <f t="shared" si="9"/>
        <v>1</v>
      </c>
      <c r="M172" s="87">
        <f t="shared" si="10"/>
        <v>1</v>
      </c>
      <c r="N172" s="87">
        <f t="shared" si="11"/>
        <v>1</v>
      </c>
      <c r="O172" s="27"/>
      <c r="P172" s="87">
        <f t="shared" si="6"/>
        <v>1</v>
      </c>
    </row>
    <row r="173" spans="2:16" s="79" customFormat="1" x14ac:dyDescent="0.2">
      <c r="B173" s="86">
        <f>'3. Investeringen'!B125</f>
        <v>111</v>
      </c>
      <c r="C173" s="86" t="str">
        <f>'3. Investeringen'!C125</f>
        <v>Nieuwe investeringen</v>
      </c>
      <c r="D173" s="86" t="str">
        <f>'3. Investeringen'!D125</f>
        <v>19 Onbekend</v>
      </c>
      <c r="E173" s="86">
        <f>'3. Investeringen'!E125</f>
        <v>0</v>
      </c>
      <c r="F173" s="86">
        <f>'3. Investeringen'!H125</f>
        <v>0</v>
      </c>
      <c r="G173" s="86">
        <f>'3. Investeringen'!I125</f>
        <v>1</v>
      </c>
      <c r="H173" s="121">
        <f>'3. Investeringen'!N125</f>
        <v>2014</v>
      </c>
      <c r="I173" s="26"/>
      <c r="J173" s="87">
        <f t="shared" si="7"/>
        <v>1</v>
      </c>
      <c r="K173" s="87">
        <f t="shared" si="8"/>
        <v>1</v>
      </c>
      <c r="L173" s="87">
        <f t="shared" si="9"/>
        <v>1</v>
      </c>
      <c r="M173" s="87">
        <f t="shared" si="10"/>
        <v>1</v>
      </c>
      <c r="N173" s="87">
        <f t="shared" si="11"/>
        <v>1</v>
      </c>
      <c r="O173" s="27"/>
      <c r="P173" s="87">
        <f t="shared" si="6"/>
        <v>1</v>
      </c>
    </row>
    <row r="174" spans="2:16" s="79" customFormat="1" x14ac:dyDescent="0.2">
      <c r="B174" s="86">
        <f>'3. Investeringen'!B126</f>
        <v>112</v>
      </c>
      <c r="C174" s="86" t="str">
        <f>'3. Investeringen'!C126</f>
        <v>Nieuwe investeringen</v>
      </c>
      <c r="D174" s="86" t="str">
        <f>'3. Investeringen'!D126</f>
        <v>19 Onbekend</v>
      </c>
      <c r="E174" s="86">
        <f>'3. Investeringen'!E126</f>
        <v>0</v>
      </c>
      <c r="F174" s="86">
        <f>'3. Investeringen'!H126</f>
        <v>0</v>
      </c>
      <c r="G174" s="86">
        <f>'3. Investeringen'!I126</f>
        <v>1</v>
      </c>
      <c r="H174" s="121">
        <f>'3. Investeringen'!N126</f>
        <v>2014</v>
      </c>
      <c r="I174" s="26"/>
      <c r="J174" s="87">
        <f t="shared" si="7"/>
        <v>1</v>
      </c>
      <c r="K174" s="87">
        <f t="shared" si="8"/>
        <v>1</v>
      </c>
      <c r="L174" s="87">
        <f t="shared" si="9"/>
        <v>1</v>
      </c>
      <c r="M174" s="87">
        <f t="shared" si="10"/>
        <v>1</v>
      </c>
      <c r="N174" s="87">
        <f t="shared" si="11"/>
        <v>1</v>
      </c>
      <c r="O174" s="27"/>
      <c r="P174" s="87">
        <f t="shared" si="6"/>
        <v>1</v>
      </c>
    </row>
    <row r="175" spans="2:16" s="79" customFormat="1" x14ac:dyDescent="0.2">
      <c r="B175" s="86">
        <f>'3. Investeringen'!B127</f>
        <v>113</v>
      </c>
      <c r="C175" s="86" t="str">
        <f>'3. Investeringen'!C127</f>
        <v>Nieuwe investeringen</v>
      </c>
      <c r="D175" s="86" t="str">
        <f>'3. Investeringen'!D127</f>
        <v>19 Onbekend</v>
      </c>
      <c r="E175" s="86">
        <f>'3. Investeringen'!E127</f>
        <v>0</v>
      </c>
      <c r="F175" s="86">
        <f>'3. Investeringen'!H127</f>
        <v>0</v>
      </c>
      <c r="G175" s="86">
        <f>'3. Investeringen'!I127</f>
        <v>1</v>
      </c>
      <c r="H175" s="121">
        <f>'3. Investeringen'!N127</f>
        <v>2015</v>
      </c>
      <c r="I175" s="26"/>
      <c r="J175" s="87">
        <f t="shared" si="7"/>
        <v>1</v>
      </c>
      <c r="K175" s="87">
        <f t="shared" si="8"/>
        <v>1</v>
      </c>
      <c r="L175" s="87">
        <f t="shared" si="9"/>
        <v>1</v>
      </c>
      <c r="M175" s="87">
        <f t="shared" si="10"/>
        <v>1</v>
      </c>
      <c r="N175" s="87">
        <f t="shared" si="11"/>
        <v>1</v>
      </c>
      <c r="O175" s="27"/>
      <c r="P175" s="87">
        <f t="shared" si="6"/>
        <v>1</v>
      </c>
    </row>
    <row r="176" spans="2:16" s="79" customFormat="1" x14ac:dyDescent="0.2">
      <c r="B176" s="86">
        <f>'3. Investeringen'!B128</f>
        <v>114</v>
      </c>
      <c r="C176" s="86" t="str">
        <f>'3. Investeringen'!C128</f>
        <v>Nieuwe investeringen</v>
      </c>
      <c r="D176" s="86" t="str">
        <f>'3. Investeringen'!D128</f>
        <v>19 Onbekend</v>
      </c>
      <c r="E176" s="86">
        <f>'3. Investeringen'!E128</f>
        <v>0</v>
      </c>
      <c r="F176" s="86">
        <f>'3. Investeringen'!H128</f>
        <v>0</v>
      </c>
      <c r="G176" s="86">
        <f>'3. Investeringen'!I128</f>
        <v>1</v>
      </c>
      <c r="H176" s="121">
        <f>'3. Investeringen'!N128</f>
        <v>2015</v>
      </c>
      <c r="I176" s="26"/>
      <c r="J176" s="87">
        <f t="shared" si="7"/>
        <v>1</v>
      </c>
      <c r="K176" s="87">
        <f t="shared" si="8"/>
        <v>1</v>
      </c>
      <c r="L176" s="87">
        <f t="shared" si="9"/>
        <v>1</v>
      </c>
      <c r="M176" s="87">
        <f t="shared" si="10"/>
        <v>1</v>
      </c>
      <c r="N176" s="87">
        <f t="shared" si="11"/>
        <v>1</v>
      </c>
      <c r="O176" s="27"/>
      <c r="P176" s="87">
        <f t="shared" si="6"/>
        <v>1</v>
      </c>
    </row>
    <row r="177" spans="2:16" s="79" customFormat="1" x14ac:dyDescent="0.2">
      <c r="B177" s="86">
        <f>'3. Investeringen'!B129</f>
        <v>115</v>
      </c>
      <c r="C177" s="86" t="str">
        <f>'3. Investeringen'!C129</f>
        <v>Nieuwe investeringen</v>
      </c>
      <c r="D177" s="86" t="str">
        <f>'3. Investeringen'!D129</f>
        <v>19 Onbekend</v>
      </c>
      <c r="E177" s="86">
        <f>'3. Investeringen'!E129</f>
        <v>0</v>
      </c>
      <c r="F177" s="86">
        <f>'3. Investeringen'!H129</f>
        <v>0</v>
      </c>
      <c r="G177" s="86">
        <f>'3. Investeringen'!I129</f>
        <v>1</v>
      </c>
      <c r="H177" s="121">
        <f>'3. Investeringen'!N129</f>
        <v>2016</v>
      </c>
      <c r="I177" s="26"/>
      <c r="J177" s="87">
        <f t="shared" si="7"/>
        <v>1</v>
      </c>
      <c r="K177" s="87">
        <f t="shared" si="8"/>
        <v>1</v>
      </c>
      <c r="L177" s="87">
        <f t="shared" si="9"/>
        <v>1</v>
      </c>
      <c r="M177" s="87">
        <f t="shared" si="10"/>
        <v>1</v>
      </c>
      <c r="N177" s="87">
        <f t="shared" si="11"/>
        <v>1</v>
      </c>
      <c r="O177" s="27"/>
      <c r="P177" s="87">
        <f t="shared" si="6"/>
        <v>1</v>
      </c>
    </row>
    <row r="178" spans="2:16" s="79" customFormat="1" x14ac:dyDescent="0.2">
      <c r="B178" s="86">
        <f>'3. Investeringen'!B130</f>
        <v>116</v>
      </c>
      <c r="C178" s="86" t="str">
        <f>'3. Investeringen'!C130</f>
        <v>Nieuwe investeringen</v>
      </c>
      <c r="D178" s="86" t="str">
        <f>'3. Investeringen'!D130</f>
        <v>19 Onbekend</v>
      </c>
      <c r="E178" s="86">
        <f>'3. Investeringen'!E130</f>
        <v>0</v>
      </c>
      <c r="F178" s="86">
        <f>'3. Investeringen'!H130</f>
        <v>0</v>
      </c>
      <c r="G178" s="86">
        <f>'3. Investeringen'!I130</f>
        <v>1</v>
      </c>
      <c r="H178" s="121">
        <f>'3. Investeringen'!N130</f>
        <v>2016</v>
      </c>
      <c r="I178" s="26"/>
      <c r="J178" s="87">
        <f t="shared" si="7"/>
        <v>1</v>
      </c>
      <c r="K178" s="87">
        <f t="shared" si="8"/>
        <v>1</v>
      </c>
      <c r="L178" s="87">
        <f t="shared" si="9"/>
        <v>1</v>
      </c>
      <c r="M178" s="87">
        <f t="shared" si="10"/>
        <v>1</v>
      </c>
      <c r="N178" s="87">
        <f t="shared" si="11"/>
        <v>1</v>
      </c>
      <c r="O178" s="27"/>
      <c r="P178" s="87">
        <f t="shared" si="6"/>
        <v>1</v>
      </c>
    </row>
    <row r="179" spans="2:16" s="79" customFormat="1" x14ac:dyDescent="0.2">
      <c r="B179" s="86">
        <f>'3. Investeringen'!B131</f>
        <v>117</v>
      </c>
      <c r="C179" s="86" t="str">
        <f>'3. Investeringen'!C131</f>
        <v>Nieuwe investeringen</v>
      </c>
      <c r="D179" s="86" t="str">
        <f>'3. Investeringen'!D131</f>
        <v>19 Onbekend</v>
      </c>
      <c r="E179" s="86">
        <f>'3. Investeringen'!E131</f>
        <v>0</v>
      </c>
      <c r="F179" s="86">
        <f>'3. Investeringen'!H131</f>
        <v>0</v>
      </c>
      <c r="G179" s="86">
        <f>'3. Investeringen'!I131</f>
        <v>1</v>
      </c>
      <c r="H179" s="121">
        <f>'3. Investeringen'!N131</f>
        <v>2017</v>
      </c>
      <c r="I179" s="26"/>
      <c r="J179" s="87">
        <f t="shared" si="7"/>
        <v>1</v>
      </c>
      <c r="K179" s="87">
        <f t="shared" si="8"/>
        <v>1</v>
      </c>
      <c r="L179" s="87">
        <f t="shared" si="9"/>
        <v>1</v>
      </c>
      <c r="M179" s="87">
        <f t="shared" si="10"/>
        <v>1</v>
      </c>
      <c r="N179" s="87">
        <f t="shared" si="11"/>
        <v>1</v>
      </c>
      <c r="O179" s="27"/>
      <c r="P179" s="87">
        <f t="shared" si="6"/>
        <v>1</v>
      </c>
    </row>
    <row r="180" spans="2:16" s="79" customFormat="1" x14ac:dyDescent="0.2">
      <c r="B180" s="86">
        <f>'3. Investeringen'!B132</f>
        <v>118</v>
      </c>
      <c r="C180" s="86" t="str">
        <f>'3. Investeringen'!C132</f>
        <v>Nieuwe investeringen</v>
      </c>
      <c r="D180" s="86" t="str">
        <f>'3. Investeringen'!D132</f>
        <v>19 Onbekend</v>
      </c>
      <c r="E180" s="86">
        <f>'3. Investeringen'!E132</f>
        <v>0</v>
      </c>
      <c r="F180" s="86">
        <f>'3. Investeringen'!H132</f>
        <v>0</v>
      </c>
      <c r="G180" s="86">
        <f>'3. Investeringen'!I132</f>
        <v>1</v>
      </c>
      <c r="H180" s="121">
        <f>'3. Investeringen'!N132</f>
        <v>2017</v>
      </c>
      <c r="I180" s="26"/>
      <c r="J180" s="87">
        <f t="shared" si="7"/>
        <v>1</v>
      </c>
      <c r="K180" s="87">
        <f t="shared" si="8"/>
        <v>1</v>
      </c>
      <c r="L180" s="87">
        <f t="shared" si="9"/>
        <v>1</v>
      </c>
      <c r="M180" s="87">
        <f t="shared" si="10"/>
        <v>1</v>
      </c>
      <c r="N180" s="87">
        <f t="shared" si="11"/>
        <v>1</v>
      </c>
      <c r="O180" s="27"/>
      <c r="P180" s="87">
        <f t="shared" si="6"/>
        <v>1</v>
      </c>
    </row>
    <row r="181" spans="2:16" s="79" customFormat="1" x14ac:dyDescent="0.2">
      <c r="B181" s="86">
        <f>'3. Investeringen'!B133</f>
        <v>119</v>
      </c>
      <c r="C181" s="86" t="str">
        <f>'3. Investeringen'!C133</f>
        <v>Nieuwe investeringen</v>
      </c>
      <c r="D181" s="86" t="str">
        <f>'3. Investeringen'!D133</f>
        <v>19 Onbekend</v>
      </c>
      <c r="E181" s="86">
        <f>'3. Investeringen'!E133</f>
        <v>0</v>
      </c>
      <c r="F181" s="86">
        <f>'3. Investeringen'!H133</f>
        <v>0</v>
      </c>
      <c r="G181" s="86">
        <f>'3. Investeringen'!I133</f>
        <v>1</v>
      </c>
      <c r="H181" s="121">
        <f>'3. Investeringen'!N133</f>
        <v>2018</v>
      </c>
      <c r="I181" s="26"/>
      <c r="J181" s="87">
        <f t="shared" si="7"/>
        <v>1</v>
      </c>
      <c r="K181" s="87">
        <f t="shared" si="8"/>
        <v>1</v>
      </c>
      <c r="L181" s="87">
        <f t="shared" si="9"/>
        <v>1</v>
      </c>
      <c r="M181" s="87">
        <f t="shared" si="10"/>
        <v>1</v>
      </c>
      <c r="N181" s="87">
        <f t="shared" si="11"/>
        <v>1</v>
      </c>
      <c r="O181" s="27"/>
      <c r="P181" s="87">
        <f t="shared" si="6"/>
        <v>1</v>
      </c>
    </row>
    <row r="182" spans="2:16" s="79" customFormat="1" x14ac:dyDescent="0.2">
      <c r="B182" s="86">
        <f>'3. Investeringen'!B134</f>
        <v>120</v>
      </c>
      <c r="C182" s="86" t="str">
        <f>'3. Investeringen'!C134</f>
        <v>Nieuwe investeringen</v>
      </c>
      <c r="D182" s="86" t="str">
        <f>'3. Investeringen'!D134</f>
        <v>19 Onbekend</v>
      </c>
      <c r="E182" s="86">
        <f>'3. Investeringen'!E134</f>
        <v>0</v>
      </c>
      <c r="F182" s="86">
        <f>'3. Investeringen'!H134</f>
        <v>0</v>
      </c>
      <c r="G182" s="86">
        <f>'3. Investeringen'!I134</f>
        <v>1</v>
      </c>
      <c r="H182" s="121">
        <f>'3. Investeringen'!N134</f>
        <v>2018</v>
      </c>
      <c r="I182" s="26"/>
      <c r="J182" s="87">
        <f t="shared" si="7"/>
        <v>1</v>
      </c>
      <c r="K182" s="87">
        <f t="shared" si="8"/>
        <v>1</v>
      </c>
      <c r="L182" s="87">
        <f t="shared" si="9"/>
        <v>1</v>
      </c>
      <c r="M182" s="87">
        <f t="shared" si="10"/>
        <v>1</v>
      </c>
      <c r="N182" s="87">
        <f t="shared" si="11"/>
        <v>1</v>
      </c>
      <c r="O182" s="27"/>
      <c r="P182" s="87">
        <f t="shared" si="6"/>
        <v>1</v>
      </c>
    </row>
    <row r="183" spans="2:16" s="79" customFormat="1" x14ac:dyDescent="0.2">
      <c r="B183" s="86">
        <f>'3. Investeringen'!B135</f>
        <v>121</v>
      </c>
      <c r="C183" s="86" t="str">
        <f>'3. Investeringen'!C135</f>
        <v>Nieuwe investeringen</v>
      </c>
      <c r="D183" s="86" t="str">
        <f>'3. Investeringen'!D135</f>
        <v>19 Onbekend</v>
      </c>
      <c r="E183" s="86">
        <f>'3. Investeringen'!E135</f>
        <v>0</v>
      </c>
      <c r="F183" s="86">
        <f>'3. Investeringen'!H135</f>
        <v>0</v>
      </c>
      <c r="G183" s="86">
        <f>'3. Investeringen'!I135</f>
        <v>1</v>
      </c>
      <c r="H183" s="121">
        <f>'3. Investeringen'!N135</f>
        <v>2019</v>
      </c>
      <c r="I183" s="26"/>
      <c r="J183" s="87">
        <f t="shared" si="7"/>
        <v>1</v>
      </c>
      <c r="K183" s="87">
        <f t="shared" si="8"/>
        <v>1</v>
      </c>
      <c r="L183" s="87">
        <f t="shared" si="9"/>
        <v>1</v>
      </c>
      <c r="M183" s="87">
        <f t="shared" si="10"/>
        <v>1</v>
      </c>
      <c r="N183" s="87">
        <f t="shared" si="11"/>
        <v>1</v>
      </c>
      <c r="O183" s="27"/>
      <c r="P183" s="87">
        <f t="shared" si="6"/>
        <v>1</v>
      </c>
    </row>
    <row r="184" spans="2:16" s="79" customFormat="1" x14ac:dyDescent="0.2">
      <c r="B184" s="86">
        <f>'3. Investeringen'!B136</f>
        <v>122</v>
      </c>
      <c r="C184" s="86" t="str">
        <f>'3. Investeringen'!C136</f>
        <v>Nieuwe investeringen</v>
      </c>
      <c r="D184" s="86" t="str">
        <f>'3. Investeringen'!D136</f>
        <v>19 Onbekend</v>
      </c>
      <c r="E184" s="86">
        <f>'3. Investeringen'!E136</f>
        <v>0</v>
      </c>
      <c r="F184" s="86">
        <f>'3. Investeringen'!H136</f>
        <v>0</v>
      </c>
      <c r="G184" s="86">
        <f>'3. Investeringen'!I136</f>
        <v>1</v>
      </c>
      <c r="H184" s="121">
        <f>'3. Investeringen'!N136</f>
        <v>2019</v>
      </c>
      <c r="I184" s="26"/>
      <c r="J184" s="87">
        <f t="shared" si="7"/>
        <v>1</v>
      </c>
      <c r="K184" s="87">
        <f t="shared" si="8"/>
        <v>1</v>
      </c>
      <c r="L184" s="87">
        <f t="shared" si="9"/>
        <v>1</v>
      </c>
      <c r="M184" s="87">
        <f t="shared" si="10"/>
        <v>1</v>
      </c>
      <c r="N184" s="87">
        <f t="shared" si="11"/>
        <v>1</v>
      </c>
      <c r="O184" s="27"/>
      <c r="P184" s="87">
        <f t="shared" si="6"/>
        <v>1</v>
      </c>
    </row>
    <row r="185" spans="2:16" x14ac:dyDescent="0.2">
      <c r="B185" s="86">
        <f>'3. Investeringen'!B137</f>
        <v>123</v>
      </c>
      <c r="C185" s="86" t="str">
        <f>'3. Investeringen'!C137</f>
        <v>Nieuwe investeringen</v>
      </c>
      <c r="D185" s="86" t="str">
        <f>'3. Investeringen'!D137</f>
        <v>19 Onbekend</v>
      </c>
      <c r="E185" s="86" t="str">
        <f>'3. Investeringen'!E137</f>
        <v>Personeel BV</v>
      </c>
      <c r="F185" s="86">
        <f>'3. Investeringen'!H137</f>
        <v>1</v>
      </c>
      <c r="G185" s="86">
        <f>'3. Investeringen'!I137</f>
        <v>0</v>
      </c>
      <c r="H185" s="121">
        <f>'3. Investeringen'!N137</f>
        <v>2011</v>
      </c>
      <c r="I185" s="26"/>
      <c r="J185" s="87">
        <f t="shared" ref="J185:J202" si="12">INDEX($B$22:$C$26, MATCH(C185,$B$22:$B$26,0),2)</f>
        <v>1</v>
      </c>
      <c r="K185" s="87">
        <f t="shared" ref="K185:K202" si="13">IF(D185=0,1,INDEX($B$39:$C$57, MATCH(D185,$B$39:$B$57,0),2))</f>
        <v>1</v>
      </c>
      <c r="L185" s="87">
        <f t="shared" ref="L185:L202" si="14" xml:space="preserve"> F185 * $C$35 + G185 * $C$36</f>
        <v>1</v>
      </c>
      <c r="M185" s="87">
        <f t="shared" ref="M185:M202" si="15">IF(E185=0,1,INDEX($B$29:$C$32, MATCH(E185,$B$29:$B$32,0),2))</f>
        <v>1</v>
      </c>
      <c r="N185" s="87">
        <f t="shared" ref="N185:N202" si="16">(H185&gt;=$C$18)*(H185&lt;=$C$19)</f>
        <v>1</v>
      </c>
      <c r="O185" s="27"/>
      <c r="P185" s="87">
        <f t="shared" ref="P185:P202" si="17">PRODUCT(J185:N185)</f>
        <v>1</v>
      </c>
    </row>
    <row r="186" spans="2:16" x14ac:dyDescent="0.2">
      <c r="B186" s="86">
        <f>'3. Investeringen'!B138</f>
        <v>124</v>
      </c>
      <c r="C186" s="86" t="str">
        <f>'3. Investeringen'!C138</f>
        <v>Nieuwe investeringen</v>
      </c>
      <c r="D186" s="86" t="str">
        <f>'3. Investeringen'!D138</f>
        <v>19 Onbekend</v>
      </c>
      <c r="E186" s="86" t="str">
        <f>'3. Investeringen'!E138</f>
        <v>Personeel BV</v>
      </c>
      <c r="F186" s="86">
        <f>'3. Investeringen'!H138</f>
        <v>1</v>
      </c>
      <c r="G186" s="86">
        <f>'3. Investeringen'!I138</f>
        <v>0</v>
      </c>
      <c r="H186" s="121">
        <f>'3. Investeringen'!N138</f>
        <v>2011</v>
      </c>
      <c r="I186" s="26"/>
      <c r="J186" s="87">
        <f t="shared" si="12"/>
        <v>1</v>
      </c>
      <c r="K186" s="87">
        <f t="shared" si="13"/>
        <v>1</v>
      </c>
      <c r="L186" s="87">
        <f t="shared" si="14"/>
        <v>1</v>
      </c>
      <c r="M186" s="87">
        <f t="shared" si="15"/>
        <v>1</v>
      </c>
      <c r="N186" s="87">
        <f t="shared" si="16"/>
        <v>1</v>
      </c>
      <c r="O186" s="27"/>
      <c r="P186" s="87">
        <f t="shared" si="17"/>
        <v>1</v>
      </c>
    </row>
    <row r="187" spans="2:16" x14ac:dyDescent="0.2">
      <c r="B187" s="86">
        <f>'3. Investeringen'!B139</f>
        <v>125</v>
      </c>
      <c r="C187" s="86" t="str">
        <f>'3. Investeringen'!C139</f>
        <v>Nieuwe investeringen</v>
      </c>
      <c r="D187" s="86" t="str">
        <f>'3. Investeringen'!D139</f>
        <v>19 Onbekend</v>
      </c>
      <c r="E187" s="86" t="str">
        <f>'3. Investeringen'!E139</f>
        <v>Personeel BV</v>
      </c>
      <c r="F187" s="86">
        <f>'3. Investeringen'!H139</f>
        <v>1</v>
      </c>
      <c r="G187" s="86">
        <f>'3. Investeringen'!I139</f>
        <v>0</v>
      </c>
      <c r="H187" s="121">
        <f>'3. Investeringen'!N139</f>
        <v>2011</v>
      </c>
      <c r="I187" s="26"/>
      <c r="J187" s="87">
        <f t="shared" si="12"/>
        <v>1</v>
      </c>
      <c r="K187" s="87">
        <f t="shared" si="13"/>
        <v>1</v>
      </c>
      <c r="L187" s="87">
        <f t="shared" si="14"/>
        <v>1</v>
      </c>
      <c r="M187" s="87">
        <f t="shared" si="15"/>
        <v>1</v>
      </c>
      <c r="N187" s="87">
        <f t="shared" si="16"/>
        <v>1</v>
      </c>
      <c r="O187" s="27"/>
      <c r="P187" s="87">
        <f t="shared" si="17"/>
        <v>1</v>
      </c>
    </row>
    <row r="188" spans="2:16" x14ac:dyDescent="0.2">
      <c r="B188" s="86">
        <f>'3. Investeringen'!B140</f>
        <v>126</v>
      </c>
      <c r="C188" s="86" t="str">
        <f>'3. Investeringen'!C140</f>
        <v>Nieuwe investeringen</v>
      </c>
      <c r="D188" s="86" t="str">
        <f>'3. Investeringen'!D140</f>
        <v>19 Onbekend</v>
      </c>
      <c r="E188" s="86" t="str">
        <f>'3. Investeringen'!E140</f>
        <v>Personeel BV</v>
      </c>
      <c r="F188" s="86">
        <f>'3. Investeringen'!H140</f>
        <v>1</v>
      </c>
      <c r="G188" s="86">
        <f>'3. Investeringen'!I140</f>
        <v>0</v>
      </c>
      <c r="H188" s="121">
        <f>'3. Investeringen'!N140</f>
        <v>2012</v>
      </c>
      <c r="I188" s="26"/>
      <c r="J188" s="87">
        <f t="shared" si="12"/>
        <v>1</v>
      </c>
      <c r="K188" s="87">
        <f t="shared" si="13"/>
        <v>1</v>
      </c>
      <c r="L188" s="87">
        <f t="shared" si="14"/>
        <v>1</v>
      </c>
      <c r="M188" s="87">
        <f t="shared" si="15"/>
        <v>1</v>
      </c>
      <c r="N188" s="87">
        <f t="shared" si="16"/>
        <v>1</v>
      </c>
      <c r="O188" s="27"/>
      <c r="P188" s="87">
        <f t="shared" si="17"/>
        <v>1</v>
      </c>
    </row>
    <row r="189" spans="2:16" x14ac:dyDescent="0.2">
      <c r="B189" s="86">
        <f>'3. Investeringen'!B141</f>
        <v>127</v>
      </c>
      <c r="C189" s="86" t="str">
        <f>'3. Investeringen'!C141</f>
        <v>Nieuwe investeringen</v>
      </c>
      <c r="D189" s="86" t="str">
        <f>'3. Investeringen'!D141</f>
        <v>19 Onbekend</v>
      </c>
      <c r="E189" s="86" t="str">
        <f>'3. Investeringen'!E141</f>
        <v>Personeel BV</v>
      </c>
      <c r="F189" s="86">
        <f>'3. Investeringen'!H141</f>
        <v>1</v>
      </c>
      <c r="G189" s="86">
        <f>'3. Investeringen'!I141</f>
        <v>0</v>
      </c>
      <c r="H189" s="121">
        <f>'3. Investeringen'!N141</f>
        <v>2013</v>
      </c>
      <c r="I189" s="26"/>
      <c r="J189" s="87">
        <f t="shared" si="12"/>
        <v>1</v>
      </c>
      <c r="K189" s="87">
        <f t="shared" si="13"/>
        <v>1</v>
      </c>
      <c r="L189" s="87">
        <f t="shared" si="14"/>
        <v>1</v>
      </c>
      <c r="M189" s="87">
        <f t="shared" si="15"/>
        <v>1</v>
      </c>
      <c r="N189" s="87">
        <f t="shared" si="16"/>
        <v>1</v>
      </c>
      <c r="O189" s="27"/>
      <c r="P189" s="87">
        <f t="shared" si="17"/>
        <v>1</v>
      </c>
    </row>
    <row r="190" spans="2:16" x14ac:dyDescent="0.2">
      <c r="B190" s="86">
        <f>'3. Investeringen'!B142</f>
        <v>128</v>
      </c>
      <c r="C190" s="86" t="str">
        <f>'3. Investeringen'!C142</f>
        <v>Nieuwe investeringen</v>
      </c>
      <c r="D190" s="86" t="str">
        <f>'3. Investeringen'!D142</f>
        <v>19 Onbekend</v>
      </c>
      <c r="E190" s="86" t="str">
        <f>'3. Investeringen'!E142</f>
        <v>Personeel BV</v>
      </c>
      <c r="F190" s="86">
        <f>'3. Investeringen'!H142</f>
        <v>1</v>
      </c>
      <c r="G190" s="86">
        <f>'3. Investeringen'!I142</f>
        <v>0</v>
      </c>
      <c r="H190" s="121">
        <f>'3. Investeringen'!N142</f>
        <v>2014</v>
      </c>
      <c r="I190" s="26"/>
      <c r="J190" s="87">
        <f t="shared" si="12"/>
        <v>1</v>
      </c>
      <c r="K190" s="87">
        <f t="shared" si="13"/>
        <v>1</v>
      </c>
      <c r="L190" s="87">
        <f t="shared" si="14"/>
        <v>1</v>
      </c>
      <c r="M190" s="87">
        <f t="shared" si="15"/>
        <v>1</v>
      </c>
      <c r="N190" s="87">
        <f t="shared" si="16"/>
        <v>1</v>
      </c>
      <c r="O190" s="27"/>
      <c r="P190" s="87">
        <f t="shared" si="17"/>
        <v>1</v>
      </c>
    </row>
    <row r="191" spans="2:16" x14ac:dyDescent="0.2">
      <c r="B191" s="86">
        <f>'3. Investeringen'!B143</f>
        <v>129</v>
      </c>
      <c r="C191" s="86" t="str">
        <f>'3. Investeringen'!C143</f>
        <v>Nieuwe investeringen</v>
      </c>
      <c r="D191" s="86" t="str">
        <f>'3. Investeringen'!D143</f>
        <v>19 Onbekend</v>
      </c>
      <c r="E191" s="86" t="str">
        <f>'3. Investeringen'!E143</f>
        <v>Personeel BV</v>
      </c>
      <c r="F191" s="86">
        <f>'3. Investeringen'!H143</f>
        <v>1</v>
      </c>
      <c r="G191" s="86">
        <f>'3. Investeringen'!I143</f>
        <v>0</v>
      </c>
      <c r="H191" s="121">
        <f>'3. Investeringen'!N143</f>
        <v>2014</v>
      </c>
      <c r="I191" s="26"/>
      <c r="J191" s="87">
        <f t="shared" si="12"/>
        <v>1</v>
      </c>
      <c r="K191" s="87">
        <f t="shared" si="13"/>
        <v>1</v>
      </c>
      <c r="L191" s="87">
        <f t="shared" si="14"/>
        <v>1</v>
      </c>
      <c r="M191" s="87">
        <f t="shared" si="15"/>
        <v>1</v>
      </c>
      <c r="N191" s="87">
        <f t="shared" si="16"/>
        <v>1</v>
      </c>
      <c r="O191" s="27"/>
      <c r="P191" s="87">
        <f t="shared" si="17"/>
        <v>1</v>
      </c>
    </row>
    <row r="192" spans="2:16" x14ac:dyDescent="0.2">
      <c r="B192" s="86">
        <f>'3. Investeringen'!B144</f>
        <v>130</v>
      </c>
      <c r="C192" s="86" t="str">
        <f>'3. Investeringen'!C144</f>
        <v>Nieuwe investeringen</v>
      </c>
      <c r="D192" s="86" t="str">
        <f>'3. Investeringen'!D144</f>
        <v>19 Onbekend</v>
      </c>
      <c r="E192" s="86" t="str">
        <f>'3. Investeringen'!E144</f>
        <v>Personeel BV</v>
      </c>
      <c r="F192" s="86">
        <f>'3. Investeringen'!H144</f>
        <v>1</v>
      </c>
      <c r="G192" s="86">
        <f>'3. Investeringen'!I144</f>
        <v>0</v>
      </c>
      <c r="H192" s="121">
        <f>'3. Investeringen'!N144</f>
        <v>2015</v>
      </c>
      <c r="I192" s="26"/>
      <c r="J192" s="87">
        <f t="shared" si="12"/>
        <v>1</v>
      </c>
      <c r="K192" s="87">
        <f t="shared" si="13"/>
        <v>1</v>
      </c>
      <c r="L192" s="87">
        <f t="shared" si="14"/>
        <v>1</v>
      </c>
      <c r="M192" s="87">
        <f t="shared" si="15"/>
        <v>1</v>
      </c>
      <c r="N192" s="87">
        <f t="shared" si="16"/>
        <v>1</v>
      </c>
      <c r="O192" s="27"/>
      <c r="P192" s="87">
        <f t="shared" si="17"/>
        <v>1</v>
      </c>
    </row>
    <row r="193" spans="2:16" x14ac:dyDescent="0.2">
      <c r="B193" s="86">
        <f>'3. Investeringen'!B145</f>
        <v>131</v>
      </c>
      <c r="C193" s="86" t="str">
        <f>'3. Investeringen'!C145</f>
        <v>Nieuwe investeringen</v>
      </c>
      <c r="D193" s="86" t="str">
        <f>'3. Investeringen'!D145</f>
        <v>19 Onbekend</v>
      </c>
      <c r="E193" s="86" t="str">
        <f>'3. Investeringen'!E145</f>
        <v>Personeel BV</v>
      </c>
      <c r="F193" s="86">
        <f>'3. Investeringen'!H145</f>
        <v>1</v>
      </c>
      <c r="G193" s="86">
        <f>'3. Investeringen'!I145</f>
        <v>0</v>
      </c>
      <c r="H193" s="121">
        <f>'3. Investeringen'!N145</f>
        <v>2015</v>
      </c>
      <c r="I193" s="26"/>
      <c r="J193" s="87">
        <f t="shared" si="12"/>
        <v>1</v>
      </c>
      <c r="K193" s="87">
        <f t="shared" si="13"/>
        <v>1</v>
      </c>
      <c r="L193" s="87">
        <f t="shared" si="14"/>
        <v>1</v>
      </c>
      <c r="M193" s="87">
        <f t="shared" si="15"/>
        <v>1</v>
      </c>
      <c r="N193" s="87">
        <f t="shared" si="16"/>
        <v>1</v>
      </c>
      <c r="O193" s="27"/>
      <c r="P193" s="87">
        <f t="shared" si="17"/>
        <v>1</v>
      </c>
    </row>
    <row r="194" spans="2:16" x14ac:dyDescent="0.2">
      <c r="B194" s="86">
        <f>'3. Investeringen'!B146</f>
        <v>132</v>
      </c>
      <c r="C194" s="86" t="str">
        <f>'3. Investeringen'!C146</f>
        <v>Nieuwe investeringen</v>
      </c>
      <c r="D194" s="86" t="str">
        <f>'3. Investeringen'!D146</f>
        <v>19 Onbekend</v>
      </c>
      <c r="E194" s="86" t="str">
        <f>'3. Investeringen'!E146</f>
        <v>Personeel BV</v>
      </c>
      <c r="F194" s="86">
        <f>'3. Investeringen'!H146</f>
        <v>1</v>
      </c>
      <c r="G194" s="86">
        <f>'3. Investeringen'!I146</f>
        <v>0</v>
      </c>
      <c r="H194" s="121">
        <f>'3. Investeringen'!N146</f>
        <v>2016</v>
      </c>
      <c r="I194" s="26"/>
      <c r="J194" s="87">
        <f t="shared" si="12"/>
        <v>1</v>
      </c>
      <c r="K194" s="87">
        <f t="shared" si="13"/>
        <v>1</v>
      </c>
      <c r="L194" s="87">
        <f t="shared" si="14"/>
        <v>1</v>
      </c>
      <c r="M194" s="87">
        <f t="shared" si="15"/>
        <v>1</v>
      </c>
      <c r="N194" s="87">
        <f t="shared" si="16"/>
        <v>1</v>
      </c>
      <c r="O194" s="27"/>
      <c r="P194" s="87">
        <f t="shared" si="17"/>
        <v>1</v>
      </c>
    </row>
    <row r="195" spans="2:16" x14ac:dyDescent="0.2">
      <c r="B195" s="86">
        <f>'3. Investeringen'!B147</f>
        <v>133</v>
      </c>
      <c r="C195" s="86" t="str">
        <f>'3. Investeringen'!C147</f>
        <v>Nieuwe investeringen</v>
      </c>
      <c r="D195" s="86" t="str">
        <f>'3. Investeringen'!D147</f>
        <v>19 Onbekend</v>
      </c>
      <c r="E195" s="86" t="str">
        <f>'3. Investeringen'!E147</f>
        <v>Personeel BV</v>
      </c>
      <c r="F195" s="86">
        <f>'3. Investeringen'!H147</f>
        <v>1</v>
      </c>
      <c r="G195" s="86">
        <f>'3. Investeringen'!I147</f>
        <v>0</v>
      </c>
      <c r="H195" s="121">
        <f>'3. Investeringen'!N147</f>
        <v>2016</v>
      </c>
      <c r="I195" s="26"/>
      <c r="J195" s="87">
        <f t="shared" si="12"/>
        <v>1</v>
      </c>
      <c r="K195" s="87">
        <f t="shared" si="13"/>
        <v>1</v>
      </c>
      <c r="L195" s="87">
        <f t="shared" si="14"/>
        <v>1</v>
      </c>
      <c r="M195" s="87">
        <f t="shared" si="15"/>
        <v>1</v>
      </c>
      <c r="N195" s="87">
        <f t="shared" si="16"/>
        <v>1</v>
      </c>
      <c r="O195" s="27"/>
      <c r="P195" s="87">
        <f t="shared" si="17"/>
        <v>1</v>
      </c>
    </row>
    <row r="196" spans="2:16" x14ac:dyDescent="0.2">
      <c r="B196" s="86">
        <f>'3. Investeringen'!B148</f>
        <v>134</v>
      </c>
      <c r="C196" s="86" t="str">
        <f>'3. Investeringen'!C148</f>
        <v>Nieuwe investeringen</v>
      </c>
      <c r="D196" s="86" t="str">
        <f>'3. Investeringen'!D148</f>
        <v>19 Onbekend</v>
      </c>
      <c r="E196" s="86" t="str">
        <f>'3. Investeringen'!E148</f>
        <v>Personeel BV</v>
      </c>
      <c r="F196" s="86">
        <f>'3. Investeringen'!H148</f>
        <v>1</v>
      </c>
      <c r="G196" s="86">
        <f>'3. Investeringen'!I148</f>
        <v>0</v>
      </c>
      <c r="H196" s="121">
        <f>'3. Investeringen'!N148</f>
        <v>2017</v>
      </c>
      <c r="I196" s="26"/>
      <c r="J196" s="87">
        <f t="shared" si="12"/>
        <v>1</v>
      </c>
      <c r="K196" s="87">
        <f t="shared" si="13"/>
        <v>1</v>
      </c>
      <c r="L196" s="87">
        <f t="shared" si="14"/>
        <v>1</v>
      </c>
      <c r="M196" s="87">
        <f t="shared" si="15"/>
        <v>1</v>
      </c>
      <c r="N196" s="87">
        <f t="shared" si="16"/>
        <v>1</v>
      </c>
      <c r="O196" s="27"/>
      <c r="P196" s="87">
        <f t="shared" si="17"/>
        <v>1</v>
      </c>
    </row>
    <row r="197" spans="2:16" x14ac:dyDescent="0.2">
      <c r="B197" s="86">
        <f>'3. Investeringen'!B149</f>
        <v>135</v>
      </c>
      <c r="C197" s="86" t="str">
        <f>'3. Investeringen'!C149</f>
        <v>Nieuwe investeringen</v>
      </c>
      <c r="D197" s="86" t="str">
        <f>'3. Investeringen'!D149</f>
        <v>19 Onbekend</v>
      </c>
      <c r="E197" s="86" t="str">
        <f>'3. Investeringen'!E149</f>
        <v>Personeel BV</v>
      </c>
      <c r="F197" s="86">
        <f>'3. Investeringen'!H149</f>
        <v>1</v>
      </c>
      <c r="G197" s="86">
        <f>'3. Investeringen'!I149</f>
        <v>0</v>
      </c>
      <c r="H197" s="121">
        <f>'3. Investeringen'!N149</f>
        <v>2017</v>
      </c>
      <c r="I197" s="26"/>
      <c r="J197" s="87">
        <f t="shared" si="12"/>
        <v>1</v>
      </c>
      <c r="K197" s="87">
        <f t="shared" si="13"/>
        <v>1</v>
      </c>
      <c r="L197" s="87">
        <f t="shared" si="14"/>
        <v>1</v>
      </c>
      <c r="M197" s="87">
        <f t="shared" si="15"/>
        <v>1</v>
      </c>
      <c r="N197" s="87">
        <f t="shared" si="16"/>
        <v>1</v>
      </c>
      <c r="O197" s="27"/>
      <c r="P197" s="87">
        <f t="shared" si="17"/>
        <v>1</v>
      </c>
    </row>
    <row r="198" spans="2:16" x14ac:dyDescent="0.2">
      <c r="B198" s="86">
        <f>'3. Investeringen'!B150</f>
        <v>136</v>
      </c>
      <c r="C198" s="86" t="str">
        <f>'3. Investeringen'!C150</f>
        <v>Nieuwe investeringen</v>
      </c>
      <c r="D198" s="86" t="str">
        <f>'3. Investeringen'!D150</f>
        <v>19 Onbekend</v>
      </c>
      <c r="E198" s="86" t="str">
        <f>'3. Investeringen'!E150</f>
        <v>Personeel BV</v>
      </c>
      <c r="F198" s="86">
        <f>'3. Investeringen'!H150</f>
        <v>1</v>
      </c>
      <c r="G198" s="86">
        <f>'3. Investeringen'!I150</f>
        <v>0</v>
      </c>
      <c r="H198" s="121">
        <f>'3. Investeringen'!N150</f>
        <v>2018</v>
      </c>
      <c r="I198" s="26"/>
      <c r="J198" s="87">
        <f t="shared" si="12"/>
        <v>1</v>
      </c>
      <c r="K198" s="87">
        <f t="shared" si="13"/>
        <v>1</v>
      </c>
      <c r="L198" s="87">
        <f t="shared" si="14"/>
        <v>1</v>
      </c>
      <c r="M198" s="87">
        <f t="shared" si="15"/>
        <v>1</v>
      </c>
      <c r="N198" s="87">
        <f t="shared" si="16"/>
        <v>1</v>
      </c>
      <c r="O198" s="27"/>
      <c r="P198" s="87">
        <f t="shared" si="17"/>
        <v>1</v>
      </c>
    </row>
    <row r="199" spans="2:16" x14ac:dyDescent="0.2">
      <c r="B199" s="86">
        <f>'3. Investeringen'!B151</f>
        <v>137</v>
      </c>
      <c r="C199" s="86" t="str">
        <f>'3. Investeringen'!C151</f>
        <v>Nieuwe investeringen</v>
      </c>
      <c r="D199" s="86" t="str">
        <f>'3. Investeringen'!D151</f>
        <v>19 Onbekend</v>
      </c>
      <c r="E199" s="86" t="str">
        <f>'3. Investeringen'!E151</f>
        <v>Personeel BV</v>
      </c>
      <c r="F199" s="86">
        <f>'3. Investeringen'!H151</f>
        <v>1</v>
      </c>
      <c r="G199" s="86">
        <f>'3. Investeringen'!I151</f>
        <v>0</v>
      </c>
      <c r="H199" s="121">
        <f>'3. Investeringen'!N151</f>
        <v>2018</v>
      </c>
      <c r="I199" s="26"/>
      <c r="J199" s="87">
        <f t="shared" si="12"/>
        <v>1</v>
      </c>
      <c r="K199" s="87">
        <f t="shared" si="13"/>
        <v>1</v>
      </c>
      <c r="L199" s="87">
        <f t="shared" si="14"/>
        <v>1</v>
      </c>
      <c r="M199" s="87">
        <f t="shared" si="15"/>
        <v>1</v>
      </c>
      <c r="N199" s="87">
        <f t="shared" si="16"/>
        <v>1</v>
      </c>
      <c r="O199" s="27"/>
      <c r="P199" s="87">
        <f t="shared" si="17"/>
        <v>1</v>
      </c>
    </row>
    <row r="200" spans="2:16" x14ac:dyDescent="0.2">
      <c r="B200" s="86">
        <f>'3. Investeringen'!B152</f>
        <v>138</v>
      </c>
      <c r="C200" s="86" t="str">
        <f>'3. Investeringen'!C152</f>
        <v>Nieuwe investeringen</v>
      </c>
      <c r="D200" s="86" t="str">
        <f>'3. Investeringen'!D152</f>
        <v>19 Onbekend</v>
      </c>
      <c r="E200" s="86" t="str">
        <f>'3. Investeringen'!E152</f>
        <v>Personeel BV</v>
      </c>
      <c r="F200" s="86">
        <f>'3. Investeringen'!H152</f>
        <v>1</v>
      </c>
      <c r="G200" s="86">
        <f>'3. Investeringen'!I152</f>
        <v>0</v>
      </c>
      <c r="H200" s="121">
        <f>'3. Investeringen'!N152</f>
        <v>2019</v>
      </c>
      <c r="I200" s="26"/>
      <c r="J200" s="87">
        <f t="shared" si="12"/>
        <v>1</v>
      </c>
      <c r="K200" s="87">
        <f t="shared" si="13"/>
        <v>1</v>
      </c>
      <c r="L200" s="87">
        <f t="shared" si="14"/>
        <v>1</v>
      </c>
      <c r="M200" s="87">
        <f t="shared" si="15"/>
        <v>1</v>
      </c>
      <c r="N200" s="87">
        <f t="shared" si="16"/>
        <v>1</v>
      </c>
      <c r="O200" s="27"/>
      <c r="P200" s="87">
        <f t="shared" si="17"/>
        <v>1</v>
      </c>
    </row>
    <row r="201" spans="2:16" x14ac:dyDescent="0.2">
      <c r="B201" s="86">
        <f>'3. Investeringen'!B153</f>
        <v>139</v>
      </c>
      <c r="C201" s="86" t="str">
        <f>'3. Investeringen'!C153</f>
        <v>Nieuwe investeringen</v>
      </c>
      <c r="D201" s="86" t="str">
        <f>'3. Investeringen'!D153</f>
        <v>19 Onbekend</v>
      </c>
      <c r="E201" s="86" t="str">
        <f>'3. Investeringen'!E153</f>
        <v>Personeel BV</v>
      </c>
      <c r="F201" s="86">
        <f>'3. Investeringen'!H153</f>
        <v>1</v>
      </c>
      <c r="G201" s="86">
        <f>'3. Investeringen'!I153</f>
        <v>0</v>
      </c>
      <c r="H201" s="121">
        <f>'3. Investeringen'!N153</f>
        <v>2019</v>
      </c>
      <c r="I201" s="26"/>
      <c r="J201" s="87">
        <f t="shared" si="12"/>
        <v>1</v>
      </c>
      <c r="K201" s="87">
        <f t="shared" si="13"/>
        <v>1</v>
      </c>
      <c r="L201" s="87">
        <f t="shared" si="14"/>
        <v>1</v>
      </c>
      <c r="M201" s="87">
        <f t="shared" si="15"/>
        <v>1</v>
      </c>
      <c r="N201" s="87">
        <f t="shared" si="16"/>
        <v>1</v>
      </c>
      <c r="O201" s="27"/>
      <c r="P201" s="87">
        <f t="shared" si="17"/>
        <v>1</v>
      </c>
    </row>
    <row r="202" spans="2:16" x14ac:dyDescent="0.2">
      <c r="B202" s="86">
        <f>'3. Investeringen'!B154</f>
        <v>140</v>
      </c>
      <c r="C202" s="86" t="str">
        <f>'3. Investeringen'!C154</f>
        <v>Nieuwe investeringen</v>
      </c>
      <c r="D202" s="86" t="str">
        <f>'3. Investeringen'!D154</f>
        <v>19 Onbekend</v>
      </c>
      <c r="E202" s="86">
        <f>'3. Investeringen'!E154</f>
        <v>0</v>
      </c>
      <c r="F202" s="86">
        <f>'3. Investeringen'!H154</f>
        <v>1</v>
      </c>
      <c r="G202" s="86">
        <f>'3. Investeringen'!I154</f>
        <v>0</v>
      </c>
      <c r="H202" s="121">
        <f>'3. Investeringen'!N154</f>
        <v>2020</v>
      </c>
      <c r="I202" s="26"/>
      <c r="J202" s="87">
        <f t="shared" si="12"/>
        <v>1</v>
      </c>
      <c r="K202" s="87">
        <f t="shared" si="13"/>
        <v>1</v>
      </c>
      <c r="L202" s="87">
        <f t="shared" si="14"/>
        <v>1</v>
      </c>
      <c r="M202" s="87">
        <f t="shared" si="15"/>
        <v>1</v>
      </c>
      <c r="N202" s="87">
        <f t="shared" si="16"/>
        <v>1</v>
      </c>
      <c r="O202" s="27"/>
      <c r="P202" s="87">
        <f t="shared" si="17"/>
        <v>1</v>
      </c>
    </row>
    <row r="203" spans="2:16" x14ac:dyDescent="0.2">
      <c r="B203" s="86">
        <f>'3. Investeringen'!B155</f>
        <v>141</v>
      </c>
      <c r="C203" s="86" t="str">
        <f>'3. Investeringen'!C155</f>
        <v>Nieuwe investeringen</v>
      </c>
      <c r="D203" s="86" t="str">
        <f>'3. Investeringen'!D155</f>
        <v>19 Onbekend</v>
      </c>
      <c r="E203" s="86">
        <f>'3. Investeringen'!E155</f>
        <v>0</v>
      </c>
      <c r="F203" s="86">
        <f>'3. Investeringen'!H155</f>
        <v>1</v>
      </c>
      <c r="G203" s="86">
        <f>'3. Investeringen'!I155</f>
        <v>0</v>
      </c>
      <c r="H203" s="121">
        <f>'3. Investeringen'!N155</f>
        <v>2020</v>
      </c>
      <c r="I203" s="26"/>
      <c r="J203" s="87">
        <f t="shared" ref="J203:J209" si="18">INDEX($B$22:$C$26, MATCH(C203,$B$22:$B$26,0),2)</f>
        <v>1</v>
      </c>
      <c r="K203" s="87">
        <f t="shared" ref="K203:K209" si="19">IF(D203=0,1,INDEX($B$39:$C$57, MATCH(D203,$B$39:$B$57,0),2))</f>
        <v>1</v>
      </c>
      <c r="L203" s="87">
        <f t="shared" ref="L203:L209" si="20" xml:space="preserve"> F203 * $C$35 + G203 * $C$36</f>
        <v>1</v>
      </c>
      <c r="M203" s="87">
        <f t="shared" ref="M203:M209" si="21">IF(E203=0,1,INDEX($B$29:$C$32, MATCH(E203,$B$29:$B$32,0),2))</f>
        <v>1</v>
      </c>
      <c r="N203" s="87">
        <f t="shared" ref="N203:N209" si="22">(H203&gt;=$C$18)*(H203&lt;=$C$19)</f>
        <v>1</v>
      </c>
      <c r="O203" s="27"/>
      <c r="P203" s="87">
        <f t="shared" ref="P203:P209" si="23">PRODUCT(J203:N203)</f>
        <v>1</v>
      </c>
    </row>
    <row r="204" spans="2:16" x14ac:dyDescent="0.2">
      <c r="B204" s="86">
        <f>'3. Investeringen'!B156</f>
        <v>142</v>
      </c>
      <c r="C204" s="86" t="str">
        <f>'3. Investeringen'!C156</f>
        <v>Nieuwe investeringen</v>
      </c>
      <c r="D204" s="86" t="str">
        <f>'3. Investeringen'!D156</f>
        <v>19 Onbekend</v>
      </c>
      <c r="E204" s="86">
        <f>'3. Investeringen'!E156</f>
        <v>0</v>
      </c>
      <c r="F204" s="86">
        <f>'3. Investeringen'!H156</f>
        <v>1</v>
      </c>
      <c r="G204" s="86">
        <f>'3. Investeringen'!I156</f>
        <v>0</v>
      </c>
      <c r="H204" s="121">
        <f>'3. Investeringen'!N156</f>
        <v>2020</v>
      </c>
      <c r="I204" s="26"/>
      <c r="J204" s="87">
        <f t="shared" si="18"/>
        <v>1</v>
      </c>
      <c r="K204" s="87">
        <f t="shared" si="19"/>
        <v>1</v>
      </c>
      <c r="L204" s="87">
        <f t="shared" si="20"/>
        <v>1</v>
      </c>
      <c r="M204" s="87">
        <f t="shared" si="21"/>
        <v>1</v>
      </c>
      <c r="N204" s="87">
        <f t="shared" si="22"/>
        <v>1</v>
      </c>
      <c r="O204" s="27"/>
      <c r="P204" s="87">
        <f t="shared" si="23"/>
        <v>1</v>
      </c>
    </row>
    <row r="205" spans="2:16" x14ac:dyDescent="0.2">
      <c r="B205" s="86">
        <f>'3. Investeringen'!B157</f>
        <v>143</v>
      </c>
      <c r="C205" s="86" t="str">
        <f>'3. Investeringen'!C157</f>
        <v>Nieuwe investeringen</v>
      </c>
      <c r="D205" s="86" t="str">
        <f>'3. Investeringen'!D157</f>
        <v>19 Onbekend</v>
      </c>
      <c r="E205" s="86">
        <f>'3. Investeringen'!E157</f>
        <v>0</v>
      </c>
      <c r="F205" s="86">
        <f>'3. Investeringen'!H157</f>
        <v>1</v>
      </c>
      <c r="G205" s="86">
        <f>'3. Investeringen'!I157</f>
        <v>0</v>
      </c>
      <c r="H205" s="121">
        <f>'3. Investeringen'!N157</f>
        <v>2020</v>
      </c>
      <c r="I205" s="26"/>
      <c r="J205" s="87">
        <f t="shared" si="18"/>
        <v>1</v>
      </c>
      <c r="K205" s="87">
        <f t="shared" si="19"/>
        <v>1</v>
      </c>
      <c r="L205" s="87">
        <f t="shared" si="20"/>
        <v>1</v>
      </c>
      <c r="M205" s="87">
        <f t="shared" si="21"/>
        <v>1</v>
      </c>
      <c r="N205" s="87">
        <f t="shared" si="22"/>
        <v>1</v>
      </c>
      <c r="O205" s="27"/>
      <c r="P205" s="87">
        <f t="shared" si="23"/>
        <v>1</v>
      </c>
    </row>
    <row r="206" spans="2:16" x14ac:dyDescent="0.2">
      <c r="B206" s="86">
        <f>'3. Investeringen'!B158</f>
        <v>144</v>
      </c>
      <c r="C206" s="86" t="str">
        <f>'3. Investeringen'!C158</f>
        <v>Nieuwe investeringen</v>
      </c>
      <c r="D206" s="86" t="str">
        <f>'3. Investeringen'!D158</f>
        <v>19 Onbekend</v>
      </c>
      <c r="E206" s="86">
        <f>'3. Investeringen'!E158</f>
        <v>0</v>
      </c>
      <c r="F206" s="86">
        <f>'3. Investeringen'!H158</f>
        <v>1</v>
      </c>
      <c r="G206" s="86">
        <f>'3. Investeringen'!I158</f>
        <v>0</v>
      </c>
      <c r="H206" s="121">
        <f>'3. Investeringen'!N158</f>
        <v>2020</v>
      </c>
      <c r="I206" s="26"/>
      <c r="J206" s="87">
        <f t="shared" si="18"/>
        <v>1</v>
      </c>
      <c r="K206" s="87">
        <f t="shared" si="19"/>
        <v>1</v>
      </c>
      <c r="L206" s="87">
        <f t="shared" si="20"/>
        <v>1</v>
      </c>
      <c r="M206" s="87">
        <f t="shared" si="21"/>
        <v>1</v>
      </c>
      <c r="N206" s="87">
        <f t="shared" si="22"/>
        <v>1</v>
      </c>
      <c r="O206" s="27"/>
      <c r="P206" s="87">
        <f t="shared" si="23"/>
        <v>1</v>
      </c>
    </row>
    <row r="207" spans="2:16" x14ac:dyDescent="0.2">
      <c r="B207" s="86">
        <f>'3. Investeringen'!B159</f>
        <v>145</v>
      </c>
      <c r="C207" s="86" t="str">
        <f>'3. Investeringen'!C159</f>
        <v>Nieuwe investeringen</v>
      </c>
      <c r="D207" s="86" t="str">
        <f>'3. Investeringen'!D159</f>
        <v>19 Onbekend</v>
      </c>
      <c r="E207" s="86">
        <f>'3. Investeringen'!E159</f>
        <v>0</v>
      </c>
      <c r="F207" s="86">
        <f>'3. Investeringen'!H159</f>
        <v>1</v>
      </c>
      <c r="G207" s="86">
        <f>'3. Investeringen'!I159</f>
        <v>0</v>
      </c>
      <c r="H207" s="121">
        <f>'3. Investeringen'!N159</f>
        <v>2020</v>
      </c>
      <c r="I207" s="26"/>
      <c r="J207" s="87">
        <f t="shared" si="18"/>
        <v>1</v>
      </c>
      <c r="K207" s="87">
        <f t="shared" si="19"/>
        <v>1</v>
      </c>
      <c r="L207" s="87">
        <f t="shared" si="20"/>
        <v>1</v>
      </c>
      <c r="M207" s="87">
        <f t="shared" si="21"/>
        <v>1</v>
      </c>
      <c r="N207" s="87">
        <f t="shared" si="22"/>
        <v>1</v>
      </c>
      <c r="O207" s="27"/>
      <c r="P207" s="87">
        <f t="shared" si="23"/>
        <v>1</v>
      </c>
    </row>
    <row r="208" spans="2:16" x14ac:dyDescent="0.2">
      <c r="B208" s="86">
        <f>'3. Investeringen'!B160</f>
        <v>146</v>
      </c>
      <c r="C208" s="86" t="str">
        <f>'3. Investeringen'!C160</f>
        <v>Nieuwe investeringen</v>
      </c>
      <c r="D208" s="86" t="str">
        <f>'3. Investeringen'!D160</f>
        <v>19 Onbekend</v>
      </c>
      <c r="E208" s="86">
        <f>'3. Investeringen'!E160</f>
        <v>0</v>
      </c>
      <c r="F208" s="86">
        <f>'3. Investeringen'!H160</f>
        <v>0</v>
      </c>
      <c r="G208" s="86">
        <f>'3. Investeringen'!I160</f>
        <v>1</v>
      </c>
      <c r="H208" s="121">
        <f>'3. Investeringen'!N160</f>
        <v>2020</v>
      </c>
      <c r="I208" s="26"/>
      <c r="J208" s="87">
        <f t="shared" si="18"/>
        <v>1</v>
      </c>
      <c r="K208" s="87">
        <f t="shared" si="19"/>
        <v>1</v>
      </c>
      <c r="L208" s="87">
        <f t="shared" si="20"/>
        <v>1</v>
      </c>
      <c r="M208" s="87">
        <f t="shared" si="21"/>
        <v>1</v>
      </c>
      <c r="N208" s="87">
        <f t="shared" si="22"/>
        <v>1</v>
      </c>
      <c r="O208" s="27"/>
      <c r="P208" s="87">
        <f t="shared" si="23"/>
        <v>1</v>
      </c>
    </row>
    <row r="209" spans="2:16" x14ac:dyDescent="0.2">
      <c r="B209" s="86">
        <f>'3. Investeringen'!B161</f>
        <v>147</v>
      </c>
      <c r="C209" s="86" t="str">
        <f>'3. Investeringen'!C161</f>
        <v>Nieuwe investeringen</v>
      </c>
      <c r="D209" s="86" t="str">
        <f>'3. Investeringen'!D161</f>
        <v>19 Onbekend</v>
      </c>
      <c r="E209" s="86">
        <f>'3. Investeringen'!E161</f>
        <v>0</v>
      </c>
      <c r="F209" s="86">
        <f>'3. Investeringen'!H161</f>
        <v>0</v>
      </c>
      <c r="G209" s="86">
        <f>'3. Investeringen'!I161</f>
        <v>1</v>
      </c>
      <c r="H209" s="121">
        <f>'3. Investeringen'!N161</f>
        <v>2020</v>
      </c>
      <c r="I209" s="26"/>
      <c r="J209" s="87">
        <f t="shared" si="18"/>
        <v>1</v>
      </c>
      <c r="K209" s="87">
        <f t="shared" si="19"/>
        <v>1</v>
      </c>
      <c r="L209" s="87">
        <f t="shared" si="20"/>
        <v>1</v>
      </c>
      <c r="M209" s="87">
        <f t="shared" si="21"/>
        <v>1</v>
      </c>
      <c r="N209" s="87">
        <f t="shared" si="22"/>
        <v>1</v>
      </c>
      <c r="O209" s="27"/>
      <c r="P209" s="87">
        <f t="shared" si="23"/>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161"/>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5" t="s">
        <v>169</v>
      </c>
      <c r="C5" s="175"/>
      <c r="D5" s="175"/>
      <c r="E5" s="175"/>
      <c r="F5" s="175"/>
      <c r="G5" s="175"/>
      <c r="H5" s="175"/>
      <c r="I5" s="175"/>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SUM(K15:K136)</f>
        <v>169820802.14806935</v>
      </c>
      <c r="L9" s="87">
        <f t="shared" si="0"/>
        <v>4575364.76</v>
      </c>
      <c r="M9" s="87">
        <f t="shared" si="0"/>
        <v>2385510.0799999996</v>
      </c>
      <c r="N9" s="87">
        <f t="shared" si="0"/>
        <v>2534639.1500000004</v>
      </c>
      <c r="O9" s="87">
        <f t="shared" si="0"/>
        <v>2535757.3700000006</v>
      </c>
      <c r="P9" s="87">
        <f t="shared" si="0"/>
        <v>2988304.7800000003</v>
      </c>
      <c r="Q9" s="87">
        <f t="shared" si="0"/>
        <v>2625741.4200000004</v>
      </c>
      <c r="R9" s="87">
        <f t="shared" si="0"/>
        <v>3329615.6999999997</v>
      </c>
      <c r="S9" s="87">
        <f t="shared" si="0"/>
        <v>3210000.1100000003</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8" t="s">
        <v>73</v>
      </c>
      <c r="C13" s="139"/>
      <c r="D13" s="139"/>
      <c r="E13" s="139"/>
      <c r="F13" s="139"/>
      <c r="G13" s="139"/>
      <c r="H13" s="127"/>
      <c r="I13" s="138" t="s">
        <v>96</v>
      </c>
      <c r="J13" s="79"/>
      <c r="K13" s="138" t="s">
        <v>198</v>
      </c>
      <c r="L13" s="139"/>
      <c r="M13" s="139"/>
      <c r="N13" s="139"/>
      <c r="O13" s="139"/>
      <c r="P13" s="139"/>
      <c r="Q13" s="139"/>
      <c r="R13" s="139"/>
      <c r="S13" s="139"/>
      <c r="T13" s="139"/>
      <c r="U13" s="139"/>
      <c r="V13" s="139"/>
      <c r="W13" s="139"/>
      <c r="X13" s="139"/>
      <c r="Y13" s="139"/>
      <c r="Z13" s="139"/>
    </row>
    <row r="14" spans="1:26" s="16" customFormat="1" ht="41.25" customHeight="1" x14ac:dyDescent="0.2">
      <c r="B14" s="140" t="s">
        <v>93</v>
      </c>
      <c r="C14" s="139" t="s">
        <v>126</v>
      </c>
      <c r="D14" s="139" t="s">
        <v>101</v>
      </c>
      <c r="E14" s="140" t="s">
        <v>189</v>
      </c>
      <c r="F14" s="140" t="s">
        <v>85</v>
      </c>
      <c r="G14" s="140" t="s">
        <v>218</v>
      </c>
      <c r="H14" s="127"/>
      <c r="I14" s="139" t="s">
        <v>75</v>
      </c>
      <c r="J14" s="79"/>
      <c r="K14" s="139">
        <v>2011</v>
      </c>
      <c r="L14" s="139">
        <v>2012</v>
      </c>
      <c r="M14" s="139">
        <v>2013</v>
      </c>
      <c r="N14" s="139">
        <v>2014</v>
      </c>
      <c r="O14" s="139">
        <v>2015</v>
      </c>
      <c r="P14" s="139">
        <v>2016</v>
      </c>
      <c r="Q14" s="139">
        <v>2017</v>
      </c>
      <c r="R14" s="139">
        <v>2018</v>
      </c>
      <c r="S14" s="139">
        <v>2019</v>
      </c>
      <c r="T14" s="139">
        <v>2020</v>
      </c>
      <c r="U14" s="139">
        <v>2021</v>
      </c>
      <c r="V14" s="139">
        <v>2022</v>
      </c>
      <c r="W14" s="139">
        <v>2023</v>
      </c>
      <c r="X14" s="139">
        <v>2024</v>
      </c>
      <c r="Y14" s="139">
        <v>2025</v>
      </c>
      <c r="Z14" s="139">
        <v>2026</v>
      </c>
    </row>
    <row r="15" spans="1:26" s="20" customFormat="1" x14ac:dyDescent="0.2">
      <c r="A15" s="2"/>
      <c r="B15" s="86">
        <f>'3. Investeringen'!B15</f>
        <v>1</v>
      </c>
      <c r="C15" s="86" t="str">
        <f>'3. Investeringen'!C15</f>
        <v>Start-GAW excl. bijzonderheden</v>
      </c>
      <c r="D15" s="86" t="str">
        <f>'3. Investeringen'!F15</f>
        <v>AD</v>
      </c>
      <c r="E15" s="171">
        <f>'3. Investeringen'!M15</f>
        <v>22</v>
      </c>
      <c r="F15" s="121">
        <f>'3. Investeringen'!N15</f>
        <v>2011</v>
      </c>
      <c r="G15" s="86">
        <f>'3. Investeringen'!O15</f>
        <v>8722783.172812501</v>
      </c>
      <c r="H15" s="75"/>
      <c r="I15" s="136">
        <f>'5. Selectie'!P63</f>
        <v>1</v>
      </c>
      <c r="K15" s="87">
        <f t="shared" ref="K15:Z24" si="1">($F15=K$14)*$I15*$G15</f>
        <v>8722783.172812501</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1">
        <f>'3. Investeringen'!M16</f>
        <v>25.599999999999909</v>
      </c>
      <c r="F16" s="121">
        <f>'3. Investeringen'!N16</f>
        <v>2011</v>
      </c>
      <c r="G16" s="86">
        <f>'3. Investeringen'!O16</f>
        <v>122227616.19631901</v>
      </c>
      <c r="I16" s="136">
        <f>'5. Selectie'!P64</f>
        <v>1</v>
      </c>
      <c r="K16" s="87">
        <f t="shared" si="1"/>
        <v>122227616.19631901</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Precario</v>
      </c>
      <c r="D17" s="86" t="str">
        <f>'3. Investeringen'!F17</f>
        <v>TD</v>
      </c>
      <c r="E17" s="171">
        <f>'3. Investeringen'!M17</f>
        <v>8</v>
      </c>
      <c r="F17" s="121">
        <f>'3. Investeringen'!N17</f>
        <v>2011</v>
      </c>
      <c r="G17" s="86">
        <f>'3. Investeringen'!O17</f>
        <v>11603519.466666667</v>
      </c>
      <c r="I17" s="136">
        <f>'5. Selectie'!P65</f>
        <v>1</v>
      </c>
      <c r="K17" s="87">
        <f t="shared" si="1"/>
        <v>11603519.466666667</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1">
        <f>'3. Investeringen'!M18</f>
        <v>48.5</v>
      </c>
      <c r="F18" s="121">
        <f>'3. Investeringen'!N18</f>
        <v>2011</v>
      </c>
      <c r="G18" s="86">
        <f>'3. Investeringen'!O18</f>
        <v>227189.87272727274</v>
      </c>
      <c r="I18" s="136">
        <f>'5. Selectie'!P66</f>
        <v>1</v>
      </c>
      <c r="K18" s="87">
        <f t="shared" si="1"/>
        <v>227189.87272727274</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1">
        <f>'3. Investeringen'!M19</f>
        <v>38.5</v>
      </c>
      <c r="F19" s="121">
        <f>'3. Investeringen'!N19</f>
        <v>2011</v>
      </c>
      <c r="G19" s="86">
        <f>'3. Investeringen'!O19</f>
        <v>510055.7</v>
      </c>
      <c r="I19" s="136">
        <f>'5. Selectie'!P67</f>
        <v>1</v>
      </c>
      <c r="K19" s="87">
        <f t="shared" si="1"/>
        <v>510055.7</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1">
        <f>'3. Investeringen'!M20</f>
        <v>23.5</v>
      </c>
      <c r="F20" s="121">
        <f>'3. Investeringen'!N20</f>
        <v>2011</v>
      </c>
      <c r="G20" s="86">
        <f>'3. Investeringen'!O20</f>
        <v>191445.84490521089</v>
      </c>
      <c r="I20" s="136">
        <f>'5. Selectie'!P68</f>
        <v>1</v>
      </c>
      <c r="K20" s="87">
        <f t="shared" si="1"/>
        <v>191445.84490521089</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1">
        <f>'3. Investeringen'!M21</f>
        <v>18.5</v>
      </c>
      <c r="F21" s="121">
        <f>'3. Investeringen'!N21</f>
        <v>2011</v>
      </c>
      <c r="G21" s="86">
        <f>'3. Investeringen'!O21</f>
        <v>3700</v>
      </c>
      <c r="I21" s="136">
        <f>'5. Selectie'!P69</f>
        <v>1</v>
      </c>
      <c r="K21" s="87">
        <f t="shared" si="1"/>
        <v>3700</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1">
        <f>'3. Investeringen'!M22</f>
        <v>3.5</v>
      </c>
      <c r="F22" s="121">
        <f>'3. Investeringen'!N22</f>
        <v>2011</v>
      </c>
      <c r="G22" s="86">
        <f>'3. Investeringen'!O22</f>
        <v>80032.75448778522</v>
      </c>
      <c r="I22" s="136">
        <f>'5. Selectie'!P70</f>
        <v>1</v>
      </c>
      <c r="K22" s="87">
        <f t="shared" si="1"/>
        <v>80032.75448778522</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1">
        <f>'3. Investeringen'!M23</f>
        <v>0</v>
      </c>
      <c r="F23" s="121">
        <f>'3. Investeringen'!N23</f>
        <v>2011</v>
      </c>
      <c r="G23" s="86">
        <f>'3. Investeringen'!O23</f>
        <v>0</v>
      </c>
      <c r="I23" s="136">
        <f>'5. Selectie'!P71</f>
        <v>1</v>
      </c>
      <c r="K23" s="87">
        <f t="shared" si="1"/>
        <v>0</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1">
        <f>'3. Investeringen'!M24</f>
        <v>49.5</v>
      </c>
      <c r="F24" s="121">
        <f>'3. Investeringen'!N24</f>
        <v>2011</v>
      </c>
      <c r="G24" s="86">
        <f>'3. Investeringen'!O24</f>
        <v>301630.5</v>
      </c>
      <c r="I24" s="136">
        <f>'5. Selectie'!P72</f>
        <v>1</v>
      </c>
      <c r="K24" s="87">
        <f t="shared" si="1"/>
        <v>301630.5</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1">
        <f>'3. Investeringen'!M25</f>
        <v>39.5</v>
      </c>
      <c r="F25" s="121">
        <f>'3. Investeringen'!N25</f>
        <v>2011</v>
      </c>
      <c r="G25" s="86">
        <f>'3. Investeringen'!O25</f>
        <v>904188.35555555555</v>
      </c>
      <c r="I25" s="136">
        <f>'5. Selectie'!P73</f>
        <v>1</v>
      </c>
      <c r="K25" s="87">
        <f t="shared" ref="K25:Z34" si="2">($F25=K$14)*$I25*$G25</f>
        <v>904188.35555555555</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1">
        <f>'3. Investeringen'!M26</f>
        <v>24.5</v>
      </c>
      <c r="F26" s="121">
        <f>'3. Investeringen'!N26</f>
        <v>2011</v>
      </c>
      <c r="G26" s="86">
        <f>'3. Investeringen'!O26</f>
        <v>270899.03431926406</v>
      </c>
      <c r="I26" s="136">
        <f>'5. Selectie'!P74</f>
        <v>1</v>
      </c>
      <c r="K26" s="87">
        <f t="shared" si="2"/>
        <v>270899.03431926406</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1">
        <f>'3. Investeringen'!M27</f>
        <v>4.5</v>
      </c>
      <c r="F27" s="121">
        <f>'3. Investeringen'!N27</f>
        <v>2011</v>
      </c>
      <c r="G27" s="86">
        <f>'3. Investeringen'!O27</f>
        <v>95193.583169077945</v>
      </c>
      <c r="I27" s="136">
        <f>'5. Selectie'!P75</f>
        <v>1</v>
      </c>
      <c r="K27" s="87">
        <f t="shared" si="2"/>
        <v>95193.583169077945</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1">
        <f>'3. Investeringen'!M28</f>
        <v>0</v>
      </c>
      <c r="F28" s="121">
        <f>'3. Investeringen'!N28</f>
        <v>2011</v>
      </c>
      <c r="G28" s="86">
        <f>'3. Investeringen'!O28</f>
        <v>0</v>
      </c>
      <c r="I28" s="136">
        <f>'5. Selectie'!P76</f>
        <v>1</v>
      </c>
      <c r="K28" s="87">
        <f t="shared" si="2"/>
        <v>0</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1">
        <f>'3. Investeringen'!M29</f>
        <v>50.5</v>
      </c>
      <c r="F29" s="121">
        <f>'3. Investeringen'!N29</f>
        <v>2011</v>
      </c>
      <c r="G29" s="86">
        <f>'3. Investeringen'!O29</f>
        <v>590105.35454545449</v>
      </c>
      <c r="I29" s="136">
        <f>'5. Selectie'!P77</f>
        <v>1</v>
      </c>
      <c r="K29" s="87">
        <f t="shared" si="2"/>
        <v>590105.35454545449</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1">
        <f>'3. Investeringen'!M30</f>
        <v>40.5</v>
      </c>
      <c r="F30" s="121">
        <f>'3. Investeringen'!N30</f>
        <v>2011</v>
      </c>
      <c r="G30" s="86">
        <f>'3. Investeringen'!O30</f>
        <v>867896.1</v>
      </c>
      <c r="I30" s="136">
        <f>'5. Selectie'!P78</f>
        <v>1</v>
      </c>
      <c r="K30" s="87">
        <f t="shared" si="2"/>
        <v>867896.1</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1">
        <f>'3. Investeringen'!M31</f>
        <v>25.5</v>
      </c>
      <c r="F31" s="121">
        <f>'3. Investeringen'!N31</f>
        <v>2011</v>
      </c>
      <c r="G31" s="86">
        <f>'3. Investeringen'!O31</f>
        <v>-84210.502999999982</v>
      </c>
      <c r="I31" s="136">
        <f>'5. Selectie'!P79</f>
        <v>1</v>
      </c>
      <c r="K31" s="87">
        <f t="shared" si="2"/>
        <v>-84210.502999999982</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1">
        <f>'3. Investeringen'!M32</f>
        <v>20.5</v>
      </c>
      <c r="F32" s="121">
        <f>'3. Investeringen'!N32</f>
        <v>2011</v>
      </c>
      <c r="G32" s="86">
        <f>'3. Investeringen'!O32</f>
        <v>32685.199999999997</v>
      </c>
      <c r="I32" s="136">
        <f>'5. Selectie'!P80</f>
        <v>1</v>
      </c>
      <c r="K32" s="87">
        <f t="shared" si="2"/>
        <v>32685.199999999997</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1">
        <f>'3. Investeringen'!M33</f>
        <v>5.5</v>
      </c>
      <c r="F33" s="121">
        <f>'3. Investeringen'!N33</f>
        <v>2011</v>
      </c>
      <c r="G33" s="86">
        <f>'3. Investeringen'!O33</f>
        <v>147368.1</v>
      </c>
      <c r="I33" s="136">
        <f>'5. Selectie'!P81</f>
        <v>1</v>
      </c>
      <c r="K33" s="87">
        <f t="shared" si="2"/>
        <v>147368.1</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1">
        <f>'3. Investeringen'!M34</f>
        <v>0.5</v>
      </c>
      <c r="F34" s="121">
        <f>'3. Investeringen'!N34</f>
        <v>2011</v>
      </c>
      <c r="G34" s="86">
        <f>'3. Investeringen'!O34</f>
        <v>137844.89999999991</v>
      </c>
      <c r="I34" s="136">
        <f>'5. Selectie'!P82</f>
        <v>1</v>
      </c>
      <c r="K34" s="87">
        <f t="shared" si="2"/>
        <v>137844.89999999991</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1">
        <f>'3. Investeringen'!M35</f>
        <v>51.5</v>
      </c>
      <c r="F35" s="121">
        <f>'3. Investeringen'!N35</f>
        <v>2011</v>
      </c>
      <c r="G35" s="86">
        <f>'3. Investeringen'!O35</f>
        <v>1224980.6573636364</v>
      </c>
      <c r="I35" s="136">
        <f>'5. Selectie'!P83</f>
        <v>1</v>
      </c>
      <c r="K35" s="87">
        <f t="shared" ref="K35:Z44" si="3">($F35=K$14)*$I35*$G35</f>
        <v>1224980.6573636364</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1">
        <f>'3. Investeringen'!M36</f>
        <v>41.5</v>
      </c>
      <c r="F36" s="121">
        <f>'3. Investeringen'!N36</f>
        <v>2011</v>
      </c>
      <c r="G36" s="86">
        <f>'3. Investeringen'!O36</f>
        <v>664045.75144444441</v>
      </c>
      <c r="I36" s="136">
        <f>'5. Selectie'!P84</f>
        <v>1</v>
      </c>
      <c r="K36" s="87">
        <f t="shared" si="3"/>
        <v>664045.75144444441</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1">
        <f>'3. Investeringen'!M37</f>
        <v>26.5</v>
      </c>
      <c r="F37" s="121">
        <f>'3. Investeringen'!N37</f>
        <v>2011</v>
      </c>
      <c r="G37" s="86">
        <f>'3. Investeringen'!O37</f>
        <v>110140.72216666667</v>
      </c>
      <c r="I37" s="136">
        <f>'5. Selectie'!P85</f>
        <v>1</v>
      </c>
      <c r="K37" s="87">
        <f t="shared" si="3"/>
        <v>110140.72216666667</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1">
        <f>'3. Investeringen'!M38</f>
        <v>21.5</v>
      </c>
      <c r="F38" s="121">
        <f>'3. Investeringen'!N38</f>
        <v>2011</v>
      </c>
      <c r="G38" s="86">
        <f>'3. Investeringen'!O38</f>
        <v>131513.995</v>
      </c>
      <c r="I38" s="136">
        <f>'5. Selectie'!P86</f>
        <v>1</v>
      </c>
      <c r="K38" s="87">
        <f t="shared" si="3"/>
        <v>131513.995</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1">
        <f>'3. Investeringen'!M39</f>
        <v>6.5</v>
      </c>
      <c r="F39" s="121">
        <f>'3. Investeringen'!N39</f>
        <v>2011</v>
      </c>
      <c r="G39" s="86">
        <f>'3. Investeringen'!O39</f>
        <v>395085.67150000005</v>
      </c>
      <c r="I39" s="136">
        <f>'5. Selectie'!P87</f>
        <v>1</v>
      </c>
      <c r="K39" s="87">
        <f t="shared" si="3"/>
        <v>395085.67150000005</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1">
        <f>'3. Investeringen'!M40</f>
        <v>1.5</v>
      </c>
      <c r="F40" s="121">
        <f>'3. Investeringen'!N40</f>
        <v>2011</v>
      </c>
      <c r="G40" s="86">
        <f>'3. Investeringen'!O40</f>
        <v>261414.11100000003</v>
      </c>
      <c r="I40" s="136">
        <f>'5. Selectie'!P88</f>
        <v>1</v>
      </c>
      <c r="K40" s="87">
        <f t="shared" si="3"/>
        <v>261414.11100000003</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1">
        <f>'3. Investeringen'!M41</f>
        <v>52.5</v>
      </c>
      <c r="F41" s="121">
        <f>'3. Investeringen'!N41</f>
        <v>2011</v>
      </c>
      <c r="G41" s="86">
        <f>'3. Investeringen'!O41</f>
        <v>1819039.3581818182</v>
      </c>
      <c r="I41" s="136">
        <f>'5. Selectie'!P89</f>
        <v>1</v>
      </c>
      <c r="K41" s="87">
        <f t="shared" si="3"/>
        <v>1819039.3581818182</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1">
        <f>'3. Investeringen'!M42</f>
        <v>42.5</v>
      </c>
      <c r="F42" s="121">
        <f>'3. Investeringen'!N42</f>
        <v>2011</v>
      </c>
      <c r="G42" s="86">
        <f>'3. Investeringen'!O42</f>
        <v>1300217.8944444444</v>
      </c>
      <c r="I42" s="136">
        <f>'5. Selectie'!P90</f>
        <v>1</v>
      </c>
      <c r="K42" s="87">
        <f t="shared" si="3"/>
        <v>1300217.8944444444</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1">
        <f>'3. Investeringen'!M43</f>
        <v>27.5</v>
      </c>
      <c r="F43" s="121">
        <f>'3. Investeringen'!N43</f>
        <v>2011</v>
      </c>
      <c r="G43" s="86">
        <f>'3. Investeringen'!O43</f>
        <v>562538.86333333328</v>
      </c>
      <c r="I43" s="136">
        <f>'5. Selectie'!P91</f>
        <v>1</v>
      </c>
      <c r="K43" s="87">
        <f t="shared" si="3"/>
        <v>562538.86333333328</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1">
        <f>'3. Investeringen'!M44</f>
        <v>22.5</v>
      </c>
      <c r="F44" s="121">
        <f>'3. Investeringen'!N44</f>
        <v>2011</v>
      </c>
      <c r="G44" s="86">
        <f>'3. Investeringen'!O44</f>
        <v>110748.033</v>
      </c>
      <c r="I44" s="136">
        <f>'5. Selectie'!P92</f>
        <v>1</v>
      </c>
      <c r="K44" s="87">
        <f t="shared" si="3"/>
        <v>110748.033</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1">
        <f>'3. Investeringen'!M45</f>
        <v>7.5</v>
      </c>
      <c r="F45" s="121">
        <f>'3. Investeringen'!N45</f>
        <v>2011</v>
      </c>
      <c r="G45" s="86">
        <f>'3. Investeringen'!O45</f>
        <v>620186.10750000004</v>
      </c>
      <c r="I45" s="136">
        <f>'5. Selectie'!P93</f>
        <v>1</v>
      </c>
      <c r="K45" s="87">
        <f t="shared" ref="K45:Z54" si="4">($F45=K$14)*$I45*$G45</f>
        <v>620186.10750000004</v>
      </c>
      <c r="L45" s="87">
        <f t="shared" si="4"/>
        <v>0</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1">
        <f>'3. Investeringen'!M46</f>
        <v>2.5</v>
      </c>
      <c r="F46" s="121">
        <f>'3. Investeringen'!N46</f>
        <v>2011</v>
      </c>
      <c r="G46" s="86">
        <f>'3. Investeringen'!O46</f>
        <v>657338.71000000008</v>
      </c>
      <c r="I46" s="136">
        <f>'5. Selectie'!P94</f>
        <v>1</v>
      </c>
      <c r="K46" s="87">
        <f t="shared" si="4"/>
        <v>657338.71000000008</v>
      </c>
      <c r="L46" s="87">
        <f t="shared" si="4"/>
        <v>0</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1">
        <f>'3. Investeringen'!M47</f>
        <v>53.5</v>
      </c>
      <c r="F47" s="121">
        <f>'3. Investeringen'!N47</f>
        <v>2011</v>
      </c>
      <c r="G47" s="86">
        <f>'3. Investeringen'!O47</f>
        <v>228227.07990909091</v>
      </c>
      <c r="I47" s="136">
        <f>'5. Selectie'!P95</f>
        <v>1</v>
      </c>
      <c r="K47" s="87">
        <f t="shared" si="4"/>
        <v>228227.07990909091</v>
      </c>
      <c r="L47" s="87">
        <f t="shared" si="4"/>
        <v>0</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1">
        <f>'3. Investeringen'!M48</f>
        <v>43.5</v>
      </c>
      <c r="F48" s="121">
        <f>'3. Investeringen'!N48</f>
        <v>2011</v>
      </c>
      <c r="G48" s="86">
        <f>'3. Investeringen'!O48</f>
        <v>1020226.5056666667</v>
      </c>
      <c r="I48" s="136">
        <f>'5. Selectie'!P96</f>
        <v>1</v>
      </c>
      <c r="K48" s="87">
        <f t="shared" si="4"/>
        <v>1020226.5056666667</v>
      </c>
      <c r="L48" s="87">
        <f t="shared" si="4"/>
        <v>0</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1">
        <f>'3. Investeringen'!M49</f>
        <v>28.5</v>
      </c>
      <c r="F49" s="121">
        <f>'3. Investeringen'!N49</f>
        <v>2011</v>
      </c>
      <c r="G49" s="86">
        <f>'3. Investeringen'!O49</f>
        <v>577058.07962500001</v>
      </c>
      <c r="I49" s="136">
        <f>'5. Selectie'!P97</f>
        <v>1</v>
      </c>
      <c r="K49" s="87">
        <f t="shared" si="4"/>
        <v>577058.07962500001</v>
      </c>
      <c r="L49" s="87">
        <f t="shared" si="4"/>
        <v>0</v>
      </c>
      <c r="M49" s="87">
        <f t="shared" si="4"/>
        <v>0</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1">
        <f>'3. Investeringen'!M50</f>
        <v>23.5</v>
      </c>
      <c r="F50" s="121">
        <f>'3. Investeringen'!N50</f>
        <v>2011</v>
      </c>
      <c r="G50" s="86">
        <f>'3. Investeringen'!O50</f>
        <v>25824.695200000002</v>
      </c>
      <c r="I50" s="136">
        <f>'5. Selectie'!P98</f>
        <v>1</v>
      </c>
      <c r="K50" s="87">
        <f t="shared" si="4"/>
        <v>25824.695200000002</v>
      </c>
      <c r="L50" s="87">
        <f t="shared" si="4"/>
        <v>0</v>
      </c>
      <c r="M50" s="87">
        <f t="shared" si="4"/>
        <v>0</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1">
        <f>'3. Investeringen'!M51</f>
        <v>8.5</v>
      </c>
      <c r="F51" s="121">
        <f>'3. Investeringen'!N51</f>
        <v>2011</v>
      </c>
      <c r="G51" s="86">
        <f>'3. Investeringen'!O51</f>
        <v>662804.17700000003</v>
      </c>
      <c r="I51" s="136">
        <f>'5. Selectie'!P99</f>
        <v>1</v>
      </c>
      <c r="K51" s="87">
        <f t="shared" si="4"/>
        <v>662804.17700000003</v>
      </c>
      <c r="L51" s="87">
        <f t="shared" si="4"/>
        <v>0</v>
      </c>
      <c r="M51" s="87">
        <f t="shared" si="4"/>
        <v>0</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1">
        <f>'3. Investeringen'!M52</f>
        <v>3.5</v>
      </c>
      <c r="F52" s="121">
        <f>'3. Investeringen'!N52</f>
        <v>2011</v>
      </c>
      <c r="G52" s="86">
        <f>'3. Investeringen'!O52</f>
        <v>548750.45399999991</v>
      </c>
      <c r="I52" s="136">
        <f>'5. Selectie'!P100</f>
        <v>1</v>
      </c>
      <c r="K52" s="87">
        <f t="shared" si="4"/>
        <v>548750.45399999991</v>
      </c>
      <c r="L52" s="87">
        <f t="shared" si="4"/>
        <v>0</v>
      </c>
      <c r="M52" s="87">
        <f t="shared" si="4"/>
        <v>0</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1">
        <f>'3. Investeringen'!M53</f>
        <v>54.5</v>
      </c>
      <c r="F53" s="121">
        <f>'3. Investeringen'!N53</f>
        <v>2011</v>
      </c>
      <c r="G53" s="86">
        <f>'3. Investeringen'!O53</f>
        <v>3332264.1863327273</v>
      </c>
      <c r="I53" s="136">
        <f>'5. Selectie'!P101</f>
        <v>1</v>
      </c>
      <c r="K53" s="87">
        <f t="shared" si="4"/>
        <v>3332264.1863327273</v>
      </c>
      <c r="L53" s="87">
        <f t="shared" si="4"/>
        <v>0</v>
      </c>
      <c r="M53" s="87">
        <f t="shared" si="4"/>
        <v>0</v>
      </c>
      <c r="N53" s="87">
        <f t="shared" si="4"/>
        <v>0</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1">
        <f>'3. Investeringen'!M54</f>
        <v>44.5</v>
      </c>
      <c r="F54" s="121">
        <f>'3. Investeringen'!N54</f>
        <v>2011</v>
      </c>
      <c r="G54" s="86">
        <f>'3. Investeringen'!O54</f>
        <v>900032.06279333332</v>
      </c>
      <c r="I54" s="136">
        <f>'5. Selectie'!P102</f>
        <v>1</v>
      </c>
      <c r="K54" s="87">
        <f t="shared" si="4"/>
        <v>900032.06279333332</v>
      </c>
      <c r="L54" s="87">
        <f t="shared" si="4"/>
        <v>0</v>
      </c>
      <c r="M54" s="87">
        <f t="shared" si="4"/>
        <v>0</v>
      </c>
      <c r="N54" s="87">
        <f t="shared" si="4"/>
        <v>0</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1">
        <f>'3. Investeringen'!M55</f>
        <v>29.5</v>
      </c>
      <c r="F55" s="121">
        <f>'3. Investeringen'!N55</f>
        <v>2011</v>
      </c>
      <c r="G55" s="86">
        <f>'3. Investeringen'!O55</f>
        <v>412346.57745833328</v>
      </c>
      <c r="I55" s="136">
        <f>'5. Selectie'!P103</f>
        <v>1</v>
      </c>
      <c r="K55" s="87">
        <f t="shared" ref="K55:Z64" si="5">($F55=K$14)*$I55*$G55</f>
        <v>412346.57745833328</v>
      </c>
      <c r="L55" s="87">
        <f t="shared" si="5"/>
        <v>0</v>
      </c>
      <c r="M55" s="87">
        <f t="shared" si="5"/>
        <v>0</v>
      </c>
      <c r="N55" s="87">
        <f t="shared" si="5"/>
        <v>0</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1">
        <f>'3. Investeringen'!M56</f>
        <v>24.5</v>
      </c>
      <c r="F56" s="121">
        <f>'3. Investeringen'!N56</f>
        <v>2011</v>
      </c>
      <c r="G56" s="86">
        <f>'3. Investeringen'!O56</f>
        <v>61085.134599999998</v>
      </c>
      <c r="I56" s="136">
        <f>'5. Selectie'!P104</f>
        <v>1</v>
      </c>
      <c r="K56" s="87">
        <f t="shared" si="5"/>
        <v>61085.134599999998</v>
      </c>
      <c r="L56" s="87">
        <f t="shared" si="5"/>
        <v>0</v>
      </c>
      <c r="M56" s="87">
        <f t="shared" si="5"/>
        <v>0</v>
      </c>
      <c r="N56" s="87">
        <f t="shared" si="5"/>
        <v>0</v>
      </c>
      <c r="O56" s="87">
        <f t="shared" si="5"/>
        <v>0</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1">
        <f>'3. Investeringen'!M57</f>
        <v>9.5</v>
      </c>
      <c r="F57" s="121">
        <f>'3. Investeringen'!N57</f>
        <v>2011</v>
      </c>
      <c r="G57" s="86">
        <f>'3. Investeringen'!O57</f>
        <v>758647.29975000001</v>
      </c>
      <c r="I57" s="136">
        <f>'5. Selectie'!P105</f>
        <v>1</v>
      </c>
      <c r="K57" s="87">
        <f t="shared" si="5"/>
        <v>758647.29975000001</v>
      </c>
      <c r="L57" s="87">
        <f t="shared" si="5"/>
        <v>0</v>
      </c>
      <c r="M57" s="87">
        <f t="shared" si="5"/>
        <v>0</v>
      </c>
      <c r="N57" s="87">
        <f t="shared" si="5"/>
        <v>0</v>
      </c>
      <c r="O57" s="87">
        <f t="shared" si="5"/>
        <v>0</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1">
        <f>'3. Investeringen'!M58</f>
        <v>4.5</v>
      </c>
      <c r="F58" s="121">
        <f>'3. Investeringen'!N58</f>
        <v>2011</v>
      </c>
      <c r="G58" s="86">
        <f>'3. Investeringen'!O58</f>
        <v>104517.32399999999</v>
      </c>
      <c r="I58" s="136">
        <f>'5. Selectie'!P106</f>
        <v>1</v>
      </c>
      <c r="K58" s="87">
        <f t="shared" si="5"/>
        <v>104517.32399999999</v>
      </c>
      <c r="L58" s="87">
        <f t="shared" si="5"/>
        <v>0</v>
      </c>
      <c r="M58" s="87">
        <f t="shared" si="5"/>
        <v>0</v>
      </c>
      <c r="N58" s="87">
        <f t="shared" si="5"/>
        <v>0</v>
      </c>
      <c r="O58" s="87">
        <f t="shared" si="5"/>
        <v>0</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1">
        <f>'3. Investeringen'!M59</f>
        <v>55</v>
      </c>
      <c r="F59" s="121">
        <f>'3. Investeringen'!N59</f>
        <v>2011</v>
      </c>
      <c r="G59" s="86">
        <f>'3. Investeringen'!O59</f>
        <v>1523711.1168633371</v>
      </c>
      <c r="I59" s="136">
        <f>'5. Selectie'!P107</f>
        <v>1</v>
      </c>
      <c r="K59" s="87">
        <f t="shared" si="5"/>
        <v>1523711.1168633371</v>
      </c>
      <c r="L59" s="87">
        <f t="shared" si="5"/>
        <v>0</v>
      </c>
      <c r="M59" s="87">
        <f t="shared" si="5"/>
        <v>0</v>
      </c>
      <c r="N59" s="87">
        <f t="shared" si="5"/>
        <v>0</v>
      </c>
      <c r="O59" s="87">
        <f t="shared" si="5"/>
        <v>0</v>
      </c>
      <c r="P59" s="87">
        <f t="shared" si="5"/>
        <v>0</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1">
        <f>'3. Investeringen'!M60</f>
        <v>45</v>
      </c>
      <c r="F60" s="121">
        <f>'3. Investeringen'!N60</f>
        <v>2011</v>
      </c>
      <c r="G60" s="86">
        <f>'3. Investeringen'!O60</f>
        <v>539906.19019499642</v>
      </c>
      <c r="I60" s="136">
        <f>'5. Selectie'!P108</f>
        <v>1</v>
      </c>
      <c r="K60" s="87">
        <f t="shared" si="5"/>
        <v>539906.19019499642</v>
      </c>
      <c r="L60" s="87">
        <f t="shared" si="5"/>
        <v>0</v>
      </c>
      <c r="M60" s="87">
        <f t="shared" si="5"/>
        <v>0</v>
      </c>
      <c r="N60" s="87">
        <f t="shared" si="5"/>
        <v>0</v>
      </c>
      <c r="O60" s="87">
        <f t="shared" si="5"/>
        <v>0</v>
      </c>
      <c r="P60" s="87">
        <f t="shared" si="5"/>
        <v>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1">
        <f>'3. Investeringen'!M61</f>
        <v>30</v>
      </c>
      <c r="F61" s="121">
        <f>'3. Investeringen'!N61</f>
        <v>2011</v>
      </c>
      <c r="G61" s="86">
        <f>'3. Investeringen'!O61</f>
        <v>234295.16413541662</v>
      </c>
      <c r="I61" s="136">
        <f>'5. Selectie'!P109</f>
        <v>1</v>
      </c>
      <c r="K61" s="87">
        <f t="shared" si="5"/>
        <v>234295.16413541662</v>
      </c>
      <c r="L61" s="87">
        <f t="shared" si="5"/>
        <v>0</v>
      </c>
      <c r="M61" s="87">
        <f t="shared" si="5"/>
        <v>0</v>
      </c>
      <c r="N61" s="87">
        <f t="shared" si="5"/>
        <v>0</v>
      </c>
      <c r="O61" s="87">
        <f t="shared" si="5"/>
        <v>0</v>
      </c>
      <c r="P61" s="87">
        <f t="shared" si="5"/>
        <v>0</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1">
        <f>'3. Investeringen'!M62</f>
        <v>10</v>
      </c>
      <c r="F62" s="121">
        <f>'3. Investeringen'!N62</f>
        <v>2011</v>
      </c>
      <c r="G62" s="86">
        <f>'3. Investeringen'!O62</f>
        <v>358091.08749999997</v>
      </c>
      <c r="I62" s="136">
        <f>'5. Selectie'!P110</f>
        <v>1</v>
      </c>
      <c r="K62" s="87">
        <f t="shared" si="5"/>
        <v>358091.08749999997</v>
      </c>
      <c r="L62" s="87">
        <f t="shared" si="5"/>
        <v>0</v>
      </c>
      <c r="M62" s="87">
        <f t="shared" si="5"/>
        <v>0</v>
      </c>
      <c r="N62" s="87">
        <f t="shared" si="5"/>
        <v>0</v>
      </c>
      <c r="O62" s="87">
        <f t="shared" si="5"/>
        <v>0</v>
      </c>
      <c r="P62" s="87">
        <f t="shared" si="5"/>
        <v>0</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1">
        <f>'3. Investeringen'!M63</f>
        <v>5</v>
      </c>
      <c r="F63" s="121">
        <f>'3. Investeringen'!N63</f>
        <v>2011</v>
      </c>
      <c r="G63" s="86">
        <f>'3. Investeringen'!O63</f>
        <v>4840.3124999999991</v>
      </c>
      <c r="I63" s="136">
        <f>'5. Selectie'!P111</f>
        <v>1</v>
      </c>
      <c r="K63" s="87">
        <f t="shared" si="5"/>
        <v>4840.3124999999991</v>
      </c>
      <c r="L63" s="87">
        <f t="shared" si="5"/>
        <v>0</v>
      </c>
      <c r="M63" s="87">
        <f t="shared" si="5"/>
        <v>0</v>
      </c>
      <c r="N63" s="87">
        <f t="shared" si="5"/>
        <v>0</v>
      </c>
      <c r="O63" s="87">
        <f t="shared" si="5"/>
        <v>0</v>
      </c>
      <c r="P63" s="87">
        <f t="shared" si="5"/>
        <v>0</v>
      </c>
      <c r="Q63" s="87">
        <f t="shared" si="5"/>
        <v>0</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1">
        <f>'3. Investeringen'!M64</f>
        <v>55</v>
      </c>
      <c r="F64" s="121">
        <f>'3. Investeringen'!N64</f>
        <v>2012</v>
      </c>
      <c r="G64" s="86">
        <f>'3. Investeringen'!O64</f>
        <v>1906852</v>
      </c>
      <c r="I64" s="136">
        <f>'5. Selectie'!P112</f>
        <v>1</v>
      </c>
      <c r="K64" s="87">
        <f t="shared" si="5"/>
        <v>0</v>
      </c>
      <c r="L64" s="87">
        <f t="shared" si="5"/>
        <v>1906852</v>
      </c>
      <c r="M64" s="87">
        <f t="shared" si="5"/>
        <v>0</v>
      </c>
      <c r="N64" s="87">
        <f t="shared" si="5"/>
        <v>0</v>
      </c>
      <c r="O64" s="87">
        <f t="shared" si="5"/>
        <v>0</v>
      </c>
      <c r="P64" s="87">
        <f t="shared" si="5"/>
        <v>0</v>
      </c>
      <c r="Q64" s="87">
        <f t="shared" si="5"/>
        <v>0</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1">
        <f>'3. Investeringen'!M65</f>
        <v>45</v>
      </c>
      <c r="F65" s="121">
        <f>'3. Investeringen'!N65</f>
        <v>2012</v>
      </c>
      <c r="G65" s="86">
        <f>'3. Investeringen'!O65</f>
        <v>817545</v>
      </c>
      <c r="I65" s="136">
        <f>'5. Selectie'!P113</f>
        <v>1</v>
      </c>
      <c r="K65" s="87">
        <f t="shared" ref="K65:Z74" si="6">($F65=K$14)*$I65*$G65</f>
        <v>0</v>
      </c>
      <c r="L65" s="87">
        <f t="shared" si="6"/>
        <v>817545</v>
      </c>
      <c r="M65" s="87">
        <f t="shared" si="6"/>
        <v>0</v>
      </c>
      <c r="N65" s="87">
        <f t="shared" si="6"/>
        <v>0</v>
      </c>
      <c r="O65" s="87">
        <f t="shared" si="6"/>
        <v>0</v>
      </c>
      <c r="P65" s="87">
        <f t="shared" si="6"/>
        <v>0</v>
      </c>
      <c r="Q65" s="87">
        <f t="shared" si="6"/>
        <v>0</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1">
        <f>'3. Investeringen'!M66</f>
        <v>30</v>
      </c>
      <c r="F66" s="121">
        <f>'3. Investeringen'!N66</f>
        <v>2012</v>
      </c>
      <c r="G66" s="86">
        <f>'3. Investeringen'!O66</f>
        <v>311421</v>
      </c>
      <c r="I66" s="136">
        <f>'5. Selectie'!P114</f>
        <v>1</v>
      </c>
      <c r="K66" s="87">
        <f t="shared" si="6"/>
        <v>0</v>
      </c>
      <c r="L66" s="87">
        <f t="shared" si="6"/>
        <v>311421</v>
      </c>
      <c r="M66" s="87">
        <f t="shared" si="6"/>
        <v>0</v>
      </c>
      <c r="N66" s="87">
        <f t="shared" si="6"/>
        <v>0</v>
      </c>
      <c r="O66" s="87">
        <f t="shared" si="6"/>
        <v>0</v>
      </c>
      <c r="P66" s="87">
        <f t="shared" si="6"/>
        <v>0</v>
      </c>
      <c r="Q66" s="87">
        <f t="shared" si="6"/>
        <v>0</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1">
        <f>'3. Investeringen'!M67</f>
        <v>25</v>
      </c>
      <c r="F67" s="121">
        <f>'3. Investeringen'!N67</f>
        <v>2012</v>
      </c>
      <c r="G67" s="86">
        <f>'3. Investeringen'!O67</f>
        <v>16500</v>
      </c>
      <c r="I67" s="136">
        <f>'5. Selectie'!P115</f>
        <v>1</v>
      </c>
      <c r="K67" s="87">
        <f t="shared" si="6"/>
        <v>0</v>
      </c>
      <c r="L67" s="87">
        <f t="shared" si="6"/>
        <v>16500</v>
      </c>
      <c r="M67" s="87">
        <f t="shared" si="6"/>
        <v>0</v>
      </c>
      <c r="N67" s="87">
        <f t="shared" si="6"/>
        <v>0</v>
      </c>
      <c r="O67" s="87">
        <f t="shared" si="6"/>
        <v>0</v>
      </c>
      <c r="P67" s="87">
        <f t="shared" si="6"/>
        <v>0</v>
      </c>
      <c r="Q67" s="87">
        <f t="shared" si="6"/>
        <v>0</v>
      </c>
      <c r="R67" s="87">
        <f t="shared" si="6"/>
        <v>0</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1">
        <f>'3. Investeringen'!M68</f>
        <v>10</v>
      </c>
      <c r="F68" s="121">
        <f>'3. Investeringen'!N68</f>
        <v>2012</v>
      </c>
      <c r="G68" s="86">
        <f>'3. Investeringen'!O68</f>
        <v>254717</v>
      </c>
      <c r="I68" s="136">
        <f>'5. Selectie'!P116</f>
        <v>1</v>
      </c>
      <c r="K68" s="87">
        <f t="shared" si="6"/>
        <v>0</v>
      </c>
      <c r="L68" s="87">
        <f t="shared" si="6"/>
        <v>254717</v>
      </c>
      <c r="M68" s="87">
        <f t="shared" si="6"/>
        <v>0</v>
      </c>
      <c r="N68" s="87">
        <f t="shared" si="6"/>
        <v>0</v>
      </c>
      <c r="O68" s="87">
        <f t="shared" si="6"/>
        <v>0</v>
      </c>
      <c r="P68" s="87">
        <f t="shared" si="6"/>
        <v>0</v>
      </c>
      <c r="Q68" s="87">
        <f t="shared" si="6"/>
        <v>0</v>
      </c>
      <c r="R68" s="87">
        <f t="shared" si="6"/>
        <v>0</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1">
        <f>'3. Investeringen'!M69</f>
        <v>5</v>
      </c>
      <c r="F69" s="121">
        <f>'3. Investeringen'!N69</f>
        <v>2012</v>
      </c>
      <c r="G69" s="86">
        <f>'3. Investeringen'!O69</f>
        <v>416778</v>
      </c>
      <c r="I69" s="136">
        <f>'5. Selectie'!P117</f>
        <v>1</v>
      </c>
      <c r="K69" s="87">
        <f t="shared" si="6"/>
        <v>0</v>
      </c>
      <c r="L69" s="87">
        <f t="shared" si="6"/>
        <v>416778</v>
      </c>
      <c r="M69" s="87">
        <f t="shared" si="6"/>
        <v>0</v>
      </c>
      <c r="N69" s="87">
        <f t="shared" si="6"/>
        <v>0</v>
      </c>
      <c r="O69" s="87">
        <f t="shared" si="6"/>
        <v>0</v>
      </c>
      <c r="P69" s="87">
        <f t="shared" si="6"/>
        <v>0</v>
      </c>
      <c r="Q69" s="87">
        <f t="shared" si="6"/>
        <v>0</v>
      </c>
      <c r="R69" s="87">
        <f t="shared" si="6"/>
        <v>0</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1">
        <f>'3. Investeringen'!M70</f>
        <v>55</v>
      </c>
      <c r="F70" s="121">
        <f>'3. Investeringen'!N70</f>
        <v>2013</v>
      </c>
      <c r="G70" s="86">
        <f>'3. Investeringen'!O70</f>
        <v>606458.80000000005</v>
      </c>
      <c r="I70" s="136">
        <f>'5. Selectie'!P118</f>
        <v>1</v>
      </c>
      <c r="K70" s="87">
        <f t="shared" si="6"/>
        <v>0</v>
      </c>
      <c r="L70" s="87">
        <f t="shared" si="6"/>
        <v>0</v>
      </c>
      <c r="M70" s="87">
        <f t="shared" si="6"/>
        <v>606458.80000000005</v>
      </c>
      <c r="N70" s="87">
        <f t="shared" si="6"/>
        <v>0</v>
      </c>
      <c r="O70" s="87">
        <f t="shared" si="6"/>
        <v>0</v>
      </c>
      <c r="P70" s="87">
        <f t="shared" si="6"/>
        <v>0</v>
      </c>
      <c r="Q70" s="87">
        <f t="shared" si="6"/>
        <v>0</v>
      </c>
      <c r="R70" s="87">
        <f t="shared" si="6"/>
        <v>0</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1">
        <f>'3. Investeringen'!M71</f>
        <v>45</v>
      </c>
      <c r="F71" s="121">
        <f>'3. Investeringen'!N71</f>
        <v>2013</v>
      </c>
      <c r="G71" s="86">
        <f>'3. Investeringen'!O71</f>
        <v>641634.57999999996</v>
      </c>
      <c r="I71" s="136">
        <f>'5. Selectie'!P119</f>
        <v>1</v>
      </c>
      <c r="K71" s="87">
        <f t="shared" si="6"/>
        <v>0</v>
      </c>
      <c r="L71" s="87">
        <f t="shared" si="6"/>
        <v>0</v>
      </c>
      <c r="M71" s="87">
        <f t="shared" si="6"/>
        <v>641634.57999999996</v>
      </c>
      <c r="N71" s="87">
        <f t="shared" si="6"/>
        <v>0</v>
      </c>
      <c r="O71" s="87">
        <f t="shared" si="6"/>
        <v>0</v>
      </c>
      <c r="P71" s="87">
        <f t="shared" si="6"/>
        <v>0</v>
      </c>
      <c r="Q71" s="87">
        <f t="shared" si="6"/>
        <v>0</v>
      </c>
      <c r="R71" s="87">
        <f t="shared" si="6"/>
        <v>0</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1">
        <f>'3. Investeringen'!M72</f>
        <v>30</v>
      </c>
      <c r="F72" s="121">
        <f>'3. Investeringen'!N72</f>
        <v>2013</v>
      </c>
      <c r="G72" s="86">
        <f>'3. Investeringen'!O72</f>
        <v>181037.32</v>
      </c>
      <c r="I72" s="136">
        <f>'5. Selectie'!P120</f>
        <v>1</v>
      </c>
      <c r="K72" s="87">
        <f t="shared" si="6"/>
        <v>0</v>
      </c>
      <c r="L72" s="87">
        <f t="shared" si="6"/>
        <v>0</v>
      </c>
      <c r="M72" s="87">
        <f t="shared" si="6"/>
        <v>181037.32</v>
      </c>
      <c r="N72" s="87">
        <f t="shared" si="6"/>
        <v>0</v>
      </c>
      <c r="O72" s="87">
        <f t="shared" si="6"/>
        <v>0</v>
      </c>
      <c r="P72" s="87">
        <f t="shared" si="6"/>
        <v>0</v>
      </c>
      <c r="Q72" s="87">
        <f t="shared" si="6"/>
        <v>0</v>
      </c>
      <c r="R72" s="87">
        <f t="shared" si="6"/>
        <v>0</v>
      </c>
      <c r="S72" s="87">
        <f t="shared" si="6"/>
        <v>0</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1">
        <f>'3. Investeringen'!M73</f>
        <v>25</v>
      </c>
      <c r="F73" s="121">
        <f>'3. Investeringen'!N73</f>
        <v>2013</v>
      </c>
      <c r="G73" s="86">
        <f>'3. Investeringen'!O73</f>
        <v>46680.43</v>
      </c>
      <c r="I73" s="136">
        <f>'5. Selectie'!P121</f>
        <v>1</v>
      </c>
      <c r="K73" s="87">
        <f t="shared" si="6"/>
        <v>0</v>
      </c>
      <c r="L73" s="87">
        <f t="shared" si="6"/>
        <v>0</v>
      </c>
      <c r="M73" s="87">
        <f t="shared" si="6"/>
        <v>46680.43</v>
      </c>
      <c r="N73" s="87">
        <f t="shared" si="6"/>
        <v>0</v>
      </c>
      <c r="O73" s="87">
        <f t="shared" si="6"/>
        <v>0</v>
      </c>
      <c r="P73" s="87">
        <f t="shared" si="6"/>
        <v>0</v>
      </c>
      <c r="Q73" s="87">
        <f t="shared" si="6"/>
        <v>0</v>
      </c>
      <c r="R73" s="87">
        <f t="shared" si="6"/>
        <v>0</v>
      </c>
      <c r="S73" s="87">
        <f t="shared" si="6"/>
        <v>0</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1">
        <f>'3. Investeringen'!M74</f>
        <v>10</v>
      </c>
      <c r="F74" s="121">
        <f>'3. Investeringen'!N74</f>
        <v>2013</v>
      </c>
      <c r="G74" s="86">
        <f>'3. Investeringen'!O74</f>
        <v>159830.01999999999</v>
      </c>
      <c r="I74" s="136">
        <f>'5. Selectie'!P122</f>
        <v>1</v>
      </c>
      <c r="K74" s="87">
        <f t="shared" si="6"/>
        <v>0</v>
      </c>
      <c r="L74" s="87">
        <f t="shared" si="6"/>
        <v>0</v>
      </c>
      <c r="M74" s="87">
        <f t="shared" si="6"/>
        <v>159830.01999999999</v>
      </c>
      <c r="N74" s="87">
        <f t="shared" si="6"/>
        <v>0</v>
      </c>
      <c r="O74" s="87">
        <f t="shared" si="6"/>
        <v>0</v>
      </c>
      <c r="P74" s="87">
        <f t="shared" si="6"/>
        <v>0</v>
      </c>
      <c r="Q74" s="87">
        <f t="shared" si="6"/>
        <v>0</v>
      </c>
      <c r="R74" s="87">
        <f t="shared" si="6"/>
        <v>0</v>
      </c>
      <c r="S74" s="87">
        <f t="shared" si="6"/>
        <v>0</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1">
        <f>'3. Investeringen'!M75</f>
        <v>5</v>
      </c>
      <c r="F75" s="121">
        <f>'3. Investeringen'!N75</f>
        <v>2013</v>
      </c>
      <c r="G75" s="86">
        <f>'3. Investeringen'!O75</f>
        <v>280263.13</v>
      </c>
      <c r="I75" s="136">
        <f>'5. Selectie'!P123</f>
        <v>1</v>
      </c>
      <c r="K75" s="87">
        <f t="shared" ref="K75:Z84" si="7">($F75=K$14)*$I75*$G75</f>
        <v>0</v>
      </c>
      <c r="L75" s="87">
        <f t="shared" si="7"/>
        <v>0</v>
      </c>
      <c r="M75" s="87">
        <f t="shared" si="7"/>
        <v>280263.13</v>
      </c>
      <c r="N75" s="87">
        <f t="shared" si="7"/>
        <v>0</v>
      </c>
      <c r="O75" s="87">
        <f t="shared" si="7"/>
        <v>0</v>
      </c>
      <c r="P75" s="87">
        <f t="shared" si="7"/>
        <v>0</v>
      </c>
      <c r="Q75" s="87">
        <f t="shared" si="7"/>
        <v>0</v>
      </c>
      <c r="R75" s="87">
        <f t="shared" si="7"/>
        <v>0</v>
      </c>
      <c r="S75" s="87">
        <f t="shared" si="7"/>
        <v>0</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TD</v>
      </c>
      <c r="E76" s="171">
        <f>'3. Investeringen'!M76</f>
        <v>0</v>
      </c>
      <c r="F76" s="121">
        <f>'3. Investeringen'!N76</f>
        <v>2013</v>
      </c>
      <c r="G76" s="86">
        <f>'3. Investeringen'!O76</f>
        <v>1409.27</v>
      </c>
      <c r="I76" s="136">
        <f>'5. Selectie'!P124</f>
        <v>1</v>
      </c>
      <c r="K76" s="87">
        <f t="shared" si="7"/>
        <v>0</v>
      </c>
      <c r="L76" s="87">
        <f t="shared" si="7"/>
        <v>0</v>
      </c>
      <c r="M76" s="87">
        <f t="shared" si="7"/>
        <v>1409.27</v>
      </c>
      <c r="N76" s="87">
        <f t="shared" si="7"/>
        <v>0</v>
      </c>
      <c r="O76" s="87">
        <f t="shared" si="7"/>
        <v>0</v>
      </c>
      <c r="P76" s="87">
        <f t="shared" si="7"/>
        <v>0</v>
      </c>
      <c r="Q76" s="87">
        <f t="shared" si="7"/>
        <v>0</v>
      </c>
      <c r="R76" s="87">
        <f t="shared" si="7"/>
        <v>0</v>
      </c>
      <c r="S76" s="87">
        <f t="shared" si="7"/>
        <v>0</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TD</v>
      </c>
      <c r="E77" s="171">
        <f>'3. Investeringen'!M77</f>
        <v>55</v>
      </c>
      <c r="F77" s="121">
        <f>'3. Investeringen'!N77</f>
        <v>2014</v>
      </c>
      <c r="G77" s="86">
        <f>'3. Investeringen'!O77</f>
        <v>458270.23</v>
      </c>
      <c r="I77" s="136">
        <f>'5. Selectie'!P125</f>
        <v>1</v>
      </c>
      <c r="K77" s="87">
        <f t="shared" si="7"/>
        <v>0</v>
      </c>
      <c r="L77" s="87">
        <f t="shared" si="7"/>
        <v>0</v>
      </c>
      <c r="M77" s="87">
        <f t="shared" si="7"/>
        <v>0</v>
      </c>
      <c r="N77" s="87">
        <f t="shared" si="7"/>
        <v>458270.23</v>
      </c>
      <c r="O77" s="87">
        <f t="shared" si="7"/>
        <v>0</v>
      </c>
      <c r="P77" s="87">
        <f t="shared" si="7"/>
        <v>0</v>
      </c>
      <c r="Q77" s="87">
        <f t="shared" si="7"/>
        <v>0</v>
      </c>
      <c r="R77" s="87">
        <f t="shared" si="7"/>
        <v>0</v>
      </c>
      <c r="S77" s="87">
        <f t="shared" si="7"/>
        <v>0</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TD</v>
      </c>
      <c r="E78" s="171">
        <f>'3. Investeringen'!M78</f>
        <v>45</v>
      </c>
      <c r="F78" s="121">
        <f>'3. Investeringen'!N78</f>
        <v>2014</v>
      </c>
      <c r="G78" s="86">
        <f>'3. Investeringen'!O78</f>
        <v>878392.31</v>
      </c>
      <c r="I78" s="136">
        <f>'5. Selectie'!P126</f>
        <v>1</v>
      </c>
      <c r="K78" s="87">
        <f t="shared" si="7"/>
        <v>0</v>
      </c>
      <c r="L78" s="87">
        <f t="shared" si="7"/>
        <v>0</v>
      </c>
      <c r="M78" s="87">
        <f t="shared" si="7"/>
        <v>0</v>
      </c>
      <c r="N78" s="87">
        <f t="shared" si="7"/>
        <v>878392.31</v>
      </c>
      <c r="O78" s="87">
        <f t="shared" si="7"/>
        <v>0</v>
      </c>
      <c r="P78" s="87">
        <f t="shared" si="7"/>
        <v>0</v>
      </c>
      <c r="Q78" s="87">
        <f t="shared" si="7"/>
        <v>0</v>
      </c>
      <c r="R78" s="87">
        <f t="shared" si="7"/>
        <v>0</v>
      </c>
      <c r="S78" s="87">
        <f t="shared" si="7"/>
        <v>0</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TD</v>
      </c>
      <c r="E79" s="171">
        <f>'3. Investeringen'!M79</f>
        <v>30</v>
      </c>
      <c r="F79" s="121">
        <f>'3. Investeringen'!N79</f>
        <v>2014</v>
      </c>
      <c r="G79" s="86">
        <f>'3. Investeringen'!O79</f>
        <v>367885.82</v>
      </c>
      <c r="I79" s="136">
        <f>'5. Selectie'!P127</f>
        <v>1</v>
      </c>
      <c r="K79" s="87">
        <f t="shared" si="7"/>
        <v>0</v>
      </c>
      <c r="L79" s="87">
        <f t="shared" si="7"/>
        <v>0</v>
      </c>
      <c r="M79" s="87">
        <f t="shared" si="7"/>
        <v>0</v>
      </c>
      <c r="N79" s="87">
        <f t="shared" si="7"/>
        <v>367885.82</v>
      </c>
      <c r="O79" s="87">
        <f t="shared" si="7"/>
        <v>0</v>
      </c>
      <c r="P79" s="87">
        <f t="shared" si="7"/>
        <v>0</v>
      </c>
      <c r="Q79" s="87">
        <f t="shared" si="7"/>
        <v>0</v>
      </c>
      <c r="R79" s="87">
        <f t="shared" si="7"/>
        <v>0</v>
      </c>
      <c r="S79" s="87">
        <f t="shared" si="7"/>
        <v>0</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TD</v>
      </c>
      <c r="E80" s="171">
        <f>'3. Investeringen'!M80</f>
        <v>25</v>
      </c>
      <c r="F80" s="121">
        <f>'3. Investeringen'!N80</f>
        <v>2014</v>
      </c>
      <c r="G80" s="86">
        <f>'3. Investeringen'!O80</f>
        <v>23593.87</v>
      </c>
      <c r="I80" s="136">
        <f>'5. Selectie'!P128</f>
        <v>1</v>
      </c>
      <c r="K80" s="87">
        <f t="shared" si="7"/>
        <v>0</v>
      </c>
      <c r="L80" s="87">
        <f t="shared" si="7"/>
        <v>0</v>
      </c>
      <c r="M80" s="87">
        <f t="shared" si="7"/>
        <v>0</v>
      </c>
      <c r="N80" s="87">
        <f t="shared" si="7"/>
        <v>23593.87</v>
      </c>
      <c r="O80" s="87">
        <f t="shared" si="7"/>
        <v>0</v>
      </c>
      <c r="P80" s="87">
        <f t="shared" si="7"/>
        <v>0</v>
      </c>
      <c r="Q80" s="87">
        <f t="shared" si="7"/>
        <v>0</v>
      </c>
      <c r="R80" s="87">
        <f t="shared" si="7"/>
        <v>0</v>
      </c>
      <c r="S80" s="87">
        <f t="shared" si="7"/>
        <v>0</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TD</v>
      </c>
      <c r="E81" s="171">
        <f>'3. Investeringen'!M81</f>
        <v>10</v>
      </c>
      <c r="F81" s="121">
        <f>'3. Investeringen'!N81</f>
        <v>2014</v>
      </c>
      <c r="G81" s="86">
        <f>'3. Investeringen'!O81</f>
        <v>206550.02</v>
      </c>
      <c r="I81" s="136">
        <f>'5. Selectie'!P129</f>
        <v>1</v>
      </c>
      <c r="K81" s="87">
        <f t="shared" si="7"/>
        <v>0</v>
      </c>
      <c r="L81" s="87">
        <f t="shared" si="7"/>
        <v>0</v>
      </c>
      <c r="M81" s="87">
        <f t="shared" si="7"/>
        <v>0</v>
      </c>
      <c r="N81" s="87">
        <f t="shared" si="7"/>
        <v>206550.02</v>
      </c>
      <c r="O81" s="87">
        <f t="shared" si="7"/>
        <v>0</v>
      </c>
      <c r="P81" s="87">
        <f t="shared" si="7"/>
        <v>0</v>
      </c>
      <c r="Q81" s="87">
        <f t="shared" si="7"/>
        <v>0</v>
      </c>
      <c r="R81" s="87">
        <f t="shared" si="7"/>
        <v>0</v>
      </c>
      <c r="S81" s="87">
        <f t="shared" si="7"/>
        <v>0</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TD</v>
      </c>
      <c r="E82" s="171">
        <f>'3. Investeringen'!M82</f>
        <v>5</v>
      </c>
      <c r="F82" s="121">
        <f>'3. Investeringen'!N82</f>
        <v>2014</v>
      </c>
      <c r="G82" s="86">
        <f>'3. Investeringen'!O82</f>
        <v>213431.29</v>
      </c>
      <c r="I82" s="136">
        <f>'5. Selectie'!P130</f>
        <v>1</v>
      </c>
      <c r="K82" s="87">
        <f t="shared" si="7"/>
        <v>0</v>
      </c>
      <c r="L82" s="87">
        <f t="shared" si="7"/>
        <v>0</v>
      </c>
      <c r="M82" s="87">
        <f t="shared" si="7"/>
        <v>0</v>
      </c>
      <c r="N82" s="87">
        <f t="shared" si="7"/>
        <v>213431.29</v>
      </c>
      <c r="O82" s="87">
        <f t="shared" si="7"/>
        <v>0</v>
      </c>
      <c r="P82" s="87">
        <f t="shared" si="7"/>
        <v>0</v>
      </c>
      <c r="Q82" s="87">
        <f t="shared" si="7"/>
        <v>0</v>
      </c>
      <c r="R82" s="87">
        <f t="shared" si="7"/>
        <v>0</v>
      </c>
      <c r="S82" s="87">
        <f t="shared" si="7"/>
        <v>0</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TD</v>
      </c>
      <c r="E83" s="171">
        <f>'3. Investeringen'!M83</f>
        <v>55</v>
      </c>
      <c r="F83" s="121">
        <f>'3. Investeringen'!N83</f>
        <v>2015</v>
      </c>
      <c r="G83" s="86">
        <f>'3. Investeringen'!O83</f>
        <v>364803.48</v>
      </c>
      <c r="I83" s="136">
        <f>'5. Selectie'!P131</f>
        <v>1</v>
      </c>
      <c r="K83" s="87">
        <f t="shared" si="7"/>
        <v>0</v>
      </c>
      <c r="L83" s="87">
        <f t="shared" si="7"/>
        <v>0</v>
      </c>
      <c r="M83" s="87">
        <f t="shared" si="7"/>
        <v>0</v>
      </c>
      <c r="N83" s="87">
        <f t="shared" si="7"/>
        <v>0</v>
      </c>
      <c r="O83" s="87">
        <f t="shared" si="7"/>
        <v>364803.48</v>
      </c>
      <c r="P83" s="87">
        <f t="shared" si="7"/>
        <v>0</v>
      </c>
      <c r="Q83" s="87">
        <f t="shared" si="7"/>
        <v>0</v>
      </c>
      <c r="R83" s="87">
        <f t="shared" si="7"/>
        <v>0</v>
      </c>
      <c r="S83" s="87">
        <f t="shared" si="7"/>
        <v>0</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TD</v>
      </c>
      <c r="E84" s="171">
        <f>'3. Investeringen'!M84</f>
        <v>45</v>
      </c>
      <c r="F84" s="121">
        <f>'3. Investeringen'!N84</f>
        <v>2015</v>
      </c>
      <c r="G84" s="86">
        <f>'3. Investeringen'!O84</f>
        <v>872801.91</v>
      </c>
      <c r="I84" s="136">
        <f>'5. Selectie'!P132</f>
        <v>1</v>
      </c>
      <c r="K84" s="87">
        <f t="shared" si="7"/>
        <v>0</v>
      </c>
      <c r="L84" s="87">
        <f t="shared" si="7"/>
        <v>0</v>
      </c>
      <c r="M84" s="87">
        <f t="shared" si="7"/>
        <v>0</v>
      </c>
      <c r="N84" s="87">
        <f t="shared" si="7"/>
        <v>0</v>
      </c>
      <c r="O84" s="87">
        <f t="shared" si="7"/>
        <v>872801.91</v>
      </c>
      <c r="P84" s="87">
        <f t="shared" si="7"/>
        <v>0</v>
      </c>
      <c r="Q84" s="87">
        <f t="shared" si="7"/>
        <v>0</v>
      </c>
      <c r="R84" s="87">
        <f t="shared" si="7"/>
        <v>0</v>
      </c>
      <c r="S84" s="87">
        <f t="shared" si="7"/>
        <v>0</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TD</v>
      </c>
      <c r="E85" s="171">
        <f>'3. Investeringen'!M85</f>
        <v>30</v>
      </c>
      <c r="F85" s="121">
        <f>'3. Investeringen'!N85</f>
        <v>2015</v>
      </c>
      <c r="G85" s="86">
        <f>'3. Investeringen'!O85</f>
        <v>230149.74</v>
      </c>
      <c r="I85" s="136">
        <f>'5. Selectie'!P133</f>
        <v>1</v>
      </c>
      <c r="K85" s="87">
        <f t="shared" ref="K85:Z94" si="8">($F85=K$14)*$I85*$G85</f>
        <v>0</v>
      </c>
      <c r="L85" s="87">
        <f t="shared" si="8"/>
        <v>0</v>
      </c>
      <c r="M85" s="87">
        <f t="shared" si="8"/>
        <v>0</v>
      </c>
      <c r="N85" s="87">
        <f t="shared" si="8"/>
        <v>0</v>
      </c>
      <c r="O85" s="87">
        <f t="shared" si="8"/>
        <v>230149.74</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TD</v>
      </c>
      <c r="E86" s="171">
        <f>'3. Investeringen'!M86</f>
        <v>25</v>
      </c>
      <c r="F86" s="121">
        <f>'3. Investeringen'!N86</f>
        <v>2015</v>
      </c>
      <c r="G86" s="86">
        <f>'3. Investeringen'!O86</f>
        <v>34245.83</v>
      </c>
      <c r="I86" s="136">
        <f>'5. Selectie'!P134</f>
        <v>1</v>
      </c>
      <c r="K86" s="87">
        <f t="shared" si="8"/>
        <v>0</v>
      </c>
      <c r="L86" s="87">
        <f t="shared" si="8"/>
        <v>0</v>
      </c>
      <c r="M86" s="87">
        <f t="shared" si="8"/>
        <v>0</v>
      </c>
      <c r="N86" s="87">
        <f t="shared" si="8"/>
        <v>0</v>
      </c>
      <c r="O86" s="87">
        <f t="shared" si="8"/>
        <v>34245.83</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TD</v>
      </c>
      <c r="E87" s="171">
        <f>'3. Investeringen'!M87</f>
        <v>10</v>
      </c>
      <c r="F87" s="121">
        <f>'3. Investeringen'!N87</f>
        <v>2015</v>
      </c>
      <c r="G87" s="86">
        <f>'3. Investeringen'!O87</f>
        <v>130498.1</v>
      </c>
      <c r="I87" s="136">
        <f>'5. Selectie'!P135</f>
        <v>1</v>
      </c>
      <c r="K87" s="87">
        <f t="shared" si="8"/>
        <v>0</v>
      </c>
      <c r="L87" s="87">
        <f t="shared" si="8"/>
        <v>0</v>
      </c>
      <c r="M87" s="87">
        <f t="shared" si="8"/>
        <v>0</v>
      </c>
      <c r="N87" s="87">
        <f t="shared" si="8"/>
        <v>0</v>
      </c>
      <c r="O87" s="87">
        <f t="shared" si="8"/>
        <v>130498.1</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TD</v>
      </c>
      <c r="E88" s="171">
        <f>'3. Investeringen'!M88</f>
        <v>5</v>
      </c>
      <c r="F88" s="121">
        <f>'3. Investeringen'!N88</f>
        <v>2015</v>
      </c>
      <c r="G88" s="86">
        <f>'3. Investeringen'!O88</f>
        <v>280359.44</v>
      </c>
      <c r="I88" s="136">
        <f>'5. Selectie'!P136</f>
        <v>1</v>
      </c>
      <c r="K88" s="87">
        <f t="shared" si="8"/>
        <v>0</v>
      </c>
      <c r="L88" s="87">
        <f t="shared" si="8"/>
        <v>0</v>
      </c>
      <c r="M88" s="87">
        <f t="shared" si="8"/>
        <v>0</v>
      </c>
      <c r="N88" s="87">
        <f t="shared" si="8"/>
        <v>0</v>
      </c>
      <c r="O88" s="87">
        <f t="shared" si="8"/>
        <v>280359.44</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TD</v>
      </c>
      <c r="E89" s="171">
        <f>'3. Investeringen'!M89</f>
        <v>55</v>
      </c>
      <c r="F89" s="121">
        <f>'3. Investeringen'!N89</f>
        <v>2016</v>
      </c>
      <c r="G89" s="86">
        <f>'3. Investeringen'!O89</f>
        <v>303730.26</v>
      </c>
      <c r="I89" s="136">
        <f>'5. Selectie'!P137</f>
        <v>1</v>
      </c>
      <c r="K89" s="87">
        <f t="shared" si="8"/>
        <v>0</v>
      </c>
      <c r="L89" s="87">
        <f t="shared" si="8"/>
        <v>0</v>
      </c>
      <c r="M89" s="87">
        <f t="shared" si="8"/>
        <v>0</v>
      </c>
      <c r="N89" s="87">
        <f t="shared" si="8"/>
        <v>0</v>
      </c>
      <c r="O89" s="87">
        <f t="shared" si="8"/>
        <v>0</v>
      </c>
      <c r="P89" s="87">
        <f t="shared" si="8"/>
        <v>303730.26</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TD</v>
      </c>
      <c r="E90" s="171">
        <f>'3. Investeringen'!M90</f>
        <v>45</v>
      </c>
      <c r="F90" s="121">
        <f>'3. Investeringen'!N90</f>
        <v>2016</v>
      </c>
      <c r="G90" s="86">
        <f>'3. Investeringen'!O90</f>
        <v>978827.03</v>
      </c>
      <c r="H90" s="20"/>
      <c r="I90" s="136">
        <f>'5. Selectie'!P138</f>
        <v>1</v>
      </c>
      <c r="J90" s="20"/>
      <c r="K90" s="87">
        <f t="shared" si="8"/>
        <v>0</v>
      </c>
      <c r="L90" s="87">
        <f t="shared" si="8"/>
        <v>0</v>
      </c>
      <c r="M90" s="87">
        <f t="shared" si="8"/>
        <v>0</v>
      </c>
      <c r="N90" s="87">
        <f t="shared" si="8"/>
        <v>0</v>
      </c>
      <c r="O90" s="87">
        <f t="shared" si="8"/>
        <v>0</v>
      </c>
      <c r="P90" s="87">
        <f t="shared" si="8"/>
        <v>978827.03</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TD</v>
      </c>
      <c r="E91" s="171">
        <f>'3. Investeringen'!M91</f>
        <v>30</v>
      </c>
      <c r="F91" s="121">
        <f>'3. Investeringen'!N91</f>
        <v>2016</v>
      </c>
      <c r="G91" s="86">
        <f>'3. Investeringen'!O91</f>
        <v>339599.56999999995</v>
      </c>
      <c r="H91" s="20"/>
      <c r="I91" s="136">
        <f>'5. Selectie'!P139</f>
        <v>1</v>
      </c>
      <c r="J91" s="20"/>
      <c r="K91" s="87">
        <f t="shared" si="8"/>
        <v>0</v>
      </c>
      <c r="L91" s="87">
        <f t="shared" si="8"/>
        <v>0</v>
      </c>
      <c r="M91" s="87">
        <f t="shared" si="8"/>
        <v>0</v>
      </c>
      <c r="N91" s="87">
        <f t="shared" si="8"/>
        <v>0</v>
      </c>
      <c r="O91" s="87">
        <f t="shared" si="8"/>
        <v>0</v>
      </c>
      <c r="P91" s="87">
        <f t="shared" si="8"/>
        <v>339599.56999999995</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TD</v>
      </c>
      <c r="E92" s="171">
        <f>'3. Investeringen'!M92</f>
        <v>25</v>
      </c>
      <c r="F92" s="121">
        <f>'3. Investeringen'!N92</f>
        <v>2016</v>
      </c>
      <c r="G92" s="86">
        <f>'3. Investeringen'!O92</f>
        <v>40045.75</v>
      </c>
      <c r="H92" s="20"/>
      <c r="I92" s="136">
        <f>'5. Selectie'!P140</f>
        <v>1</v>
      </c>
      <c r="J92" s="20"/>
      <c r="K92" s="87">
        <f t="shared" si="8"/>
        <v>0</v>
      </c>
      <c r="L92" s="87">
        <f t="shared" si="8"/>
        <v>0</v>
      </c>
      <c r="M92" s="87">
        <f t="shared" si="8"/>
        <v>0</v>
      </c>
      <c r="N92" s="87">
        <f t="shared" si="8"/>
        <v>0</v>
      </c>
      <c r="O92" s="87">
        <f t="shared" si="8"/>
        <v>0</v>
      </c>
      <c r="P92" s="87">
        <f t="shared" si="8"/>
        <v>40045.75</v>
      </c>
      <c r="Q92" s="87">
        <f t="shared" si="8"/>
        <v>0</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TD</v>
      </c>
      <c r="E93" s="171">
        <f>'3. Investeringen'!M93</f>
        <v>10</v>
      </c>
      <c r="F93" s="121">
        <f>'3. Investeringen'!N93</f>
        <v>2016</v>
      </c>
      <c r="G93" s="86">
        <f>'3. Investeringen'!O93</f>
        <v>294510.06</v>
      </c>
      <c r="H93" s="20"/>
      <c r="I93" s="136">
        <f>'5. Selectie'!P141</f>
        <v>1</v>
      </c>
      <c r="J93" s="20"/>
      <c r="K93" s="87">
        <f t="shared" si="8"/>
        <v>0</v>
      </c>
      <c r="L93" s="87">
        <f t="shared" si="8"/>
        <v>0</v>
      </c>
      <c r="M93" s="87">
        <f t="shared" si="8"/>
        <v>0</v>
      </c>
      <c r="N93" s="87">
        <f t="shared" si="8"/>
        <v>0</v>
      </c>
      <c r="O93" s="87">
        <f t="shared" si="8"/>
        <v>0</v>
      </c>
      <c r="P93" s="87">
        <f t="shared" si="8"/>
        <v>294510.06</v>
      </c>
      <c r="Q93" s="87">
        <f t="shared" si="8"/>
        <v>0</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TD</v>
      </c>
      <c r="E94" s="171">
        <f>'3. Investeringen'!M94</f>
        <v>5</v>
      </c>
      <c r="F94" s="121">
        <f>'3. Investeringen'!N94</f>
        <v>2016</v>
      </c>
      <c r="G94" s="86">
        <f>'3. Investeringen'!O94</f>
        <v>391314.66000000003</v>
      </c>
      <c r="H94" s="20"/>
      <c r="I94" s="136">
        <f>'5. Selectie'!P142</f>
        <v>1</v>
      </c>
      <c r="J94" s="20"/>
      <c r="K94" s="87">
        <f t="shared" si="8"/>
        <v>0</v>
      </c>
      <c r="L94" s="87">
        <f t="shared" si="8"/>
        <v>0</v>
      </c>
      <c r="M94" s="87">
        <f t="shared" si="8"/>
        <v>0</v>
      </c>
      <c r="N94" s="87">
        <f t="shared" si="8"/>
        <v>0</v>
      </c>
      <c r="O94" s="87">
        <f t="shared" si="8"/>
        <v>0</v>
      </c>
      <c r="P94" s="87">
        <f t="shared" si="8"/>
        <v>391314.66000000003</v>
      </c>
      <c r="Q94" s="87">
        <f t="shared" si="8"/>
        <v>0</v>
      </c>
      <c r="R94" s="87">
        <f t="shared" si="8"/>
        <v>0</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TD</v>
      </c>
      <c r="E95" s="171">
        <f>'3. Investeringen'!M95</f>
        <v>0</v>
      </c>
      <c r="F95" s="121">
        <f>'3. Investeringen'!N95</f>
        <v>2016</v>
      </c>
      <c r="G95" s="86">
        <f>'3. Investeringen'!O95</f>
        <v>7429</v>
      </c>
      <c r="H95" s="20"/>
      <c r="I95" s="136">
        <f>'5. Selectie'!P143</f>
        <v>1</v>
      </c>
      <c r="J95" s="20"/>
      <c r="K95" s="87">
        <f t="shared" ref="K95:Z104" si="9">($F95=K$14)*$I95*$G95</f>
        <v>0</v>
      </c>
      <c r="L95" s="87">
        <f t="shared" si="9"/>
        <v>0</v>
      </c>
      <c r="M95" s="87">
        <f t="shared" si="9"/>
        <v>0</v>
      </c>
      <c r="N95" s="87">
        <f t="shared" si="9"/>
        <v>0</v>
      </c>
      <c r="O95" s="87">
        <f t="shared" si="9"/>
        <v>0</v>
      </c>
      <c r="P95" s="87">
        <f t="shared" si="9"/>
        <v>7429</v>
      </c>
      <c r="Q95" s="87">
        <f t="shared" si="9"/>
        <v>0</v>
      </c>
      <c r="R95" s="87">
        <f t="shared" si="9"/>
        <v>0</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TD</v>
      </c>
      <c r="E96" s="171">
        <f>'3. Investeringen'!M96</f>
        <v>55</v>
      </c>
      <c r="F96" s="121">
        <f>'3. Investeringen'!N96</f>
        <v>2017</v>
      </c>
      <c r="G96" s="86">
        <f>'3. Investeringen'!O96</f>
        <v>293920.3</v>
      </c>
      <c r="H96" s="20"/>
      <c r="I96" s="136">
        <f>'5. Selectie'!P144</f>
        <v>1</v>
      </c>
      <c r="J96" s="20"/>
      <c r="K96" s="87">
        <f t="shared" si="9"/>
        <v>0</v>
      </c>
      <c r="L96" s="87">
        <f t="shared" si="9"/>
        <v>0</v>
      </c>
      <c r="M96" s="87">
        <f t="shared" si="9"/>
        <v>0</v>
      </c>
      <c r="N96" s="87">
        <f t="shared" si="9"/>
        <v>0</v>
      </c>
      <c r="O96" s="87">
        <f t="shared" si="9"/>
        <v>0</v>
      </c>
      <c r="P96" s="87">
        <f t="shared" si="9"/>
        <v>0</v>
      </c>
      <c r="Q96" s="87">
        <f t="shared" si="9"/>
        <v>293920.3</v>
      </c>
      <c r="R96" s="87">
        <f t="shared" si="9"/>
        <v>0</v>
      </c>
      <c r="S96" s="87">
        <f t="shared" si="9"/>
        <v>0</v>
      </c>
      <c r="T96" s="87">
        <f t="shared" si="9"/>
        <v>0</v>
      </c>
      <c r="U96" s="87">
        <f t="shared" si="9"/>
        <v>0</v>
      </c>
      <c r="V96" s="87">
        <f t="shared" si="9"/>
        <v>0</v>
      </c>
      <c r="W96" s="87">
        <f t="shared" si="9"/>
        <v>0</v>
      </c>
      <c r="X96" s="87">
        <f t="shared" si="9"/>
        <v>0</v>
      </c>
      <c r="Y96" s="87">
        <f t="shared" si="9"/>
        <v>0</v>
      </c>
      <c r="Z96" s="87">
        <f t="shared" si="9"/>
        <v>0</v>
      </c>
    </row>
    <row r="97" spans="2:26" s="79" customFormat="1" x14ac:dyDescent="0.2">
      <c r="B97" s="86">
        <f>'3. Investeringen'!B97</f>
        <v>83</v>
      </c>
      <c r="C97" s="86" t="str">
        <f>'3. Investeringen'!C97</f>
        <v>Nieuwe investeringen</v>
      </c>
      <c r="D97" s="86" t="str">
        <f>'3. Investeringen'!F97</f>
        <v>TD</v>
      </c>
      <c r="E97" s="171">
        <f>'3. Investeringen'!M97</f>
        <v>45</v>
      </c>
      <c r="F97" s="121">
        <f>'3. Investeringen'!N97</f>
        <v>2017</v>
      </c>
      <c r="G97" s="86">
        <f>'3. Investeringen'!O97</f>
        <v>680649.54</v>
      </c>
      <c r="H97" s="20"/>
      <c r="I97" s="136">
        <f>'5. Selectie'!P145</f>
        <v>1</v>
      </c>
      <c r="J97" s="20"/>
      <c r="K97" s="87">
        <f t="shared" si="9"/>
        <v>0</v>
      </c>
      <c r="L97" s="87">
        <f t="shared" si="9"/>
        <v>0</v>
      </c>
      <c r="M97" s="87">
        <f t="shared" si="9"/>
        <v>0</v>
      </c>
      <c r="N97" s="87">
        <f t="shared" si="9"/>
        <v>0</v>
      </c>
      <c r="O97" s="87">
        <f t="shared" si="9"/>
        <v>0</v>
      </c>
      <c r="P97" s="87">
        <f t="shared" si="9"/>
        <v>0</v>
      </c>
      <c r="Q97" s="87">
        <f t="shared" si="9"/>
        <v>680649.54</v>
      </c>
      <c r="R97" s="87">
        <f t="shared" si="9"/>
        <v>0</v>
      </c>
      <c r="S97" s="87">
        <f t="shared" si="9"/>
        <v>0</v>
      </c>
      <c r="T97" s="87">
        <f t="shared" si="9"/>
        <v>0</v>
      </c>
      <c r="U97" s="87">
        <f t="shared" si="9"/>
        <v>0</v>
      </c>
      <c r="V97" s="87">
        <f t="shared" si="9"/>
        <v>0</v>
      </c>
      <c r="W97" s="87">
        <f t="shared" si="9"/>
        <v>0</v>
      </c>
      <c r="X97" s="87">
        <f t="shared" si="9"/>
        <v>0</v>
      </c>
      <c r="Y97" s="87">
        <f t="shared" si="9"/>
        <v>0</v>
      </c>
      <c r="Z97" s="87">
        <f t="shared" si="9"/>
        <v>0</v>
      </c>
    </row>
    <row r="98" spans="2:26" s="79" customFormat="1" x14ac:dyDescent="0.2">
      <c r="B98" s="86">
        <f>'3. Investeringen'!B98</f>
        <v>84</v>
      </c>
      <c r="C98" s="86" t="str">
        <f>'3. Investeringen'!C98</f>
        <v>Nieuwe investeringen</v>
      </c>
      <c r="D98" s="86" t="str">
        <f>'3. Investeringen'!F98</f>
        <v>TD</v>
      </c>
      <c r="E98" s="171">
        <f>'3. Investeringen'!M98</f>
        <v>30</v>
      </c>
      <c r="F98" s="121">
        <f>'3. Investeringen'!N98</f>
        <v>2017</v>
      </c>
      <c r="G98" s="86">
        <f>'3. Investeringen'!O98</f>
        <v>276314.90000000002</v>
      </c>
      <c r="H98" s="20"/>
      <c r="I98" s="136">
        <f>'5. Selectie'!P146</f>
        <v>1</v>
      </c>
      <c r="J98" s="20"/>
      <c r="K98" s="87">
        <f t="shared" si="9"/>
        <v>0</v>
      </c>
      <c r="L98" s="87">
        <f t="shared" si="9"/>
        <v>0</v>
      </c>
      <c r="M98" s="87">
        <f t="shared" si="9"/>
        <v>0</v>
      </c>
      <c r="N98" s="87">
        <f t="shared" si="9"/>
        <v>0</v>
      </c>
      <c r="O98" s="87">
        <f t="shared" si="9"/>
        <v>0</v>
      </c>
      <c r="P98" s="87">
        <f t="shared" si="9"/>
        <v>0</v>
      </c>
      <c r="Q98" s="87">
        <f t="shared" si="9"/>
        <v>276314.90000000002</v>
      </c>
      <c r="R98" s="87">
        <f t="shared" si="9"/>
        <v>0</v>
      </c>
      <c r="S98" s="87">
        <f t="shared" si="9"/>
        <v>0</v>
      </c>
      <c r="T98" s="87">
        <f t="shared" si="9"/>
        <v>0</v>
      </c>
      <c r="U98" s="87">
        <f t="shared" si="9"/>
        <v>0</v>
      </c>
      <c r="V98" s="87">
        <f t="shared" si="9"/>
        <v>0</v>
      </c>
      <c r="W98" s="87">
        <f t="shared" si="9"/>
        <v>0</v>
      </c>
      <c r="X98" s="87">
        <f t="shared" si="9"/>
        <v>0</v>
      </c>
      <c r="Y98" s="87">
        <f t="shared" si="9"/>
        <v>0</v>
      </c>
      <c r="Z98" s="87">
        <f t="shared" si="9"/>
        <v>0</v>
      </c>
    </row>
    <row r="99" spans="2:26" s="79" customFormat="1" x14ac:dyDescent="0.2">
      <c r="B99" s="86">
        <f>'3. Investeringen'!B99</f>
        <v>85</v>
      </c>
      <c r="C99" s="86" t="str">
        <f>'3. Investeringen'!C99</f>
        <v>Nieuwe investeringen</v>
      </c>
      <c r="D99" s="86" t="str">
        <f>'3. Investeringen'!F99</f>
        <v>TD</v>
      </c>
      <c r="E99" s="171">
        <f>'3. Investeringen'!M99</f>
        <v>10</v>
      </c>
      <c r="F99" s="121">
        <f>'3. Investeringen'!N99</f>
        <v>2017</v>
      </c>
      <c r="G99" s="86">
        <f>'3. Investeringen'!O99</f>
        <v>138040.31</v>
      </c>
      <c r="H99" s="20"/>
      <c r="I99" s="136">
        <f>'5. Selectie'!P147</f>
        <v>1</v>
      </c>
      <c r="J99" s="20"/>
      <c r="K99" s="87">
        <f t="shared" si="9"/>
        <v>0</v>
      </c>
      <c r="L99" s="87">
        <f t="shared" si="9"/>
        <v>0</v>
      </c>
      <c r="M99" s="87">
        <f t="shared" si="9"/>
        <v>0</v>
      </c>
      <c r="N99" s="87">
        <f t="shared" si="9"/>
        <v>0</v>
      </c>
      <c r="O99" s="87">
        <f t="shared" si="9"/>
        <v>0</v>
      </c>
      <c r="P99" s="87">
        <f t="shared" si="9"/>
        <v>0</v>
      </c>
      <c r="Q99" s="87">
        <f t="shared" si="9"/>
        <v>138040.31</v>
      </c>
      <c r="R99" s="87">
        <f t="shared" si="9"/>
        <v>0</v>
      </c>
      <c r="S99" s="87">
        <f t="shared" si="9"/>
        <v>0</v>
      </c>
      <c r="T99" s="87">
        <f t="shared" si="9"/>
        <v>0</v>
      </c>
      <c r="U99" s="87">
        <f t="shared" si="9"/>
        <v>0</v>
      </c>
      <c r="V99" s="87">
        <f t="shared" si="9"/>
        <v>0</v>
      </c>
      <c r="W99" s="87">
        <f t="shared" si="9"/>
        <v>0</v>
      </c>
      <c r="X99" s="87">
        <f t="shared" si="9"/>
        <v>0</v>
      </c>
      <c r="Y99" s="87">
        <f t="shared" si="9"/>
        <v>0</v>
      </c>
      <c r="Z99" s="87">
        <f t="shared" si="9"/>
        <v>0</v>
      </c>
    </row>
    <row r="100" spans="2:26" s="79" customFormat="1" x14ac:dyDescent="0.2">
      <c r="B100" s="86">
        <f>'3. Investeringen'!B100</f>
        <v>86</v>
      </c>
      <c r="C100" s="86" t="str">
        <f>'3. Investeringen'!C100</f>
        <v>Nieuwe investeringen</v>
      </c>
      <c r="D100" s="86" t="str">
        <f>'3. Investeringen'!F100</f>
        <v>TD</v>
      </c>
      <c r="E100" s="171">
        <f>'3. Investeringen'!M100</f>
        <v>5</v>
      </c>
      <c r="F100" s="121">
        <f>'3. Investeringen'!N100</f>
        <v>2017</v>
      </c>
      <c r="G100" s="86">
        <f>'3. Investeringen'!O100</f>
        <v>789049.9</v>
      </c>
      <c r="H100" s="20"/>
      <c r="I100" s="136">
        <f>'5. Selectie'!P148</f>
        <v>1</v>
      </c>
      <c r="J100" s="20"/>
      <c r="K100" s="87">
        <f t="shared" si="9"/>
        <v>0</v>
      </c>
      <c r="L100" s="87">
        <f t="shared" si="9"/>
        <v>0</v>
      </c>
      <c r="M100" s="87">
        <f t="shared" si="9"/>
        <v>0</v>
      </c>
      <c r="N100" s="87">
        <f t="shared" si="9"/>
        <v>0</v>
      </c>
      <c r="O100" s="87">
        <f t="shared" si="9"/>
        <v>0</v>
      </c>
      <c r="P100" s="87">
        <f t="shared" si="9"/>
        <v>0</v>
      </c>
      <c r="Q100" s="87">
        <f t="shared" si="9"/>
        <v>789049.9</v>
      </c>
      <c r="R100" s="87">
        <f t="shared" si="9"/>
        <v>0</v>
      </c>
      <c r="S100" s="87">
        <f t="shared" si="9"/>
        <v>0</v>
      </c>
      <c r="T100" s="87">
        <f t="shared" si="9"/>
        <v>0</v>
      </c>
      <c r="U100" s="87">
        <f t="shared" si="9"/>
        <v>0</v>
      </c>
      <c r="V100" s="87">
        <f t="shared" si="9"/>
        <v>0</v>
      </c>
      <c r="W100" s="87">
        <f t="shared" si="9"/>
        <v>0</v>
      </c>
      <c r="X100" s="87">
        <f t="shared" si="9"/>
        <v>0</v>
      </c>
      <c r="Y100" s="87">
        <f t="shared" si="9"/>
        <v>0</v>
      </c>
      <c r="Z100" s="87">
        <f t="shared" si="9"/>
        <v>0</v>
      </c>
    </row>
    <row r="101" spans="2:26" s="79" customFormat="1" x14ac:dyDescent="0.2">
      <c r="B101" s="86">
        <f>'3. Investeringen'!B101</f>
        <v>87</v>
      </c>
      <c r="C101" s="86" t="str">
        <f>'3. Investeringen'!C101</f>
        <v>Nieuwe investeringen</v>
      </c>
      <c r="D101" s="86" t="str">
        <f>'3. Investeringen'!F101</f>
        <v>TD</v>
      </c>
      <c r="E101" s="171">
        <f>'3. Investeringen'!M101</f>
        <v>0</v>
      </c>
      <c r="F101" s="121">
        <f>'3. Investeringen'!N101</f>
        <v>2017</v>
      </c>
      <c r="G101" s="86">
        <f>'3. Investeringen'!O101</f>
        <v>2749</v>
      </c>
      <c r="H101" s="20"/>
      <c r="I101" s="136">
        <f>'5. Selectie'!P149</f>
        <v>1</v>
      </c>
      <c r="J101" s="20"/>
      <c r="K101" s="87">
        <f t="shared" si="9"/>
        <v>0</v>
      </c>
      <c r="L101" s="87">
        <f t="shared" si="9"/>
        <v>0</v>
      </c>
      <c r="M101" s="87">
        <f t="shared" si="9"/>
        <v>0</v>
      </c>
      <c r="N101" s="87">
        <f t="shared" si="9"/>
        <v>0</v>
      </c>
      <c r="O101" s="87">
        <f t="shared" si="9"/>
        <v>0</v>
      </c>
      <c r="P101" s="87">
        <f t="shared" si="9"/>
        <v>0</v>
      </c>
      <c r="Q101" s="87">
        <f t="shared" si="9"/>
        <v>2749</v>
      </c>
      <c r="R101" s="87">
        <f t="shared" si="9"/>
        <v>0</v>
      </c>
      <c r="S101" s="87">
        <f t="shared" si="9"/>
        <v>0</v>
      </c>
      <c r="T101" s="87">
        <f t="shared" si="9"/>
        <v>0</v>
      </c>
      <c r="U101" s="87">
        <f t="shared" si="9"/>
        <v>0</v>
      </c>
      <c r="V101" s="87">
        <f t="shared" si="9"/>
        <v>0</v>
      </c>
      <c r="W101" s="87">
        <f t="shared" si="9"/>
        <v>0</v>
      </c>
      <c r="X101" s="87">
        <f t="shared" si="9"/>
        <v>0</v>
      </c>
      <c r="Y101" s="87">
        <f t="shared" si="9"/>
        <v>0</v>
      </c>
      <c r="Z101" s="87">
        <f t="shared" si="9"/>
        <v>0</v>
      </c>
    </row>
    <row r="102" spans="2:26" s="79" customFormat="1" x14ac:dyDescent="0.2">
      <c r="B102" s="86">
        <f>'3. Investeringen'!B102</f>
        <v>88</v>
      </c>
      <c r="C102" s="86" t="str">
        <f>'3. Investeringen'!C102</f>
        <v>Nieuwe investeringen</v>
      </c>
      <c r="D102" s="86" t="str">
        <f>'3. Investeringen'!F102</f>
        <v>TD</v>
      </c>
      <c r="E102" s="171">
        <f>'3. Investeringen'!M102</f>
        <v>55</v>
      </c>
      <c r="F102" s="121">
        <f>'3. Investeringen'!N102</f>
        <v>2018</v>
      </c>
      <c r="G102" s="86">
        <f>'3. Investeringen'!O102</f>
        <v>320120.48</v>
      </c>
      <c r="H102" s="20"/>
      <c r="I102" s="136">
        <f>'5. Selectie'!P150</f>
        <v>1</v>
      </c>
      <c r="J102" s="20"/>
      <c r="K102" s="87">
        <f t="shared" si="9"/>
        <v>0</v>
      </c>
      <c r="L102" s="87">
        <f t="shared" si="9"/>
        <v>0</v>
      </c>
      <c r="M102" s="87">
        <f t="shared" si="9"/>
        <v>0</v>
      </c>
      <c r="N102" s="87">
        <f t="shared" si="9"/>
        <v>0</v>
      </c>
      <c r="O102" s="87">
        <f t="shared" si="9"/>
        <v>0</v>
      </c>
      <c r="P102" s="87">
        <f t="shared" si="9"/>
        <v>0</v>
      </c>
      <c r="Q102" s="87">
        <f t="shared" si="9"/>
        <v>0</v>
      </c>
      <c r="R102" s="87">
        <f t="shared" si="9"/>
        <v>320120.48</v>
      </c>
      <c r="S102" s="87">
        <f t="shared" si="9"/>
        <v>0</v>
      </c>
      <c r="T102" s="87">
        <f t="shared" si="9"/>
        <v>0</v>
      </c>
      <c r="U102" s="87">
        <f t="shared" si="9"/>
        <v>0</v>
      </c>
      <c r="V102" s="87">
        <f t="shared" si="9"/>
        <v>0</v>
      </c>
      <c r="W102" s="87">
        <f t="shared" si="9"/>
        <v>0</v>
      </c>
      <c r="X102" s="87">
        <f t="shared" si="9"/>
        <v>0</v>
      </c>
      <c r="Y102" s="87">
        <f t="shared" si="9"/>
        <v>0</v>
      </c>
      <c r="Z102" s="87">
        <f t="shared" si="9"/>
        <v>0</v>
      </c>
    </row>
    <row r="103" spans="2:26" s="79" customFormat="1" x14ac:dyDescent="0.2">
      <c r="B103" s="86">
        <f>'3. Investeringen'!B103</f>
        <v>89</v>
      </c>
      <c r="C103" s="86" t="str">
        <f>'3. Investeringen'!C103</f>
        <v>Nieuwe investeringen</v>
      </c>
      <c r="D103" s="86" t="str">
        <f>'3. Investeringen'!F103</f>
        <v>TD</v>
      </c>
      <c r="E103" s="171">
        <f>'3. Investeringen'!M103</f>
        <v>45</v>
      </c>
      <c r="F103" s="121">
        <f>'3. Investeringen'!N103</f>
        <v>2018</v>
      </c>
      <c r="G103" s="86">
        <f>'3. Investeringen'!O103</f>
        <v>1053536.25</v>
      </c>
      <c r="H103" s="20"/>
      <c r="I103" s="136">
        <f>'5. Selectie'!P151</f>
        <v>1</v>
      </c>
      <c r="J103" s="20"/>
      <c r="K103" s="87">
        <f t="shared" si="9"/>
        <v>0</v>
      </c>
      <c r="L103" s="87">
        <f t="shared" si="9"/>
        <v>0</v>
      </c>
      <c r="M103" s="87">
        <f t="shared" si="9"/>
        <v>0</v>
      </c>
      <c r="N103" s="87">
        <f t="shared" si="9"/>
        <v>0</v>
      </c>
      <c r="O103" s="87">
        <f t="shared" si="9"/>
        <v>0</v>
      </c>
      <c r="P103" s="87">
        <f t="shared" si="9"/>
        <v>0</v>
      </c>
      <c r="Q103" s="87">
        <f t="shared" si="9"/>
        <v>0</v>
      </c>
      <c r="R103" s="87">
        <f t="shared" si="9"/>
        <v>1053536.25</v>
      </c>
      <c r="S103" s="87">
        <f t="shared" si="9"/>
        <v>0</v>
      </c>
      <c r="T103" s="87">
        <f t="shared" si="9"/>
        <v>0</v>
      </c>
      <c r="U103" s="87">
        <f t="shared" si="9"/>
        <v>0</v>
      </c>
      <c r="V103" s="87">
        <f t="shared" si="9"/>
        <v>0</v>
      </c>
      <c r="W103" s="87">
        <f t="shared" si="9"/>
        <v>0</v>
      </c>
      <c r="X103" s="87">
        <f t="shared" si="9"/>
        <v>0</v>
      </c>
      <c r="Y103" s="87">
        <f t="shared" si="9"/>
        <v>0</v>
      </c>
      <c r="Z103" s="87">
        <f t="shared" si="9"/>
        <v>0</v>
      </c>
    </row>
    <row r="104" spans="2:26" s="79" customFormat="1" x14ac:dyDescent="0.2">
      <c r="B104" s="86">
        <f>'3. Investeringen'!B104</f>
        <v>90</v>
      </c>
      <c r="C104" s="86" t="str">
        <f>'3. Investeringen'!C104</f>
        <v>Nieuwe investeringen</v>
      </c>
      <c r="D104" s="86" t="str">
        <f>'3. Investeringen'!F104</f>
        <v>TD</v>
      </c>
      <c r="E104" s="171">
        <f>'3. Investeringen'!M104</f>
        <v>30</v>
      </c>
      <c r="F104" s="121">
        <f>'3. Investeringen'!N104</f>
        <v>2018</v>
      </c>
      <c r="G104" s="86">
        <f>'3. Investeringen'!O104</f>
        <v>256562.86</v>
      </c>
      <c r="H104" s="20"/>
      <c r="I104" s="136">
        <f>'5. Selectie'!P152</f>
        <v>1</v>
      </c>
      <c r="J104" s="20"/>
      <c r="K104" s="87">
        <f t="shared" si="9"/>
        <v>0</v>
      </c>
      <c r="L104" s="87">
        <f t="shared" si="9"/>
        <v>0</v>
      </c>
      <c r="M104" s="87">
        <f t="shared" si="9"/>
        <v>0</v>
      </c>
      <c r="N104" s="87">
        <f t="shared" si="9"/>
        <v>0</v>
      </c>
      <c r="O104" s="87">
        <f t="shared" si="9"/>
        <v>0</v>
      </c>
      <c r="P104" s="87">
        <f t="shared" si="9"/>
        <v>0</v>
      </c>
      <c r="Q104" s="87">
        <f t="shared" si="9"/>
        <v>0</v>
      </c>
      <c r="R104" s="87">
        <f t="shared" si="9"/>
        <v>256562.86</v>
      </c>
      <c r="S104" s="87">
        <f t="shared" si="9"/>
        <v>0</v>
      </c>
      <c r="T104" s="87">
        <f t="shared" si="9"/>
        <v>0</v>
      </c>
      <c r="U104" s="87">
        <f t="shared" si="9"/>
        <v>0</v>
      </c>
      <c r="V104" s="87">
        <f t="shared" si="9"/>
        <v>0</v>
      </c>
      <c r="W104" s="87">
        <f t="shared" si="9"/>
        <v>0</v>
      </c>
      <c r="X104" s="87">
        <f t="shared" si="9"/>
        <v>0</v>
      </c>
      <c r="Y104" s="87">
        <f t="shared" si="9"/>
        <v>0</v>
      </c>
      <c r="Z104" s="87">
        <f t="shared" si="9"/>
        <v>0</v>
      </c>
    </row>
    <row r="105" spans="2:26" s="79" customFormat="1" x14ac:dyDescent="0.2">
      <c r="B105" s="86">
        <f>'3. Investeringen'!B105</f>
        <v>91</v>
      </c>
      <c r="C105" s="86" t="str">
        <f>'3. Investeringen'!C105</f>
        <v>Nieuwe investeringen</v>
      </c>
      <c r="D105" s="86" t="str">
        <f>'3. Investeringen'!F105</f>
        <v>TD</v>
      </c>
      <c r="E105" s="171">
        <f>'3. Investeringen'!M105</f>
        <v>10</v>
      </c>
      <c r="F105" s="121">
        <f>'3. Investeringen'!N105</f>
        <v>2018</v>
      </c>
      <c r="G105" s="86">
        <f>'3. Investeringen'!O105</f>
        <v>295246.83</v>
      </c>
      <c r="H105" s="20"/>
      <c r="I105" s="136">
        <f>'5. Selectie'!P153</f>
        <v>1</v>
      </c>
      <c r="J105" s="20"/>
      <c r="K105" s="87">
        <f t="shared" ref="K105:Z114" si="10">($F105=K$14)*$I105*$G105</f>
        <v>0</v>
      </c>
      <c r="L105" s="87">
        <f t="shared" si="10"/>
        <v>0</v>
      </c>
      <c r="M105" s="87">
        <f t="shared" si="10"/>
        <v>0</v>
      </c>
      <c r="N105" s="87">
        <f t="shared" si="10"/>
        <v>0</v>
      </c>
      <c r="O105" s="87">
        <f t="shared" si="10"/>
        <v>0</v>
      </c>
      <c r="P105" s="87">
        <f t="shared" si="10"/>
        <v>0</v>
      </c>
      <c r="Q105" s="87">
        <f t="shared" si="10"/>
        <v>0</v>
      </c>
      <c r="R105" s="87">
        <f t="shared" si="10"/>
        <v>295246.83</v>
      </c>
      <c r="S105" s="87">
        <f t="shared" si="10"/>
        <v>0</v>
      </c>
      <c r="T105" s="87">
        <f t="shared" si="10"/>
        <v>0</v>
      </c>
      <c r="U105" s="87">
        <f t="shared" si="10"/>
        <v>0</v>
      </c>
      <c r="V105" s="87">
        <f t="shared" si="10"/>
        <v>0</v>
      </c>
      <c r="W105" s="87">
        <f t="shared" si="10"/>
        <v>0</v>
      </c>
      <c r="X105" s="87">
        <f t="shared" si="10"/>
        <v>0</v>
      </c>
      <c r="Y105" s="87">
        <f t="shared" si="10"/>
        <v>0</v>
      </c>
      <c r="Z105" s="87">
        <f t="shared" si="10"/>
        <v>0</v>
      </c>
    </row>
    <row r="106" spans="2:26" s="79" customFormat="1" x14ac:dyDescent="0.2">
      <c r="B106" s="86">
        <f>'3. Investeringen'!B106</f>
        <v>92</v>
      </c>
      <c r="C106" s="86" t="str">
        <f>'3. Investeringen'!C106</f>
        <v>Nieuwe investeringen</v>
      </c>
      <c r="D106" s="86" t="str">
        <f>'3. Investeringen'!F106</f>
        <v>TD</v>
      </c>
      <c r="E106" s="171">
        <f>'3. Investeringen'!M106</f>
        <v>5</v>
      </c>
      <c r="F106" s="121">
        <f>'3. Investeringen'!N106</f>
        <v>2018</v>
      </c>
      <c r="G106" s="86">
        <f>'3. Investeringen'!O106</f>
        <v>739208.46000000008</v>
      </c>
      <c r="H106" s="20"/>
      <c r="I106" s="136">
        <f>'5. Selectie'!P154</f>
        <v>1</v>
      </c>
      <c r="J106" s="20"/>
      <c r="K106" s="87">
        <f t="shared" si="10"/>
        <v>0</v>
      </c>
      <c r="L106" s="87">
        <f t="shared" si="10"/>
        <v>0</v>
      </c>
      <c r="M106" s="87">
        <f t="shared" si="10"/>
        <v>0</v>
      </c>
      <c r="N106" s="87">
        <f t="shared" si="10"/>
        <v>0</v>
      </c>
      <c r="O106" s="87">
        <f t="shared" si="10"/>
        <v>0</v>
      </c>
      <c r="P106" s="87">
        <f t="shared" si="10"/>
        <v>0</v>
      </c>
      <c r="Q106" s="87">
        <f t="shared" si="10"/>
        <v>0</v>
      </c>
      <c r="R106" s="87">
        <f t="shared" si="10"/>
        <v>739208.46000000008</v>
      </c>
      <c r="S106" s="87">
        <f t="shared" si="10"/>
        <v>0</v>
      </c>
      <c r="T106" s="87">
        <f t="shared" si="10"/>
        <v>0</v>
      </c>
      <c r="U106" s="87">
        <f t="shared" si="10"/>
        <v>0</v>
      </c>
      <c r="V106" s="87">
        <f t="shared" si="10"/>
        <v>0</v>
      </c>
      <c r="W106" s="87">
        <f t="shared" si="10"/>
        <v>0</v>
      </c>
      <c r="X106" s="87">
        <f t="shared" si="10"/>
        <v>0</v>
      </c>
      <c r="Y106" s="87">
        <f t="shared" si="10"/>
        <v>0</v>
      </c>
      <c r="Z106" s="87">
        <f t="shared" si="10"/>
        <v>0</v>
      </c>
    </row>
    <row r="107" spans="2:26" s="79" customFormat="1" x14ac:dyDescent="0.2">
      <c r="B107" s="86">
        <f>'3. Investeringen'!B107</f>
        <v>93</v>
      </c>
      <c r="C107" s="86" t="str">
        <f>'3. Investeringen'!C107</f>
        <v>Nieuwe investeringen</v>
      </c>
      <c r="D107" s="86" t="str">
        <f>'3. Investeringen'!F107</f>
        <v>TD</v>
      </c>
      <c r="E107" s="171">
        <f>'3. Investeringen'!M107</f>
        <v>0</v>
      </c>
      <c r="F107" s="121">
        <f>'3. Investeringen'!N107</f>
        <v>2018</v>
      </c>
      <c r="G107" s="86">
        <f>'3. Investeringen'!O107</f>
        <v>4679.9399999999996</v>
      </c>
      <c r="H107" s="20"/>
      <c r="I107" s="136">
        <f>'5. Selectie'!P155</f>
        <v>1</v>
      </c>
      <c r="J107" s="20"/>
      <c r="K107" s="87">
        <f t="shared" si="10"/>
        <v>0</v>
      </c>
      <c r="L107" s="87">
        <f t="shared" si="10"/>
        <v>0</v>
      </c>
      <c r="M107" s="87">
        <f t="shared" si="10"/>
        <v>0</v>
      </c>
      <c r="N107" s="87">
        <f t="shared" si="10"/>
        <v>0</v>
      </c>
      <c r="O107" s="87">
        <f t="shared" si="10"/>
        <v>0</v>
      </c>
      <c r="P107" s="87">
        <f t="shared" si="10"/>
        <v>0</v>
      </c>
      <c r="Q107" s="87">
        <f t="shared" si="10"/>
        <v>0</v>
      </c>
      <c r="R107" s="87">
        <f t="shared" si="10"/>
        <v>4679.9399999999996</v>
      </c>
      <c r="S107" s="87">
        <f t="shared" si="10"/>
        <v>0</v>
      </c>
      <c r="T107" s="87">
        <f t="shared" si="10"/>
        <v>0</v>
      </c>
      <c r="U107" s="87">
        <f t="shared" si="10"/>
        <v>0</v>
      </c>
      <c r="V107" s="87">
        <f t="shared" si="10"/>
        <v>0</v>
      </c>
      <c r="W107" s="87">
        <f t="shared" si="10"/>
        <v>0</v>
      </c>
      <c r="X107" s="87">
        <f t="shared" si="10"/>
        <v>0</v>
      </c>
      <c r="Y107" s="87">
        <f t="shared" si="10"/>
        <v>0</v>
      </c>
      <c r="Z107" s="87">
        <f t="shared" si="10"/>
        <v>0</v>
      </c>
    </row>
    <row r="108" spans="2:26" s="79" customFormat="1" x14ac:dyDescent="0.2">
      <c r="B108" s="86">
        <f>'3. Investeringen'!B108</f>
        <v>94</v>
      </c>
      <c r="C108" s="86" t="str">
        <f>'3. Investeringen'!C108</f>
        <v>Nieuwe investeringen</v>
      </c>
      <c r="D108" s="86" t="str">
        <f>'3. Investeringen'!F108</f>
        <v>TD</v>
      </c>
      <c r="E108" s="171">
        <f>'3. Investeringen'!M108</f>
        <v>55</v>
      </c>
      <c r="F108" s="121">
        <f>'3. Investeringen'!N108</f>
        <v>2019</v>
      </c>
      <c r="G108" s="86">
        <f>'3. Investeringen'!O108</f>
        <v>344747.43</v>
      </c>
      <c r="H108" s="20"/>
      <c r="I108" s="136">
        <f>'5. Selectie'!P156</f>
        <v>1</v>
      </c>
      <c r="J108" s="20"/>
      <c r="K108" s="87">
        <f t="shared" si="10"/>
        <v>0</v>
      </c>
      <c r="L108" s="87">
        <f t="shared" si="10"/>
        <v>0</v>
      </c>
      <c r="M108" s="87">
        <f t="shared" si="10"/>
        <v>0</v>
      </c>
      <c r="N108" s="87">
        <f t="shared" si="10"/>
        <v>0</v>
      </c>
      <c r="O108" s="87">
        <f t="shared" si="10"/>
        <v>0</v>
      </c>
      <c r="P108" s="87">
        <f t="shared" si="10"/>
        <v>0</v>
      </c>
      <c r="Q108" s="87">
        <f t="shared" si="10"/>
        <v>0</v>
      </c>
      <c r="R108" s="87">
        <f t="shared" si="10"/>
        <v>0</v>
      </c>
      <c r="S108" s="87">
        <f t="shared" si="10"/>
        <v>344747.43</v>
      </c>
      <c r="T108" s="87">
        <f t="shared" si="10"/>
        <v>0</v>
      </c>
      <c r="U108" s="87">
        <f t="shared" si="10"/>
        <v>0</v>
      </c>
      <c r="V108" s="87">
        <f t="shared" si="10"/>
        <v>0</v>
      </c>
      <c r="W108" s="87">
        <f t="shared" si="10"/>
        <v>0</v>
      </c>
      <c r="X108" s="87">
        <f t="shared" si="10"/>
        <v>0</v>
      </c>
      <c r="Y108" s="87">
        <f t="shared" si="10"/>
        <v>0</v>
      </c>
      <c r="Z108" s="87">
        <f t="shared" si="10"/>
        <v>0</v>
      </c>
    </row>
    <row r="109" spans="2:26" s="79" customFormat="1" x14ac:dyDescent="0.2">
      <c r="B109" s="86">
        <f>'3. Investeringen'!B109</f>
        <v>95</v>
      </c>
      <c r="C109" s="86" t="str">
        <f>'3. Investeringen'!C109</f>
        <v>Nieuwe investeringen</v>
      </c>
      <c r="D109" s="86" t="str">
        <f>'3. Investeringen'!F109</f>
        <v>TD</v>
      </c>
      <c r="E109" s="171">
        <f>'3. Investeringen'!M109</f>
        <v>45</v>
      </c>
      <c r="F109" s="121">
        <f>'3. Investeringen'!N109</f>
        <v>2019</v>
      </c>
      <c r="G109" s="86">
        <f>'3. Investeringen'!O109</f>
        <v>1058546.9099999999</v>
      </c>
      <c r="H109" s="20"/>
      <c r="I109" s="136">
        <f>'5. Selectie'!P157</f>
        <v>1</v>
      </c>
      <c r="J109" s="20"/>
      <c r="K109" s="87">
        <f t="shared" si="10"/>
        <v>0</v>
      </c>
      <c r="L109" s="87">
        <f t="shared" si="10"/>
        <v>0</v>
      </c>
      <c r="M109" s="87">
        <f t="shared" si="10"/>
        <v>0</v>
      </c>
      <c r="N109" s="87">
        <f t="shared" si="10"/>
        <v>0</v>
      </c>
      <c r="O109" s="87">
        <f t="shared" si="10"/>
        <v>0</v>
      </c>
      <c r="P109" s="87">
        <f t="shared" si="10"/>
        <v>0</v>
      </c>
      <c r="Q109" s="87">
        <f t="shared" si="10"/>
        <v>0</v>
      </c>
      <c r="R109" s="87">
        <f t="shared" si="10"/>
        <v>0</v>
      </c>
      <c r="S109" s="87">
        <f t="shared" si="10"/>
        <v>1058546.9099999999</v>
      </c>
      <c r="T109" s="87">
        <f t="shared" si="10"/>
        <v>0</v>
      </c>
      <c r="U109" s="87">
        <f t="shared" si="10"/>
        <v>0</v>
      </c>
      <c r="V109" s="87">
        <f t="shared" si="10"/>
        <v>0</v>
      </c>
      <c r="W109" s="87">
        <f t="shared" si="10"/>
        <v>0</v>
      </c>
      <c r="X109" s="87">
        <f t="shared" si="10"/>
        <v>0</v>
      </c>
      <c r="Y109" s="87">
        <f t="shared" si="10"/>
        <v>0</v>
      </c>
      <c r="Z109" s="87">
        <f t="shared" si="10"/>
        <v>0</v>
      </c>
    </row>
    <row r="110" spans="2:26" s="79" customFormat="1" x14ac:dyDescent="0.2">
      <c r="B110" s="86">
        <f>'3. Investeringen'!B110</f>
        <v>96</v>
      </c>
      <c r="C110" s="86" t="str">
        <f>'3. Investeringen'!C110</f>
        <v>Nieuwe investeringen</v>
      </c>
      <c r="D110" s="86" t="str">
        <f>'3. Investeringen'!F110</f>
        <v>TD</v>
      </c>
      <c r="E110" s="171">
        <f>'3. Investeringen'!M110</f>
        <v>30</v>
      </c>
      <c r="F110" s="121">
        <f>'3. Investeringen'!N110</f>
        <v>2019</v>
      </c>
      <c r="G110" s="86">
        <f>'3. Investeringen'!O110</f>
        <v>229286.88</v>
      </c>
      <c r="H110" s="20"/>
      <c r="I110" s="136">
        <f>'5. Selectie'!P158</f>
        <v>1</v>
      </c>
      <c r="J110" s="20"/>
      <c r="K110" s="87">
        <f t="shared" si="10"/>
        <v>0</v>
      </c>
      <c r="L110" s="87">
        <f t="shared" si="10"/>
        <v>0</v>
      </c>
      <c r="M110" s="87">
        <f t="shared" si="10"/>
        <v>0</v>
      </c>
      <c r="N110" s="87">
        <f t="shared" si="10"/>
        <v>0</v>
      </c>
      <c r="O110" s="87">
        <f t="shared" si="10"/>
        <v>0</v>
      </c>
      <c r="P110" s="87">
        <f t="shared" si="10"/>
        <v>0</v>
      </c>
      <c r="Q110" s="87">
        <f t="shared" si="10"/>
        <v>0</v>
      </c>
      <c r="R110" s="87">
        <f t="shared" si="10"/>
        <v>0</v>
      </c>
      <c r="S110" s="87">
        <f t="shared" si="10"/>
        <v>229286.88</v>
      </c>
      <c r="T110" s="87">
        <f t="shared" si="10"/>
        <v>0</v>
      </c>
      <c r="U110" s="87">
        <f t="shared" si="10"/>
        <v>0</v>
      </c>
      <c r="V110" s="87">
        <f t="shared" si="10"/>
        <v>0</v>
      </c>
      <c r="W110" s="87">
        <f t="shared" si="10"/>
        <v>0</v>
      </c>
      <c r="X110" s="87">
        <f t="shared" si="10"/>
        <v>0</v>
      </c>
      <c r="Y110" s="87">
        <f t="shared" si="10"/>
        <v>0</v>
      </c>
      <c r="Z110" s="87">
        <f t="shared" si="10"/>
        <v>0</v>
      </c>
    </row>
    <row r="111" spans="2:26" s="79" customFormat="1" x14ac:dyDescent="0.2">
      <c r="B111" s="86">
        <f>'3. Investeringen'!B111</f>
        <v>97</v>
      </c>
      <c r="C111" s="86" t="str">
        <f>'3. Investeringen'!C111</f>
        <v>Nieuwe investeringen</v>
      </c>
      <c r="D111" s="86" t="str">
        <f>'3. Investeringen'!F111</f>
        <v>TD</v>
      </c>
      <c r="E111" s="171">
        <f>'3. Investeringen'!M111</f>
        <v>25</v>
      </c>
      <c r="F111" s="121">
        <f>'3. Investeringen'!N111</f>
        <v>2019</v>
      </c>
      <c r="G111" s="86">
        <f>'3. Investeringen'!O111</f>
        <v>2685.61</v>
      </c>
      <c r="H111" s="20"/>
      <c r="I111" s="136">
        <f>'5. Selectie'!P159</f>
        <v>1</v>
      </c>
      <c r="J111" s="20"/>
      <c r="K111" s="87">
        <f t="shared" si="10"/>
        <v>0</v>
      </c>
      <c r="L111" s="87">
        <f t="shared" si="10"/>
        <v>0</v>
      </c>
      <c r="M111" s="87">
        <f t="shared" si="10"/>
        <v>0</v>
      </c>
      <c r="N111" s="87">
        <f t="shared" si="10"/>
        <v>0</v>
      </c>
      <c r="O111" s="87">
        <f t="shared" si="10"/>
        <v>0</v>
      </c>
      <c r="P111" s="87">
        <f t="shared" si="10"/>
        <v>0</v>
      </c>
      <c r="Q111" s="87">
        <f t="shared" si="10"/>
        <v>0</v>
      </c>
      <c r="R111" s="87">
        <f t="shared" si="10"/>
        <v>0</v>
      </c>
      <c r="S111" s="87">
        <f t="shared" si="10"/>
        <v>2685.61</v>
      </c>
      <c r="T111" s="87">
        <f t="shared" si="10"/>
        <v>0</v>
      </c>
      <c r="U111" s="87">
        <f t="shared" si="10"/>
        <v>0</v>
      </c>
      <c r="V111" s="87">
        <f t="shared" si="10"/>
        <v>0</v>
      </c>
      <c r="W111" s="87">
        <f t="shared" si="10"/>
        <v>0</v>
      </c>
      <c r="X111" s="87">
        <f t="shared" si="10"/>
        <v>0</v>
      </c>
      <c r="Y111" s="87">
        <f t="shared" si="10"/>
        <v>0</v>
      </c>
      <c r="Z111" s="87">
        <f t="shared" si="10"/>
        <v>0</v>
      </c>
    </row>
    <row r="112" spans="2:26" s="79" customFormat="1" x14ac:dyDescent="0.2">
      <c r="B112" s="86">
        <f>'3. Investeringen'!B112</f>
        <v>98</v>
      </c>
      <c r="C112" s="86" t="str">
        <f>'3. Investeringen'!C112</f>
        <v>Nieuwe investeringen</v>
      </c>
      <c r="D112" s="86" t="str">
        <f>'3. Investeringen'!F112</f>
        <v>TD</v>
      </c>
      <c r="E112" s="171">
        <f>'3. Investeringen'!M112</f>
        <v>10</v>
      </c>
      <c r="F112" s="121">
        <f>'3. Investeringen'!N112</f>
        <v>2019</v>
      </c>
      <c r="G112" s="86">
        <f>'3. Investeringen'!O112</f>
        <v>365321.23</v>
      </c>
      <c r="H112" s="20"/>
      <c r="I112" s="136">
        <f>'5. Selectie'!P160</f>
        <v>1</v>
      </c>
      <c r="J112" s="20"/>
      <c r="K112" s="87">
        <f t="shared" si="10"/>
        <v>0</v>
      </c>
      <c r="L112" s="87">
        <f t="shared" si="10"/>
        <v>0</v>
      </c>
      <c r="M112" s="87">
        <f t="shared" si="10"/>
        <v>0</v>
      </c>
      <c r="N112" s="87">
        <f t="shared" si="10"/>
        <v>0</v>
      </c>
      <c r="O112" s="87">
        <f t="shared" si="10"/>
        <v>0</v>
      </c>
      <c r="P112" s="87">
        <f t="shared" si="10"/>
        <v>0</v>
      </c>
      <c r="Q112" s="87">
        <f t="shared" si="10"/>
        <v>0</v>
      </c>
      <c r="R112" s="87">
        <f t="shared" si="10"/>
        <v>0</v>
      </c>
      <c r="S112" s="87">
        <f t="shared" si="10"/>
        <v>365321.23</v>
      </c>
      <c r="T112" s="87">
        <f t="shared" si="10"/>
        <v>0</v>
      </c>
      <c r="U112" s="87">
        <f t="shared" si="10"/>
        <v>0</v>
      </c>
      <c r="V112" s="87">
        <f t="shared" si="10"/>
        <v>0</v>
      </c>
      <c r="W112" s="87">
        <f t="shared" si="10"/>
        <v>0</v>
      </c>
      <c r="X112" s="87">
        <f t="shared" si="10"/>
        <v>0</v>
      </c>
      <c r="Y112" s="87">
        <f t="shared" si="10"/>
        <v>0</v>
      </c>
      <c r="Z112" s="87">
        <f t="shared" si="10"/>
        <v>0</v>
      </c>
    </row>
    <row r="113" spans="2:26" s="79" customFormat="1" x14ac:dyDescent="0.2">
      <c r="B113" s="86">
        <f>'3. Investeringen'!B113</f>
        <v>99</v>
      </c>
      <c r="C113" s="86" t="str">
        <f>'3. Investeringen'!C113</f>
        <v>Nieuwe investeringen</v>
      </c>
      <c r="D113" s="86" t="str">
        <f>'3. Investeringen'!F113</f>
        <v>TD</v>
      </c>
      <c r="E113" s="171">
        <f>'3. Investeringen'!M113</f>
        <v>5</v>
      </c>
      <c r="F113" s="121">
        <f>'3. Investeringen'!N113</f>
        <v>2019</v>
      </c>
      <c r="G113" s="86">
        <f>'3. Investeringen'!O113</f>
        <v>467201.77</v>
      </c>
      <c r="H113" s="20"/>
      <c r="I113" s="136">
        <f>'5. Selectie'!P161</f>
        <v>1</v>
      </c>
      <c r="J113" s="20"/>
      <c r="K113" s="87">
        <f t="shared" si="10"/>
        <v>0</v>
      </c>
      <c r="L113" s="87">
        <f t="shared" si="10"/>
        <v>0</v>
      </c>
      <c r="M113" s="87">
        <f t="shared" si="10"/>
        <v>0</v>
      </c>
      <c r="N113" s="87">
        <f t="shared" si="10"/>
        <v>0</v>
      </c>
      <c r="O113" s="87">
        <f t="shared" si="10"/>
        <v>0</v>
      </c>
      <c r="P113" s="87">
        <f t="shared" si="10"/>
        <v>0</v>
      </c>
      <c r="Q113" s="87">
        <f t="shared" si="10"/>
        <v>0</v>
      </c>
      <c r="R113" s="87">
        <f t="shared" si="10"/>
        <v>0</v>
      </c>
      <c r="S113" s="87">
        <f t="shared" si="10"/>
        <v>467201.77</v>
      </c>
      <c r="T113" s="87">
        <f t="shared" si="10"/>
        <v>0</v>
      </c>
      <c r="U113" s="87">
        <f t="shared" si="10"/>
        <v>0</v>
      </c>
      <c r="V113" s="87">
        <f t="shared" si="10"/>
        <v>0</v>
      </c>
      <c r="W113" s="87">
        <f t="shared" si="10"/>
        <v>0</v>
      </c>
      <c r="X113" s="87">
        <f t="shared" si="10"/>
        <v>0</v>
      </c>
      <c r="Y113" s="87">
        <f t="shared" si="10"/>
        <v>0</v>
      </c>
      <c r="Z113" s="87">
        <f t="shared" si="10"/>
        <v>0</v>
      </c>
    </row>
    <row r="114" spans="2:26" s="79" customFormat="1" x14ac:dyDescent="0.2">
      <c r="B114" s="86">
        <f>'3. Investeringen'!B114</f>
        <v>100</v>
      </c>
      <c r="C114" s="86" t="str">
        <f>'3. Investeringen'!C114</f>
        <v>Nieuwe investeringen</v>
      </c>
      <c r="D114" s="86" t="str">
        <f>'3. Investeringen'!F114</f>
        <v>TD</v>
      </c>
      <c r="E114" s="171">
        <f>'3. Investeringen'!M114</f>
        <v>0</v>
      </c>
      <c r="F114" s="121">
        <f>'3. Investeringen'!N114</f>
        <v>2019</v>
      </c>
      <c r="G114" s="86">
        <f>'3. Investeringen'!O114</f>
        <v>6058.2</v>
      </c>
      <c r="H114" s="20"/>
      <c r="I114" s="136">
        <f>'5. Selectie'!P162</f>
        <v>1</v>
      </c>
      <c r="J114" s="20"/>
      <c r="K114" s="87">
        <f t="shared" si="10"/>
        <v>0</v>
      </c>
      <c r="L114" s="87">
        <f t="shared" si="10"/>
        <v>0</v>
      </c>
      <c r="M114" s="87">
        <f t="shared" si="10"/>
        <v>0</v>
      </c>
      <c r="N114" s="87">
        <f t="shared" si="10"/>
        <v>0</v>
      </c>
      <c r="O114" s="87">
        <f t="shared" si="10"/>
        <v>0</v>
      </c>
      <c r="P114" s="87">
        <f t="shared" si="10"/>
        <v>0</v>
      </c>
      <c r="Q114" s="87">
        <f t="shared" si="10"/>
        <v>0</v>
      </c>
      <c r="R114" s="87">
        <f t="shared" si="10"/>
        <v>0</v>
      </c>
      <c r="S114" s="87">
        <f t="shared" si="10"/>
        <v>6058.2</v>
      </c>
      <c r="T114" s="87">
        <f t="shared" si="10"/>
        <v>0</v>
      </c>
      <c r="U114" s="87">
        <f t="shared" si="10"/>
        <v>0</v>
      </c>
      <c r="V114" s="87">
        <f t="shared" si="10"/>
        <v>0</v>
      </c>
      <c r="W114" s="87">
        <f t="shared" si="10"/>
        <v>0</v>
      </c>
      <c r="X114" s="87">
        <f t="shared" si="10"/>
        <v>0</v>
      </c>
      <c r="Y114" s="87">
        <f t="shared" si="10"/>
        <v>0</v>
      </c>
      <c r="Z114" s="87">
        <f t="shared" si="10"/>
        <v>0</v>
      </c>
    </row>
    <row r="115" spans="2:26" s="79" customFormat="1" x14ac:dyDescent="0.2">
      <c r="B115" s="86">
        <f>'3. Investeringen'!B115</f>
        <v>101</v>
      </c>
      <c r="C115" s="86" t="str">
        <f>'3. Investeringen'!C115</f>
        <v>Nieuwe investeringen</v>
      </c>
      <c r="D115" s="86" t="str">
        <f>'3. Investeringen'!F115</f>
        <v>AD</v>
      </c>
      <c r="E115" s="171">
        <f>'3. Investeringen'!M115</f>
        <v>37.5</v>
      </c>
      <c r="F115" s="121">
        <f>'3. Investeringen'!N115</f>
        <v>2011</v>
      </c>
      <c r="G115" s="86">
        <f>'3. Investeringen'!O115</f>
        <v>1505158.846153846</v>
      </c>
      <c r="H115" s="20"/>
      <c r="I115" s="136">
        <f>'5. Selectie'!P163</f>
        <v>1</v>
      </c>
      <c r="J115" s="20"/>
      <c r="K115" s="87">
        <f t="shared" ref="K115:Z124" si="11">($F115=K$14)*$I115*$G115</f>
        <v>1505158.846153846</v>
      </c>
      <c r="L115" s="87">
        <f t="shared" si="11"/>
        <v>0</v>
      </c>
      <c r="M115" s="87">
        <f t="shared" si="11"/>
        <v>0</v>
      </c>
      <c r="N115" s="87">
        <f t="shared" si="11"/>
        <v>0</v>
      </c>
      <c r="O115" s="87">
        <f t="shared" si="11"/>
        <v>0</v>
      </c>
      <c r="P115" s="87">
        <f t="shared" si="11"/>
        <v>0</v>
      </c>
      <c r="Q115" s="87">
        <f t="shared" si="11"/>
        <v>0</v>
      </c>
      <c r="R115" s="87">
        <f t="shared" si="11"/>
        <v>0</v>
      </c>
      <c r="S115" s="87">
        <f t="shared" si="11"/>
        <v>0</v>
      </c>
      <c r="T115" s="87">
        <f t="shared" si="11"/>
        <v>0</v>
      </c>
      <c r="U115" s="87">
        <f t="shared" si="11"/>
        <v>0</v>
      </c>
      <c r="V115" s="87">
        <f t="shared" si="11"/>
        <v>0</v>
      </c>
      <c r="W115" s="87">
        <f t="shared" si="11"/>
        <v>0</v>
      </c>
      <c r="X115" s="87">
        <f t="shared" si="11"/>
        <v>0</v>
      </c>
      <c r="Y115" s="87">
        <f t="shared" si="11"/>
        <v>0</v>
      </c>
      <c r="Z115" s="87">
        <f t="shared" si="11"/>
        <v>0</v>
      </c>
    </row>
    <row r="116" spans="2:26" s="79" customFormat="1" x14ac:dyDescent="0.2">
      <c r="B116" s="86">
        <f>'3. Investeringen'!B116</f>
        <v>102</v>
      </c>
      <c r="C116" s="86" t="str">
        <f>'3. Investeringen'!C116</f>
        <v>Nieuwe investeringen</v>
      </c>
      <c r="D116" s="86" t="str">
        <f>'3. Investeringen'!F116</f>
        <v>AD</v>
      </c>
      <c r="E116" s="171">
        <f>'3. Investeringen'!M116</f>
        <v>37.5</v>
      </c>
      <c r="F116" s="121">
        <f>'3. Investeringen'!N116</f>
        <v>2011</v>
      </c>
      <c r="G116" s="86">
        <f>'3. Investeringen'!O116</f>
        <v>45148.394230769234</v>
      </c>
      <c r="H116" s="20"/>
      <c r="I116" s="136">
        <f>'5. Selectie'!P164</f>
        <v>1</v>
      </c>
      <c r="J116" s="20"/>
      <c r="K116" s="87">
        <f t="shared" si="11"/>
        <v>45148.394230769234</v>
      </c>
      <c r="L116" s="87">
        <f t="shared" si="11"/>
        <v>0</v>
      </c>
      <c r="M116" s="87">
        <f t="shared" si="11"/>
        <v>0</v>
      </c>
      <c r="N116" s="87">
        <f t="shared" si="11"/>
        <v>0</v>
      </c>
      <c r="O116" s="87">
        <f t="shared" si="11"/>
        <v>0</v>
      </c>
      <c r="P116" s="87">
        <f t="shared" si="11"/>
        <v>0</v>
      </c>
      <c r="Q116" s="87">
        <f t="shared" si="11"/>
        <v>0</v>
      </c>
      <c r="R116" s="87">
        <f t="shared" si="11"/>
        <v>0</v>
      </c>
      <c r="S116" s="87">
        <f t="shared" si="11"/>
        <v>0</v>
      </c>
      <c r="T116" s="87">
        <f t="shared" si="11"/>
        <v>0</v>
      </c>
      <c r="U116" s="87">
        <f t="shared" si="11"/>
        <v>0</v>
      </c>
      <c r="V116" s="87">
        <f t="shared" si="11"/>
        <v>0</v>
      </c>
      <c r="W116" s="87">
        <f t="shared" si="11"/>
        <v>0</v>
      </c>
      <c r="X116" s="87">
        <f t="shared" si="11"/>
        <v>0</v>
      </c>
      <c r="Y116" s="87">
        <f t="shared" si="11"/>
        <v>0</v>
      </c>
      <c r="Z116" s="87">
        <f t="shared" si="11"/>
        <v>0</v>
      </c>
    </row>
    <row r="117" spans="2:26" s="79" customFormat="1" x14ac:dyDescent="0.2">
      <c r="B117" s="86">
        <f>'3. Investeringen'!B117</f>
        <v>103</v>
      </c>
      <c r="C117" s="86" t="str">
        <f>'3. Investeringen'!C117</f>
        <v>Nieuwe investeringen</v>
      </c>
      <c r="D117" s="86" t="str">
        <f>'3. Investeringen'!F117</f>
        <v>AD</v>
      </c>
      <c r="E117" s="171">
        <f>'3. Investeringen'!M117</f>
        <v>38.5</v>
      </c>
      <c r="F117" s="121">
        <f>'3. Investeringen'!N117</f>
        <v>2011</v>
      </c>
      <c r="G117" s="86">
        <f>'3. Investeringen'!O117</f>
        <v>1323468.7146153846</v>
      </c>
      <c r="H117" s="20"/>
      <c r="I117" s="136">
        <f>'5. Selectie'!P165</f>
        <v>1</v>
      </c>
      <c r="J117" s="20"/>
      <c r="K117" s="87">
        <f t="shared" si="11"/>
        <v>1323468.7146153846</v>
      </c>
      <c r="L117" s="87">
        <f t="shared" si="11"/>
        <v>0</v>
      </c>
      <c r="M117" s="87">
        <f t="shared" si="11"/>
        <v>0</v>
      </c>
      <c r="N117" s="87">
        <f t="shared" si="11"/>
        <v>0</v>
      </c>
      <c r="O117" s="87">
        <f t="shared" si="11"/>
        <v>0</v>
      </c>
      <c r="P117" s="87">
        <f t="shared" si="11"/>
        <v>0</v>
      </c>
      <c r="Q117" s="87">
        <f t="shared" si="11"/>
        <v>0</v>
      </c>
      <c r="R117" s="87">
        <f t="shared" si="11"/>
        <v>0</v>
      </c>
      <c r="S117" s="87">
        <f t="shared" si="11"/>
        <v>0</v>
      </c>
      <c r="T117" s="87">
        <f t="shared" si="11"/>
        <v>0</v>
      </c>
      <c r="U117" s="87">
        <f t="shared" si="11"/>
        <v>0</v>
      </c>
      <c r="V117" s="87">
        <f t="shared" si="11"/>
        <v>0</v>
      </c>
      <c r="W117" s="87">
        <f t="shared" si="11"/>
        <v>0</v>
      </c>
      <c r="X117" s="87">
        <f t="shared" si="11"/>
        <v>0</v>
      </c>
      <c r="Y117" s="87">
        <f t="shared" si="11"/>
        <v>0</v>
      </c>
      <c r="Z117" s="87">
        <f t="shared" si="11"/>
        <v>0</v>
      </c>
    </row>
    <row r="118" spans="2:26" s="79" customFormat="1" x14ac:dyDescent="0.2">
      <c r="B118" s="86">
        <f>'3. Investeringen'!B118</f>
        <v>104</v>
      </c>
      <c r="C118" s="86" t="str">
        <f>'3. Investeringen'!C118</f>
        <v>Nieuwe investeringen</v>
      </c>
      <c r="D118" s="86" t="str">
        <f>'3. Investeringen'!F118</f>
        <v>AD</v>
      </c>
      <c r="E118" s="171">
        <f>'3. Investeringen'!M118</f>
        <v>38.5</v>
      </c>
      <c r="F118" s="121">
        <f>'3. Investeringen'!N118</f>
        <v>2011</v>
      </c>
      <c r="G118" s="86">
        <f>'3. Investeringen'!O118</f>
        <v>21771.631538461537</v>
      </c>
      <c r="H118" s="20"/>
      <c r="I118" s="136">
        <f>'5. Selectie'!P166</f>
        <v>1</v>
      </c>
      <c r="J118" s="20"/>
      <c r="K118" s="87">
        <f t="shared" si="11"/>
        <v>21771.631538461537</v>
      </c>
      <c r="L118" s="87">
        <f t="shared" si="11"/>
        <v>0</v>
      </c>
      <c r="M118" s="87">
        <f t="shared" si="11"/>
        <v>0</v>
      </c>
      <c r="N118" s="87">
        <f t="shared" si="11"/>
        <v>0</v>
      </c>
      <c r="O118" s="87">
        <f t="shared" si="11"/>
        <v>0</v>
      </c>
      <c r="P118" s="87">
        <f t="shared" si="11"/>
        <v>0</v>
      </c>
      <c r="Q118" s="87">
        <f t="shared" si="11"/>
        <v>0</v>
      </c>
      <c r="R118" s="87">
        <f t="shared" si="11"/>
        <v>0</v>
      </c>
      <c r="S118" s="87">
        <f t="shared" si="11"/>
        <v>0</v>
      </c>
      <c r="T118" s="87">
        <f t="shared" si="11"/>
        <v>0</v>
      </c>
      <c r="U118" s="87">
        <f t="shared" si="11"/>
        <v>0</v>
      </c>
      <c r="V118" s="87">
        <f t="shared" si="11"/>
        <v>0</v>
      </c>
      <c r="W118" s="87">
        <f t="shared" si="11"/>
        <v>0</v>
      </c>
      <c r="X118" s="87">
        <f t="shared" si="11"/>
        <v>0</v>
      </c>
      <c r="Y118" s="87">
        <f t="shared" si="11"/>
        <v>0</v>
      </c>
      <c r="Z118" s="87">
        <f t="shared" si="11"/>
        <v>0</v>
      </c>
    </row>
    <row r="119" spans="2:26" s="79" customFormat="1" x14ac:dyDescent="0.2">
      <c r="B119" s="86">
        <f>'3. Investeringen'!B119</f>
        <v>105</v>
      </c>
      <c r="C119" s="86" t="str">
        <f>'3. Investeringen'!C119</f>
        <v>Nieuwe investeringen</v>
      </c>
      <c r="D119" s="86" t="str">
        <f>'3. Investeringen'!F119</f>
        <v>AD</v>
      </c>
      <c r="E119" s="171">
        <f>'3. Investeringen'!M119</f>
        <v>39</v>
      </c>
      <c r="F119" s="121">
        <f>'3. Investeringen'!N119</f>
        <v>2011</v>
      </c>
      <c r="G119" s="86">
        <f>'3. Investeringen'!O119</f>
        <v>890514.04908979952</v>
      </c>
      <c r="H119" s="20"/>
      <c r="I119" s="136">
        <f>'5. Selectie'!P167</f>
        <v>1</v>
      </c>
      <c r="J119" s="20"/>
      <c r="K119" s="87">
        <f t="shared" si="11"/>
        <v>890514.04908979952</v>
      </c>
      <c r="L119" s="87">
        <f t="shared" si="11"/>
        <v>0</v>
      </c>
      <c r="M119" s="87">
        <f t="shared" si="11"/>
        <v>0</v>
      </c>
      <c r="N119" s="87">
        <f t="shared" si="11"/>
        <v>0</v>
      </c>
      <c r="O119" s="87">
        <f t="shared" si="11"/>
        <v>0</v>
      </c>
      <c r="P119" s="87">
        <f t="shared" si="11"/>
        <v>0</v>
      </c>
      <c r="Q119" s="87">
        <f t="shared" si="11"/>
        <v>0</v>
      </c>
      <c r="R119" s="87">
        <f t="shared" si="11"/>
        <v>0</v>
      </c>
      <c r="S119" s="87">
        <f t="shared" si="11"/>
        <v>0</v>
      </c>
      <c r="T119" s="87">
        <f t="shared" si="11"/>
        <v>0</v>
      </c>
      <c r="U119" s="87">
        <f t="shared" si="11"/>
        <v>0</v>
      </c>
      <c r="V119" s="87">
        <f t="shared" si="11"/>
        <v>0</v>
      </c>
      <c r="W119" s="87">
        <f t="shared" si="11"/>
        <v>0</v>
      </c>
      <c r="X119" s="87">
        <f t="shared" si="11"/>
        <v>0</v>
      </c>
      <c r="Y119" s="87">
        <f t="shared" si="11"/>
        <v>0</v>
      </c>
      <c r="Z119" s="87">
        <f t="shared" si="11"/>
        <v>0</v>
      </c>
    </row>
    <row r="120" spans="2:26" s="79" customFormat="1" x14ac:dyDescent="0.2">
      <c r="B120" s="86">
        <f>'3. Investeringen'!B120</f>
        <v>106</v>
      </c>
      <c r="C120" s="86" t="str">
        <f>'3. Investeringen'!C120</f>
        <v>Nieuwe investeringen</v>
      </c>
      <c r="D120" s="86" t="str">
        <f>'3. Investeringen'!F120</f>
        <v>AD</v>
      </c>
      <c r="E120" s="171">
        <f>'3. Investeringen'!M120</f>
        <v>39</v>
      </c>
      <c r="F120" s="121">
        <f>'3. Investeringen'!N120</f>
        <v>2011</v>
      </c>
      <c r="G120" s="86">
        <f>'3. Investeringen'!O120</f>
        <v>54919.557470115156</v>
      </c>
      <c r="H120" s="20"/>
      <c r="I120" s="136">
        <f>'5. Selectie'!P168</f>
        <v>1</v>
      </c>
      <c r="J120" s="20"/>
      <c r="K120" s="87">
        <f t="shared" si="11"/>
        <v>54919.557470115156</v>
      </c>
      <c r="L120" s="87">
        <f t="shared" si="11"/>
        <v>0</v>
      </c>
      <c r="M120" s="87">
        <f t="shared" si="11"/>
        <v>0</v>
      </c>
      <c r="N120" s="87">
        <f t="shared" si="11"/>
        <v>0</v>
      </c>
      <c r="O120" s="87">
        <f t="shared" si="11"/>
        <v>0</v>
      </c>
      <c r="P120" s="87">
        <f t="shared" si="11"/>
        <v>0</v>
      </c>
      <c r="Q120" s="87">
        <f t="shared" si="11"/>
        <v>0</v>
      </c>
      <c r="R120" s="87">
        <f t="shared" si="11"/>
        <v>0</v>
      </c>
      <c r="S120" s="87">
        <f t="shared" si="11"/>
        <v>0</v>
      </c>
      <c r="T120" s="87">
        <f t="shared" si="11"/>
        <v>0</v>
      </c>
      <c r="U120" s="87">
        <f t="shared" si="11"/>
        <v>0</v>
      </c>
      <c r="V120" s="87">
        <f t="shared" si="11"/>
        <v>0</v>
      </c>
      <c r="W120" s="87">
        <f t="shared" si="11"/>
        <v>0</v>
      </c>
      <c r="X120" s="87">
        <f t="shared" si="11"/>
        <v>0</v>
      </c>
      <c r="Y120" s="87">
        <f t="shared" si="11"/>
        <v>0</v>
      </c>
      <c r="Z120" s="87">
        <f t="shared" si="11"/>
        <v>0</v>
      </c>
    </row>
    <row r="121" spans="2:26" s="79" customFormat="1" x14ac:dyDescent="0.2">
      <c r="B121" s="86">
        <f>'3. Investeringen'!B121</f>
        <v>107</v>
      </c>
      <c r="C121" s="86" t="str">
        <f>'3. Investeringen'!C121</f>
        <v>Nieuwe investeringen</v>
      </c>
      <c r="D121" s="86" t="str">
        <f>'3. Investeringen'!F121</f>
        <v>AD</v>
      </c>
      <c r="E121" s="171">
        <f>'3. Investeringen'!M121</f>
        <v>39</v>
      </c>
      <c r="F121" s="121">
        <f>'3. Investeringen'!N121</f>
        <v>2012</v>
      </c>
      <c r="G121" s="86">
        <f>'3. Investeringen'!O121</f>
        <v>816664.76</v>
      </c>
      <c r="H121" s="20"/>
      <c r="I121" s="136">
        <f>'5. Selectie'!P169</f>
        <v>1</v>
      </c>
      <c r="J121" s="20"/>
      <c r="K121" s="87">
        <f t="shared" si="11"/>
        <v>0</v>
      </c>
      <c r="L121" s="87">
        <f t="shared" si="11"/>
        <v>816664.76</v>
      </c>
      <c r="M121" s="87">
        <f t="shared" si="11"/>
        <v>0</v>
      </c>
      <c r="N121" s="87">
        <f t="shared" si="11"/>
        <v>0</v>
      </c>
      <c r="O121" s="87">
        <f t="shared" si="11"/>
        <v>0</v>
      </c>
      <c r="P121" s="87">
        <f t="shared" si="11"/>
        <v>0</v>
      </c>
      <c r="Q121" s="87">
        <f t="shared" si="11"/>
        <v>0</v>
      </c>
      <c r="R121" s="87">
        <f t="shared" si="11"/>
        <v>0</v>
      </c>
      <c r="S121" s="87">
        <f t="shared" si="11"/>
        <v>0</v>
      </c>
      <c r="T121" s="87">
        <f t="shared" si="11"/>
        <v>0</v>
      </c>
      <c r="U121" s="87">
        <f t="shared" si="11"/>
        <v>0</v>
      </c>
      <c r="V121" s="87">
        <f t="shared" si="11"/>
        <v>0</v>
      </c>
      <c r="W121" s="87">
        <f t="shared" si="11"/>
        <v>0</v>
      </c>
      <c r="X121" s="87">
        <f t="shared" si="11"/>
        <v>0</v>
      </c>
      <c r="Y121" s="87">
        <f t="shared" si="11"/>
        <v>0</v>
      </c>
      <c r="Z121" s="87">
        <f t="shared" si="11"/>
        <v>0</v>
      </c>
    </row>
    <row r="122" spans="2:26" s="79" customFormat="1" x14ac:dyDescent="0.2">
      <c r="B122" s="86">
        <f>'3. Investeringen'!B122</f>
        <v>108</v>
      </c>
      <c r="C122" s="86" t="str">
        <f>'3. Investeringen'!C122</f>
        <v>Nieuwe investeringen</v>
      </c>
      <c r="D122" s="86" t="str">
        <f>'3. Investeringen'!F122</f>
        <v>AD</v>
      </c>
      <c r="E122" s="171">
        <f>'3. Investeringen'!M122</f>
        <v>39</v>
      </c>
      <c r="F122" s="121">
        <f>'3. Investeringen'!N122</f>
        <v>2012</v>
      </c>
      <c r="G122" s="86">
        <f>'3. Investeringen'!O122</f>
        <v>34887</v>
      </c>
      <c r="H122" s="20"/>
      <c r="I122" s="136">
        <f>'5. Selectie'!P170</f>
        <v>1</v>
      </c>
      <c r="J122" s="20"/>
      <c r="K122" s="87">
        <f t="shared" si="11"/>
        <v>0</v>
      </c>
      <c r="L122" s="87">
        <f t="shared" si="11"/>
        <v>34887</v>
      </c>
      <c r="M122" s="87">
        <f t="shared" si="11"/>
        <v>0</v>
      </c>
      <c r="N122" s="87">
        <f t="shared" si="11"/>
        <v>0</v>
      </c>
      <c r="O122" s="87">
        <f t="shared" si="11"/>
        <v>0</v>
      </c>
      <c r="P122" s="87">
        <f t="shared" si="11"/>
        <v>0</v>
      </c>
      <c r="Q122" s="87">
        <f t="shared" si="11"/>
        <v>0</v>
      </c>
      <c r="R122" s="87">
        <f t="shared" si="11"/>
        <v>0</v>
      </c>
      <c r="S122" s="87">
        <f t="shared" si="11"/>
        <v>0</v>
      </c>
      <c r="T122" s="87">
        <f t="shared" si="11"/>
        <v>0</v>
      </c>
      <c r="U122" s="87">
        <f t="shared" si="11"/>
        <v>0</v>
      </c>
      <c r="V122" s="87">
        <f t="shared" si="11"/>
        <v>0</v>
      </c>
      <c r="W122" s="87">
        <f t="shared" si="11"/>
        <v>0</v>
      </c>
      <c r="X122" s="87">
        <f t="shared" si="11"/>
        <v>0</v>
      </c>
      <c r="Y122" s="87">
        <f t="shared" si="11"/>
        <v>0</v>
      </c>
      <c r="Z122" s="87">
        <f t="shared" si="11"/>
        <v>0</v>
      </c>
    </row>
    <row r="123" spans="2:26" s="79" customFormat="1" x14ac:dyDescent="0.2">
      <c r="B123" s="86">
        <f>'3. Investeringen'!B123</f>
        <v>109</v>
      </c>
      <c r="C123" s="86" t="str">
        <f>'3. Investeringen'!C123</f>
        <v>Nieuwe investeringen</v>
      </c>
      <c r="D123" s="86" t="str">
        <f>'3. Investeringen'!F123</f>
        <v>AD</v>
      </c>
      <c r="E123" s="171">
        <f>'3. Investeringen'!M123</f>
        <v>39</v>
      </c>
      <c r="F123" s="121">
        <f>'3. Investeringen'!N123</f>
        <v>2013</v>
      </c>
      <c r="G123" s="86">
        <f>'3. Investeringen'!O123</f>
        <v>443651.20999999996</v>
      </c>
      <c r="H123" s="20"/>
      <c r="I123" s="136">
        <f>'5. Selectie'!P171</f>
        <v>1</v>
      </c>
      <c r="J123" s="20"/>
      <c r="K123" s="87">
        <f t="shared" si="11"/>
        <v>0</v>
      </c>
      <c r="L123" s="87">
        <f t="shared" si="11"/>
        <v>0</v>
      </c>
      <c r="M123" s="87">
        <f t="shared" si="11"/>
        <v>443651.20999999996</v>
      </c>
      <c r="N123" s="87">
        <f t="shared" si="11"/>
        <v>0</v>
      </c>
      <c r="O123" s="87">
        <f t="shared" si="11"/>
        <v>0</v>
      </c>
      <c r="P123" s="87">
        <f t="shared" si="11"/>
        <v>0</v>
      </c>
      <c r="Q123" s="87">
        <f t="shared" si="11"/>
        <v>0</v>
      </c>
      <c r="R123" s="87">
        <f t="shared" si="11"/>
        <v>0</v>
      </c>
      <c r="S123" s="87">
        <f t="shared" si="11"/>
        <v>0</v>
      </c>
      <c r="T123" s="87">
        <f t="shared" si="11"/>
        <v>0</v>
      </c>
      <c r="U123" s="87">
        <f t="shared" si="11"/>
        <v>0</v>
      </c>
      <c r="V123" s="87">
        <f t="shared" si="11"/>
        <v>0</v>
      </c>
      <c r="W123" s="87">
        <f t="shared" si="11"/>
        <v>0</v>
      </c>
      <c r="X123" s="87">
        <f t="shared" si="11"/>
        <v>0</v>
      </c>
      <c r="Y123" s="87">
        <f t="shared" si="11"/>
        <v>0</v>
      </c>
      <c r="Z123" s="87">
        <f t="shared" si="11"/>
        <v>0</v>
      </c>
    </row>
    <row r="124" spans="2:26" s="79" customFormat="1" x14ac:dyDescent="0.2">
      <c r="B124" s="86">
        <f>'3. Investeringen'!B124</f>
        <v>110</v>
      </c>
      <c r="C124" s="86" t="str">
        <f>'3. Investeringen'!C124</f>
        <v>Nieuwe investeringen</v>
      </c>
      <c r="D124" s="86" t="str">
        <f>'3. Investeringen'!F124</f>
        <v>AD</v>
      </c>
      <c r="E124" s="171">
        <f>'3. Investeringen'!M124</f>
        <v>39</v>
      </c>
      <c r="F124" s="121">
        <f>'3. Investeringen'!N124</f>
        <v>2013</v>
      </c>
      <c r="G124" s="86">
        <f>'3. Investeringen'!O124</f>
        <v>24545.32</v>
      </c>
      <c r="H124" s="20"/>
      <c r="I124" s="136">
        <f>'5. Selectie'!P172</f>
        <v>1</v>
      </c>
      <c r="J124" s="20"/>
      <c r="K124" s="87">
        <f t="shared" si="11"/>
        <v>0</v>
      </c>
      <c r="L124" s="87">
        <f t="shared" si="11"/>
        <v>0</v>
      </c>
      <c r="M124" s="87">
        <f t="shared" si="11"/>
        <v>24545.32</v>
      </c>
      <c r="N124" s="87">
        <f t="shared" si="11"/>
        <v>0</v>
      </c>
      <c r="O124" s="87">
        <f t="shared" si="11"/>
        <v>0</v>
      </c>
      <c r="P124" s="87">
        <f t="shared" si="11"/>
        <v>0</v>
      </c>
      <c r="Q124" s="87">
        <f t="shared" si="11"/>
        <v>0</v>
      </c>
      <c r="R124" s="87">
        <f t="shared" si="11"/>
        <v>0</v>
      </c>
      <c r="S124" s="87">
        <f t="shared" si="11"/>
        <v>0</v>
      </c>
      <c r="T124" s="87">
        <f t="shared" si="11"/>
        <v>0</v>
      </c>
      <c r="U124" s="87">
        <f t="shared" si="11"/>
        <v>0</v>
      </c>
      <c r="V124" s="87">
        <f t="shared" si="11"/>
        <v>0</v>
      </c>
      <c r="W124" s="87">
        <f t="shared" si="11"/>
        <v>0</v>
      </c>
      <c r="X124" s="87">
        <f t="shared" si="11"/>
        <v>0</v>
      </c>
      <c r="Y124" s="87">
        <f t="shared" si="11"/>
        <v>0</v>
      </c>
      <c r="Z124" s="87">
        <f t="shared" si="11"/>
        <v>0</v>
      </c>
    </row>
    <row r="125" spans="2:26" s="79" customFormat="1" x14ac:dyDescent="0.2">
      <c r="B125" s="86">
        <f>'3. Investeringen'!B125</f>
        <v>111</v>
      </c>
      <c r="C125" s="86" t="str">
        <f>'3. Investeringen'!C125</f>
        <v>Nieuwe investeringen</v>
      </c>
      <c r="D125" s="86" t="str">
        <f>'3. Investeringen'!F125</f>
        <v>AD</v>
      </c>
      <c r="E125" s="171">
        <f>'3. Investeringen'!M125</f>
        <v>39</v>
      </c>
      <c r="F125" s="121">
        <f>'3. Investeringen'!N125</f>
        <v>2014</v>
      </c>
      <c r="G125" s="86">
        <f>'3. Investeringen'!O125</f>
        <v>380099.74</v>
      </c>
      <c r="H125" s="20"/>
      <c r="I125" s="136">
        <f>'5. Selectie'!P173</f>
        <v>1</v>
      </c>
      <c r="J125" s="20"/>
      <c r="K125" s="87">
        <f t="shared" ref="K125:Z134" si="12">($F125=K$14)*$I125*$G125</f>
        <v>0</v>
      </c>
      <c r="L125" s="87">
        <f t="shared" si="12"/>
        <v>0</v>
      </c>
      <c r="M125" s="87">
        <f t="shared" si="12"/>
        <v>0</v>
      </c>
      <c r="N125" s="87">
        <f t="shared" si="12"/>
        <v>380099.74</v>
      </c>
      <c r="O125" s="87">
        <f t="shared" si="12"/>
        <v>0</v>
      </c>
      <c r="P125" s="87">
        <f t="shared" si="12"/>
        <v>0</v>
      </c>
      <c r="Q125" s="87">
        <f t="shared" si="12"/>
        <v>0</v>
      </c>
      <c r="R125" s="87">
        <f t="shared" si="12"/>
        <v>0</v>
      </c>
      <c r="S125" s="87">
        <f t="shared" si="12"/>
        <v>0</v>
      </c>
      <c r="T125" s="87">
        <f t="shared" si="12"/>
        <v>0</v>
      </c>
      <c r="U125" s="87">
        <f t="shared" si="12"/>
        <v>0</v>
      </c>
      <c r="V125" s="87">
        <f t="shared" si="12"/>
        <v>0</v>
      </c>
      <c r="W125" s="87">
        <f t="shared" si="12"/>
        <v>0</v>
      </c>
      <c r="X125" s="87">
        <f t="shared" si="12"/>
        <v>0</v>
      </c>
      <c r="Y125" s="87">
        <f t="shared" si="12"/>
        <v>0</v>
      </c>
      <c r="Z125" s="87">
        <f t="shared" si="12"/>
        <v>0</v>
      </c>
    </row>
    <row r="126" spans="2:26" s="79" customFormat="1" x14ac:dyDescent="0.2">
      <c r="B126" s="86">
        <f>'3. Investeringen'!B126</f>
        <v>112</v>
      </c>
      <c r="C126" s="86" t="str">
        <f>'3. Investeringen'!C126</f>
        <v>Nieuwe investeringen</v>
      </c>
      <c r="D126" s="86" t="str">
        <f>'3. Investeringen'!F126</f>
        <v>AD</v>
      </c>
      <c r="E126" s="171">
        <f>'3. Investeringen'!M126</f>
        <v>39</v>
      </c>
      <c r="F126" s="121">
        <f>'3. Investeringen'!N126</f>
        <v>2014</v>
      </c>
      <c r="G126" s="86">
        <f>'3. Investeringen'!O126</f>
        <v>6415.87</v>
      </c>
      <c r="H126" s="20"/>
      <c r="I126" s="136">
        <f>'5. Selectie'!P174</f>
        <v>1</v>
      </c>
      <c r="J126" s="20"/>
      <c r="K126" s="87">
        <f t="shared" si="12"/>
        <v>0</v>
      </c>
      <c r="L126" s="87">
        <f t="shared" si="12"/>
        <v>0</v>
      </c>
      <c r="M126" s="87">
        <f t="shared" si="12"/>
        <v>0</v>
      </c>
      <c r="N126" s="87">
        <f t="shared" si="12"/>
        <v>6415.87</v>
      </c>
      <c r="O126" s="87">
        <f t="shared" si="12"/>
        <v>0</v>
      </c>
      <c r="P126" s="87">
        <f t="shared" si="12"/>
        <v>0</v>
      </c>
      <c r="Q126" s="87">
        <f t="shared" si="12"/>
        <v>0</v>
      </c>
      <c r="R126" s="87">
        <f t="shared" si="12"/>
        <v>0</v>
      </c>
      <c r="S126" s="87">
        <f t="shared" si="12"/>
        <v>0</v>
      </c>
      <c r="T126" s="87">
        <f t="shared" si="12"/>
        <v>0</v>
      </c>
      <c r="U126" s="87">
        <f t="shared" si="12"/>
        <v>0</v>
      </c>
      <c r="V126" s="87">
        <f t="shared" si="12"/>
        <v>0</v>
      </c>
      <c r="W126" s="87">
        <f t="shared" si="12"/>
        <v>0</v>
      </c>
      <c r="X126" s="87">
        <f t="shared" si="12"/>
        <v>0</v>
      </c>
      <c r="Y126" s="87">
        <f t="shared" si="12"/>
        <v>0</v>
      </c>
      <c r="Z126" s="87">
        <f t="shared" si="12"/>
        <v>0</v>
      </c>
    </row>
    <row r="127" spans="2:26" s="79" customFormat="1" x14ac:dyDescent="0.2">
      <c r="B127" s="86">
        <f>'3. Investeringen'!B127</f>
        <v>113</v>
      </c>
      <c r="C127" s="86" t="str">
        <f>'3. Investeringen'!C127</f>
        <v>Nieuwe investeringen</v>
      </c>
      <c r="D127" s="86" t="str">
        <f>'3. Investeringen'!F127</f>
        <v>AD</v>
      </c>
      <c r="E127" s="171">
        <f>'3. Investeringen'!M127</f>
        <v>39</v>
      </c>
      <c r="F127" s="121">
        <f>'3. Investeringen'!N127</f>
        <v>2015</v>
      </c>
      <c r="G127" s="86">
        <f>'3. Investeringen'!O127</f>
        <v>624840.48</v>
      </c>
      <c r="H127" s="20"/>
      <c r="I127" s="136">
        <f>'5. Selectie'!P175</f>
        <v>1</v>
      </c>
      <c r="J127" s="20"/>
      <c r="K127" s="87">
        <f t="shared" si="12"/>
        <v>0</v>
      </c>
      <c r="L127" s="87">
        <f t="shared" si="12"/>
        <v>0</v>
      </c>
      <c r="M127" s="87">
        <f t="shared" si="12"/>
        <v>0</v>
      </c>
      <c r="N127" s="87">
        <f t="shared" si="12"/>
        <v>0</v>
      </c>
      <c r="O127" s="87">
        <f t="shared" si="12"/>
        <v>624840.48</v>
      </c>
      <c r="P127" s="87">
        <f t="shared" si="12"/>
        <v>0</v>
      </c>
      <c r="Q127" s="87">
        <f t="shared" si="12"/>
        <v>0</v>
      </c>
      <c r="R127" s="87">
        <f t="shared" si="12"/>
        <v>0</v>
      </c>
      <c r="S127" s="87">
        <f t="shared" si="12"/>
        <v>0</v>
      </c>
      <c r="T127" s="87">
        <f t="shared" si="12"/>
        <v>0</v>
      </c>
      <c r="U127" s="87">
        <f t="shared" si="12"/>
        <v>0</v>
      </c>
      <c r="V127" s="87">
        <f t="shared" si="12"/>
        <v>0</v>
      </c>
      <c r="W127" s="87">
        <f t="shared" si="12"/>
        <v>0</v>
      </c>
      <c r="X127" s="87">
        <f t="shared" si="12"/>
        <v>0</v>
      </c>
      <c r="Y127" s="87">
        <f t="shared" si="12"/>
        <v>0</v>
      </c>
      <c r="Z127" s="87">
        <f t="shared" si="12"/>
        <v>0</v>
      </c>
    </row>
    <row r="128" spans="2:26" s="79" customFormat="1" x14ac:dyDescent="0.2">
      <c r="B128" s="86">
        <f>'3. Investeringen'!B128</f>
        <v>114</v>
      </c>
      <c r="C128" s="86" t="str">
        <f>'3. Investeringen'!C128</f>
        <v>Nieuwe investeringen</v>
      </c>
      <c r="D128" s="86" t="str">
        <f>'3. Investeringen'!F128</f>
        <v>AD</v>
      </c>
      <c r="E128" s="171">
        <f>'3. Investeringen'!M128</f>
        <v>39</v>
      </c>
      <c r="F128" s="121">
        <f>'3. Investeringen'!N128</f>
        <v>2015</v>
      </c>
      <c r="G128" s="86">
        <f>'3. Investeringen'!O128</f>
        <v>-1941.6100000000001</v>
      </c>
      <c r="H128" s="20"/>
      <c r="I128" s="136">
        <f>'5. Selectie'!P176</f>
        <v>1</v>
      </c>
      <c r="J128" s="20"/>
      <c r="K128" s="87">
        <f t="shared" si="12"/>
        <v>0</v>
      </c>
      <c r="L128" s="87">
        <f t="shared" si="12"/>
        <v>0</v>
      </c>
      <c r="M128" s="87">
        <f t="shared" si="12"/>
        <v>0</v>
      </c>
      <c r="N128" s="87">
        <f t="shared" si="12"/>
        <v>0</v>
      </c>
      <c r="O128" s="87">
        <f t="shared" si="12"/>
        <v>-1941.6100000000001</v>
      </c>
      <c r="P128" s="87">
        <f t="shared" si="12"/>
        <v>0</v>
      </c>
      <c r="Q128" s="87">
        <f t="shared" si="12"/>
        <v>0</v>
      </c>
      <c r="R128" s="87">
        <f t="shared" si="12"/>
        <v>0</v>
      </c>
      <c r="S128" s="87">
        <f t="shared" si="12"/>
        <v>0</v>
      </c>
      <c r="T128" s="87">
        <f t="shared" si="12"/>
        <v>0</v>
      </c>
      <c r="U128" s="87">
        <f t="shared" si="12"/>
        <v>0</v>
      </c>
      <c r="V128" s="87">
        <f t="shared" si="12"/>
        <v>0</v>
      </c>
      <c r="W128" s="87">
        <f t="shared" si="12"/>
        <v>0</v>
      </c>
      <c r="X128" s="87">
        <f t="shared" si="12"/>
        <v>0</v>
      </c>
      <c r="Y128" s="87">
        <f t="shared" si="12"/>
        <v>0</v>
      </c>
      <c r="Z128" s="87">
        <f t="shared" si="12"/>
        <v>0</v>
      </c>
    </row>
    <row r="129" spans="2:26" s="79" customFormat="1" x14ac:dyDescent="0.2">
      <c r="B129" s="86">
        <f>'3. Investeringen'!B129</f>
        <v>115</v>
      </c>
      <c r="C129" s="86" t="str">
        <f>'3. Investeringen'!C129</f>
        <v>Nieuwe investeringen</v>
      </c>
      <c r="D129" s="86" t="str">
        <f>'3. Investeringen'!F129</f>
        <v>AD</v>
      </c>
      <c r="E129" s="171">
        <f>'3. Investeringen'!M129</f>
        <v>39</v>
      </c>
      <c r="F129" s="121">
        <f>'3. Investeringen'!N129</f>
        <v>2016</v>
      </c>
      <c r="G129" s="86">
        <f>'3. Investeringen'!O129</f>
        <v>638153.53</v>
      </c>
      <c r="H129" s="20"/>
      <c r="I129" s="136">
        <f>'5. Selectie'!P177</f>
        <v>1</v>
      </c>
      <c r="J129" s="20"/>
      <c r="K129" s="87">
        <f t="shared" si="12"/>
        <v>0</v>
      </c>
      <c r="L129" s="87">
        <f t="shared" si="12"/>
        <v>0</v>
      </c>
      <c r="M129" s="87">
        <f t="shared" si="12"/>
        <v>0</v>
      </c>
      <c r="N129" s="87">
        <f t="shared" si="12"/>
        <v>0</v>
      </c>
      <c r="O129" s="87">
        <f t="shared" si="12"/>
        <v>0</v>
      </c>
      <c r="P129" s="87">
        <f t="shared" si="12"/>
        <v>638153.53</v>
      </c>
      <c r="Q129" s="87">
        <f t="shared" si="12"/>
        <v>0</v>
      </c>
      <c r="R129" s="87">
        <f t="shared" si="12"/>
        <v>0</v>
      </c>
      <c r="S129" s="87">
        <f t="shared" si="12"/>
        <v>0</v>
      </c>
      <c r="T129" s="87">
        <f t="shared" si="12"/>
        <v>0</v>
      </c>
      <c r="U129" s="87">
        <f t="shared" si="12"/>
        <v>0</v>
      </c>
      <c r="V129" s="87">
        <f t="shared" si="12"/>
        <v>0</v>
      </c>
      <c r="W129" s="87">
        <f t="shared" si="12"/>
        <v>0</v>
      </c>
      <c r="X129" s="87">
        <f t="shared" si="12"/>
        <v>0</v>
      </c>
      <c r="Y129" s="87">
        <f t="shared" si="12"/>
        <v>0</v>
      </c>
      <c r="Z129" s="87">
        <f t="shared" si="12"/>
        <v>0</v>
      </c>
    </row>
    <row r="130" spans="2:26" s="79" customFormat="1" x14ac:dyDescent="0.2">
      <c r="B130" s="86">
        <f>'3. Investeringen'!B130</f>
        <v>116</v>
      </c>
      <c r="C130" s="86" t="str">
        <f>'3. Investeringen'!C130</f>
        <v>Nieuwe investeringen</v>
      </c>
      <c r="D130" s="86" t="str">
        <f>'3. Investeringen'!F130</f>
        <v>AD</v>
      </c>
      <c r="E130" s="171">
        <f>'3. Investeringen'!M130</f>
        <v>39</v>
      </c>
      <c r="F130" s="121">
        <f>'3. Investeringen'!N130</f>
        <v>2016</v>
      </c>
      <c r="G130" s="86">
        <f>'3. Investeringen'!O130</f>
        <v>-5305.0800000000008</v>
      </c>
      <c r="H130" s="20"/>
      <c r="I130" s="136">
        <f>'5. Selectie'!P178</f>
        <v>1</v>
      </c>
      <c r="J130" s="20"/>
      <c r="K130" s="87">
        <f t="shared" si="12"/>
        <v>0</v>
      </c>
      <c r="L130" s="87">
        <f t="shared" si="12"/>
        <v>0</v>
      </c>
      <c r="M130" s="87">
        <f t="shared" si="12"/>
        <v>0</v>
      </c>
      <c r="N130" s="87">
        <f t="shared" si="12"/>
        <v>0</v>
      </c>
      <c r="O130" s="87">
        <f t="shared" si="12"/>
        <v>0</v>
      </c>
      <c r="P130" s="87">
        <f t="shared" si="12"/>
        <v>-5305.0800000000008</v>
      </c>
      <c r="Q130" s="87">
        <f t="shared" si="12"/>
        <v>0</v>
      </c>
      <c r="R130" s="87">
        <f t="shared" si="12"/>
        <v>0</v>
      </c>
      <c r="S130" s="87">
        <f t="shared" si="12"/>
        <v>0</v>
      </c>
      <c r="T130" s="87">
        <f t="shared" si="12"/>
        <v>0</v>
      </c>
      <c r="U130" s="87">
        <f t="shared" si="12"/>
        <v>0</v>
      </c>
      <c r="V130" s="87">
        <f t="shared" si="12"/>
        <v>0</v>
      </c>
      <c r="W130" s="87">
        <f t="shared" si="12"/>
        <v>0</v>
      </c>
      <c r="X130" s="87">
        <f t="shared" si="12"/>
        <v>0</v>
      </c>
      <c r="Y130" s="87">
        <f t="shared" si="12"/>
        <v>0</v>
      </c>
      <c r="Z130" s="87">
        <f t="shared" si="12"/>
        <v>0</v>
      </c>
    </row>
    <row r="131" spans="2:26" s="79" customFormat="1" x14ac:dyDescent="0.2">
      <c r="B131" s="86">
        <f>'3. Investeringen'!B131</f>
        <v>117</v>
      </c>
      <c r="C131" s="86" t="str">
        <f>'3. Investeringen'!C131</f>
        <v>Nieuwe investeringen</v>
      </c>
      <c r="D131" s="86" t="str">
        <f>'3. Investeringen'!F131</f>
        <v>AD</v>
      </c>
      <c r="E131" s="171">
        <f>'3. Investeringen'!M131</f>
        <v>39</v>
      </c>
      <c r="F131" s="121">
        <f>'3. Investeringen'!N131</f>
        <v>2017</v>
      </c>
      <c r="G131" s="86">
        <f>'3. Investeringen'!O131</f>
        <v>444646.27</v>
      </c>
      <c r="H131" s="20"/>
      <c r="I131" s="136">
        <f>'5. Selectie'!P179</f>
        <v>1</v>
      </c>
      <c r="J131" s="20"/>
      <c r="K131" s="87">
        <f t="shared" si="12"/>
        <v>0</v>
      </c>
      <c r="L131" s="87">
        <f t="shared" si="12"/>
        <v>0</v>
      </c>
      <c r="M131" s="87">
        <f t="shared" si="12"/>
        <v>0</v>
      </c>
      <c r="N131" s="87">
        <f t="shared" si="12"/>
        <v>0</v>
      </c>
      <c r="O131" s="87">
        <f t="shared" si="12"/>
        <v>0</v>
      </c>
      <c r="P131" s="87">
        <f t="shared" si="12"/>
        <v>0</v>
      </c>
      <c r="Q131" s="87">
        <f t="shared" si="12"/>
        <v>444646.27</v>
      </c>
      <c r="R131" s="87">
        <f t="shared" si="12"/>
        <v>0</v>
      </c>
      <c r="S131" s="87">
        <f t="shared" si="12"/>
        <v>0</v>
      </c>
      <c r="T131" s="87">
        <f t="shared" si="12"/>
        <v>0</v>
      </c>
      <c r="U131" s="87">
        <f t="shared" si="12"/>
        <v>0</v>
      </c>
      <c r="V131" s="87">
        <f t="shared" si="12"/>
        <v>0</v>
      </c>
      <c r="W131" s="87">
        <f t="shared" si="12"/>
        <v>0</v>
      </c>
      <c r="X131" s="87">
        <f t="shared" si="12"/>
        <v>0</v>
      </c>
      <c r="Y131" s="87">
        <f t="shared" si="12"/>
        <v>0</v>
      </c>
      <c r="Z131" s="87">
        <f t="shared" si="12"/>
        <v>0</v>
      </c>
    </row>
    <row r="132" spans="2:26" s="79" customFormat="1" x14ac:dyDescent="0.2">
      <c r="B132" s="86">
        <f>'3. Investeringen'!B132</f>
        <v>118</v>
      </c>
      <c r="C132" s="86" t="str">
        <f>'3. Investeringen'!C132</f>
        <v>Nieuwe investeringen</v>
      </c>
      <c r="D132" s="86" t="str">
        <f>'3. Investeringen'!F132</f>
        <v>AD</v>
      </c>
      <c r="E132" s="171">
        <f>'3. Investeringen'!M132</f>
        <v>39</v>
      </c>
      <c r="F132" s="121">
        <f>'3. Investeringen'!N132</f>
        <v>2017</v>
      </c>
      <c r="G132" s="86">
        <f>'3. Investeringen'!O132</f>
        <v>371.19999999999942</v>
      </c>
      <c r="H132" s="20"/>
      <c r="I132" s="136">
        <f>'5. Selectie'!P180</f>
        <v>1</v>
      </c>
      <c r="J132" s="20"/>
      <c r="K132" s="87">
        <f t="shared" si="12"/>
        <v>0</v>
      </c>
      <c r="L132" s="87">
        <f t="shared" si="12"/>
        <v>0</v>
      </c>
      <c r="M132" s="87">
        <f t="shared" si="12"/>
        <v>0</v>
      </c>
      <c r="N132" s="87">
        <f t="shared" si="12"/>
        <v>0</v>
      </c>
      <c r="O132" s="87">
        <f t="shared" si="12"/>
        <v>0</v>
      </c>
      <c r="P132" s="87">
        <f t="shared" si="12"/>
        <v>0</v>
      </c>
      <c r="Q132" s="87">
        <f t="shared" si="12"/>
        <v>371.19999999999942</v>
      </c>
      <c r="R132" s="87">
        <f t="shared" si="12"/>
        <v>0</v>
      </c>
      <c r="S132" s="87">
        <f t="shared" si="12"/>
        <v>0</v>
      </c>
      <c r="T132" s="87">
        <f t="shared" si="12"/>
        <v>0</v>
      </c>
      <c r="U132" s="87">
        <f t="shared" si="12"/>
        <v>0</v>
      </c>
      <c r="V132" s="87">
        <f t="shared" si="12"/>
        <v>0</v>
      </c>
      <c r="W132" s="87">
        <f t="shared" si="12"/>
        <v>0</v>
      </c>
      <c r="X132" s="87">
        <f t="shared" si="12"/>
        <v>0</v>
      </c>
      <c r="Y132" s="87">
        <f t="shared" si="12"/>
        <v>0</v>
      </c>
      <c r="Z132" s="87">
        <f t="shared" si="12"/>
        <v>0</v>
      </c>
    </row>
    <row r="133" spans="2:26" s="79" customFormat="1" x14ac:dyDescent="0.2">
      <c r="B133" s="86">
        <f>'3. Investeringen'!B133</f>
        <v>119</v>
      </c>
      <c r="C133" s="86" t="str">
        <f>'3. Investeringen'!C133</f>
        <v>Nieuwe investeringen</v>
      </c>
      <c r="D133" s="86" t="str">
        <f>'3. Investeringen'!F133</f>
        <v>AD</v>
      </c>
      <c r="E133" s="171">
        <f>'3. Investeringen'!M133</f>
        <v>39</v>
      </c>
      <c r="F133" s="121">
        <f>'3. Investeringen'!N133</f>
        <v>2018</v>
      </c>
      <c r="G133" s="86">
        <f>'3. Investeringen'!O133</f>
        <v>654959.38</v>
      </c>
      <c r="H133" s="20"/>
      <c r="I133" s="136">
        <f>'5. Selectie'!P181</f>
        <v>1</v>
      </c>
      <c r="J133" s="20"/>
      <c r="K133" s="87">
        <f t="shared" si="12"/>
        <v>0</v>
      </c>
      <c r="L133" s="87">
        <f t="shared" si="12"/>
        <v>0</v>
      </c>
      <c r="M133" s="87">
        <f t="shared" si="12"/>
        <v>0</v>
      </c>
      <c r="N133" s="87">
        <f t="shared" si="12"/>
        <v>0</v>
      </c>
      <c r="O133" s="87">
        <f t="shared" si="12"/>
        <v>0</v>
      </c>
      <c r="P133" s="87">
        <f t="shared" si="12"/>
        <v>0</v>
      </c>
      <c r="Q133" s="87">
        <f t="shared" si="12"/>
        <v>0</v>
      </c>
      <c r="R133" s="87">
        <f t="shared" si="12"/>
        <v>654959.38</v>
      </c>
      <c r="S133" s="87">
        <f t="shared" si="12"/>
        <v>0</v>
      </c>
      <c r="T133" s="87">
        <f t="shared" si="12"/>
        <v>0</v>
      </c>
      <c r="U133" s="87">
        <f t="shared" si="12"/>
        <v>0</v>
      </c>
      <c r="V133" s="87">
        <f t="shared" si="12"/>
        <v>0</v>
      </c>
      <c r="W133" s="87">
        <f t="shared" si="12"/>
        <v>0</v>
      </c>
      <c r="X133" s="87">
        <f t="shared" si="12"/>
        <v>0</v>
      </c>
      <c r="Y133" s="87">
        <f t="shared" si="12"/>
        <v>0</v>
      </c>
      <c r="Z133" s="87">
        <f t="shared" si="12"/>
        <v>0</v>
      </c>
    </row>
    <row r="134" spans="2:26" s="79" customFormat="1" x14ac:dyDescent="0.2">
      <c r="B134" s="86">
        <f>'3. Investeringen'!B134</f>
        <v>120</v>
      </c>
      <c r="C134" s="86" t="str">
        <f>'3. Investeringen'!C134</f>
        <v>Nieuwe investeringen</v>
      </c>
      <c r="D134" s="86" t="str">
        <f>'3. Investeringen'!F134</f>
        <v>AD</v>
      </c>
      <c r="E134" s="171">
        <f>'3. Investeringen'!M134</f>
        <v>39</v>
      </c>
      <c r="F134" s="121">
        <f>'3. Investeringen'!N134</f>
        <v>2018</v>
      </c>
      <c r="G134" s="86">
        <f>'3. Investeringen'!O134</f>
        <v>5301.5</v>
      </c>
      <c r="H134" s="20"/>
      <c r="I134" s="136">
        <f>'5. Selectie'!P182</f>
        <v>1</v>
      </c>
      <c r="J134" s="20"/>
      <c r="K134" s="87">
        <f t="shared" si="12"/>
        <v>0</v>
      </c>
      <c r="L134" s="87">
        <f t="shared" si="12"/>
        <v>0</v>
      </c>
      <c r="M134" s="87">
        <f t="shared" si="12"/>
        <v>0</v>
      </c>
      <c r="N134" s="87">
        <f t="shared" si="12"/>
        <v>0</v>
      </c>
      <c r="O134" s="87">
        <f t="shared" si="12"/>
        <v>0</v>
      </c>
      <c r="P134" s="87">
        <f t="shared" si="12"/>
        <v>0</v>
      </c>
      <c r="Q134" s="87">
        <f t="shared" si="12"/>
        <v>0</v>
      </c>
      <c r="R134" s="87">
        <f t="shared" si="12"/>
        <v>5301.5</v>
      </c>
      <c r="S134" s="87">
        <f t="shared" si="12"/>
        <v>0</v>
      </c>
      <c r="T134" s="87">
        <f t="shared" si="12"/>
        <v>0</v>
      </c>
      <c r="U134" s="87">
        <f t="shared" si="12"/>
        <v>0</v>
      </c>
      <c r="V134" s="87">
        <f t="shared" si="12"/>
        <v>0</v>
      </c>
      <c r="W134" s="87">
        <f t="shared" si="12"/>
        <v>0</v>
      </c>
      <c r="X134" s="87">
        <f t="shared" si="12"/>
        <v>0</v>
      </c>
      <c r="Y134" s="87">
        <f t="shared" si="12"/>
        <v>0</v>
      </c>
      <c r="Z134" s="87">
        <f t="shared" si="12"/>
        <v>0</v>
      </c>
    </row>
    <row r="135" spans="2:26" s="79" customFormat="1" x14ac:dyDescent="0.2">
      <c r="B135" s="86">
        <f>'3. Investeringen'!B135</f>
        <v>121</v>
      </c>
      <c r="C135" s="86" t="str">
        <f>'3. Investeringen'!C135</f>
        <v>Nieuwe investeringen</v>
      </c>
      <c r="D135" s="86" t="str">
        <f>'3. Investeringen'!F135</f>
        <v>AD</v>
      </c>
      <c r="E135" s="171">
        <f>'3. Investeringen'!M135</f>
        <v>39</v>
      </c>
      <c r="F135" s="121">
        <f>'3. Investeringen'!N135</f>
        <v>2019</v>
      </c>
      <c r="G135" s="86">
        <f>'3. Investeringen'!O135</f>
        <v>748917.12</v>
      </c>
      <c r="H135" s="20"/>
      <c r="I135" s="136">
        <f>'5. Selectie'!P183</f>
        <v>1</v>
      </c>
      <c r="J135" s="20"/>
      <c r="K135" s="87">
        <f t="shared" ref="K135:Z150" si="13">($F135=K$14)*$I135*$G135</f>
        <v>0</v>
      </c>
      <c r="L135" s="87">
        <f t="shared" si="13"/>
        <v>0</v>
      </c>
      <c r="M135" s="87">
        <f t="shared" si="13"/>
        <v>0</v>
      </c>
      <c r="N135" s="87">
        <f t="shared" si="13"/>
        <v>0</v>
      </c>
      <c r="O135" s="87">
        <f t="shared" si="13"/>
        <v>0</v>
      </c>
      <c r="P135" s="87">
        <f t="shared" si="13"/>
        <v>0</v>
      </c>
      <c r="Q135" s="87">
        <f t="shared" si="13"/>
        <v>0</v>
      </c>
      <c r="R135" s="87">
        <f t="shared" si="13"/>
        <v>0</v>
      </c>
      <c r="S135" s="87">
        <f t="shared" si="13"/>
        <v>748917.12</v>
      </c>
      <c r="T135" s="87">
        <f t="shared" si="13"/>
        <v>0</v>
      </c>
      <c r="U135" s="87">
        <f t="shared" si="13"/>
        <v>0</v>
      </c>
      <c r="V135" s="87">
        <f t="shared" si="13"/>
        <v>0</v>
      </c>
      <c r="W135" s="87">
        <f t="shared" si="13"/>
        <v>0</v>
      </c>
      <c r="X135" s="87">
        <f t="shared" si="13"/>
        <v>0</v>
      </c>
      <c r="Y135" s="87">
        <f t="shared" si="13"/>
        <v>0</v>
      </c>
      <c r="Z135" s="87">
        <f t="shared" si="13"/>
        <v>0</v>
      </c>
    </row>
    <row r="136" spans="2:26" s="79" customFormat="1" x14ac:dyDescent="0.2">
      <c r="B136" s="86">
        <f>'3. Investeringen'!B136</f>
        <v>122</v>
      </c>
      <c r="C136" s="86" t="str">
        <f>'3. Investeringen'!C136</f>
        <v>Nieuwe investeringen</v>
      </c>
      <c r="D136" s="86" t="str">
        <f>'3. Investeringen'!F136</f>
        <v>AD</v>
      </c>
      <c r="E136" s="171">
        <f>'3. Investeringen'!M136</f>
        <v>39</v>
      </c>
      <c r="F136" s="121">
        <f>'3. Investeringen'!N136</f>
        <v>2019</v>
      </c>
      <c r="G136" s="86">
        <f>'3. Investeringen'!O136</f>
        <v>-12765.04</v>
      </c>
      <c r="H136" s="20"/>
      <c r="I136" s="136">
        <f>'5. Selectie'!P184</f>
        <v>1</v>
      </c>
      <c r="J136" s="20"/>
      <c r="K136" s="87">
        <f t="shared" si="13"/>
        <v>0</v>
      </c>
      <c r="L136" s="87">
        <f t="shared" si="13"/>
        <v>0</v>
      </c>
      <c r="M136" s="87">
        <f t="shared" si="13"/>
        <v>0</v>
      </c>
      <c r="N136" s="87">
        <f t="shared" si="13"/>
        <v>0</v>
      </c>
      <c r="O136" s="87">
        <f t="shared" si="13"/>
        <v>0</v>
      </c>
      <c r="P136" s="87">
        <f t="shared" si="13"/>
        <v>0</v>
      </c>
      <c r="Q136" s="87">
        <f t="shared" si="13"/>
        <v>0</v>
      </c>
      <c r="R136" s="87">
        <f t="shared" si="13"/>
        <v>0</v>
      </c>
      <c r="S136" s="87">
        <f t="shared" si="13"/>
        <v>-12765.04</v>
      </c>
      <c r="T136" s="87">
        <f t="shared" si="13"/>
        <v>0</v>
      </c>
      <c r="U136" s="87">
        <f t="shared" si="13"/>
        <v>0</v>
      </c>
      <c r="V136" s="87">
        <f t="shared" si="13"/>
        <v>0</v>
      </c>
      <c r="W136" s="87">
        <f t="shared" si="13"/>
        <v>0</v>
      </c>
      <c r="X136" s="87">
        <f t="shared" si="13"/>
        <v>0</v>
      </c>
      <c r="Y136" s="87">
        <f t="shared" si="13"/>
        <v>0</v>
      </c>
      <c r="Z136" s="87">
        <f t="shared" si="13"/>
        <v>0</v>
      </c>
    </row>
    <row r="137" spans="2:26" x14ac:dyDescent="0.2">
      <c r="B137" s="86">
        <f>'3. Investeringen'!B137</f>
        <v>123</v>
      </c>
      <c r="C137" s="86" t="str">
        <f>'3. Investeringen'!C137</f>
        <v>Nieuwe investeringen</v>
      </c>
      <c r="D137" s="86" t="str">
        <f>'3. Investeringen'!F137</f>
        <v>TD</v>
      </c>
      <c r="E137" s="171">
        <f>'3. Investeringen'!M137</f>
        <v>8.5</v>
      </c>
      <c r="F137" s="121">
        <f>'3. Investeringen'!N137</f>
        <v>2011</v>
      </c>
      <c r="G137" s="86">
        <f>'3. Investeringen'!O137</f>
        <v>-611948.03099999996</v>
      </c>
      <c r="H137" s="20"/>
      <c r="I137" s="136">
        <f>'5. Selectie'!P185</f>
        <v>1</v>
      </c>
      <c r="J137" s="20"/>
      <c r="K137" s="87">
        <f t="shared" si="13"/>
        <v>-611948.03099999996</v>
      </c>
      <c r="L137" s="87">
        <f t="shared" si="13"/>
        <v>0</v>
      </c>
      <c r="M137" s="87">
        <f t="shared" si="13"/>
        <v>0</v>
      </c>
      <c r="N137" s="87">
        <f t="shared" si="13"/>
        <v>0</v>
      </c>
      <c r="O137" s="87">
        <f t="shared" si="13"/>
        <v>0</v>
      </c>
      <c r="P137" s="87">
        <f t="shared" si="13"/>
        <v>0</v>
      </c>
      <c r="Q137" s="87">
        <f t="shared" si="13"/>
        <v>0</v>
      </c>
      <c r="R137" s="87">
        <f t="shared" si="13"/>
        <v>0</v>
      </c>
      <c r="S137" s="87">
        <f t="shared" si="13"/>
        <v>0</v>
      </c>
      <c r="T137" s="87">
        <f t="shared" si="13"/>
        <v>0</v>
      </c>
      <c r="U137" s="87">
        <f t="shared" si="13"/>
        <v>0</v>
      </c>
      <c r="V137" s="87">
        <f t="shared" si="13"/>
        <v>0</v>
      </c>
      <c r="W137" s="87">
        <f t="shared" si="13"/>
        <v>0</v>
      </c>
      <c r="X137" s="87">
        <f t="shared" si="13"/>
        <v>0</v>
      </c>
      <c r="Y137" s="87">
        <f t="shared" si="13"/>
        <v>0</v>
      </c>
      <c r="Z137" s="87">
        <f t="shared" si="13"/>
        <v>0</v>
      </c>
    </row>
    <row r="138" spans="2:26" x14ac:dyDescent="0.2">
      <c r="B138" s="86">
        <f>'3. Investeringen'!B138</f>
        <v>124</v>
      </c>
      <c r="C138" s="86" t="str">
        <f>'3. Investeringen'!C138</f>
        <v>Nieuwe investeringen</v>
      </c>
      <c r="D138" s="86" t="str">
        <f>'3. Investeringen'!F138</f>
        <v>TD</v>
      </c>
      <c r="E138" s="171">
        <f>'3. Investeringen'!M138</f>
        <v>9.5</v>
      </c>
      <c r="F138" s="121">
        <f>'3. Investeringen'!N138</f>
        <v>2011</v>
      </c>
      <c r="G138" s="86">
        <f>'3. Investeringen'!O138</f>
        <v>-226179.5815</v>
      </c>
      <c r="H138" s="20"/>
      <c r="I138" s="136">
        <f>'5. Selectie'!P186</f>
        <v>1</v>
      </c>
      <c r="J138" s="20"/>
      <c r="K138" s="87">
        <f t="shared" si="13"/>
        <v>-226179.5815</v>
      </c>
      <c r="L138" s="87">
        <f t="shared" si="13"/>
        <v>0</v>
      </c>
      <c r="M138" s="87">
        <f t="shared" si="13"/>
        <v>0</v>
      </c>
      <c r="N138" s="87">
        <f t="shared" si="13"/>
        <v>0</v>
      </c>
      <c r="O138" s="87">
        <f t="shared" si="13"/>
        <v>0</v>
      </c>
      <c r="P138" s="87">
        <f t="shared" si="13"/>
        <v>0</v>
      </c>
      <c r="Q138" s="87">
        <f t="shared" si="13"/>
        <v>0</v>
      </c>
      <c r="R138" s="87">
        <f t="shared" si="13"/>
        <v>0</v>
      </c>
      <c r="S138" s="87">
        <f t="shared" si="13"/>
        <v>0</v>
      </c>
      <c r="T138" s="87">
        <f t="shared" si="13"/>
        <v>0</v>
      </c>
      <c r="U138" s="87">
        <f t="shared" si="13"/>
        <v>0</v>
      </c>
      <c r="V138" s="87">
        <f t="shared" si="13"/>
        <v>0</v>
      </c>
      <c r="W138" s="87">
        <f t="shared" si="13"/>
        <v>0</v>
      </c>
      <c r="X138" s="87">
        <f t="shared" si="13"/>
        <v>0</v>
      </c>
      <c r="Y138" s="87">
        <f t="shared" si="13"/>
        <v>0</v>
      </c>
      <c r="Z138" s="87">
        <f t="shared" si="13"/>
        <v>0</v>
      </c>
    </row>
    <row r="139" spans="2:26" x14ac:dyDescent="0.2">
      <c r="B139" s="86">
        <f>'3. Investeringen'!B139</f>
        <v>125</v>
      </c>
      <c r="C139" s="86" t="str">
        <f>'3. Investeringen'!C139</f>
        <v>Nieuwe investeringen</v>
      </c>
      <c r="D139" s="86" t="str">
        <f>'3. Investeringen'!F139</f>
        <v>TD</v>
      </c>
      <c r="E139" s="171">
        <f>'3. Investeringen'!M139</f>
        <v>10</v>
      </c>
      <c r="F139" s="121">
        <f>'3. Investeringen'!N139</f>
        <v>2011</v>
      </c>
      <c r="G139" s="86">
        <f>'3. Investeringen'!O139</f>
        <v>-116485.09</v>
      </c>
      <c r="H139" s="20"/>
      <c r="I139" s="136">
        <f>'5. Selectie'!P187</f>
        <v>1</v>
      </c>
      <c r="J139" s="20"/>
      <c r="K139" s="87">
        <f t="shared" si="13"/>
        <v>-116485.09</v>
      </c>
      <c r="L139" s="87">
        <f t="shared" si="13"/>
        <v>0</v>
      </c>
      <c r="M139" s="87">
        <f t="shared" si="13"/>
        <v>0</v>
      </c>
      <c r="N139" s="87">
        <f t="shared" si="13"/>
        <v>0</v>
      </c>
      <c r="O139" s="87">
        <f t="shared" si="13"/>
        <v>0</v>
      </c>
      <c r="P139" s="87">
        <f t="shared" si="13"/>
        <v>0</v>
      </c>
      <c r="Q139" s="87">
        <f t="shared" si="13"/>
        <v>0</v>
      </c>
      <c r="R139" s="87">
        <f t="shared" si="13"/>
        <v>0</v>
      </c>
      <c r="S139" s="87">
        <f t="shared" si="13"/>
        <v>0</v>
      </c>
      <c r="T139" s="87">
        <f t="shared" si="13"/>
        <v>0</v>
      </c>
      <c r="U139" s="87">
        <f t="shared" si="13"/>
        <v>0</v>
      </c>
      <c r="V139" s="87">
        <f t="shared" si="13"/>
        <v>0</v>
      </c>
      <c r="W139" s="87">
        <f t="shared" si="13"/>
        <v>0</v>
      </c>
      <c r="X139" s="87">
        <f t="shared" si="13"/>
        <v>0</v>
      </c>
      <c r="Y139" s="87">
        <f t="shared" si="13"/>
        <v>0</v>
      </c>
      <c r="Z139" s="87">
        <f t="shared" si="13"/>
        <v>0</v>
      </c>
    </row>
    <row r="140" spans="2:26" x14ac:dyDescent="0.2">
      <c r="B140" s="86">
        <f>'3. Investeringen'!B140</f>
        <v>126</v>
      </c>
      <c r="C140" s="86" t="str">
        <f>'3. Investeringen'!C140</f>
        <v>Nieuwe investeringen</v>
      </c>
      <c r="D140" s="86" t="str">
        <f>'3. Investeringen'!F140</f>
        <v>TD</v>
      </c>
      <c r="E140" s="171">
        <f>'3. Investeringen'!M140</f>
        <v>10</v>
      </c>
      <c r="F140" s="121">
        <f>'3. Investeringen'!N140</f>
        <v>2012</v>
      </c>
      <c r="G140" s="86">
        <f>'3. Investeringen'!O140</f>
        <v>-242237.13</v>
      </c>
      <c r="H140" s="20"/>
      <c r="I140" s="136">
        <f>'5. Selectie'!P188</f>
        <v>1</v>
      </c>
      <c r="J140" s="20"/>
      <c r="K140" s="87">
        <f t="shared" si="13"/>
        <v>0</v>
      </c>
      <c r="L140" s="87">
        <f t="shared" si="13"/>
        <v>-242237.13</v>
      </c>
      <c r="M140" s="87">
        <f t="shared" si="13"/>
        <v>0</v>
      </c>
      <c r="N140" s="87">
        <f t="shared" si="13"/>
        <v>0</v>
      </c>
      <c r="O140" s="87">
        <f t="shared" si="13"/>
        <v>0</v>
      </c>
      <c r="P140" s="87">
        <f t="shared" si="13"/>
        <v>0</v>
      </c>
      <c r="Q140" s="87">
        <f t="shared" si="13"/>
        <v>0</v>
      </c>
      <c r="R140" s="87">
        <f t="shared" si="13"/>
        <v>0</v>
      </c>
      <c r="S140" s="87">
        <f t="shared" si="13"/>
        <v>0</v>
      </c>
      <c r="T140" s="87">
        <f t="shared" si="13"/>
        <v>0</v>
      </c>
      <c r="U140" s="87">
        <f t="shared" si="13"/>
        <v>0</v>
      </c>
      <c r="V140" s="87">
        <f t="shared" si="13"/>
        <v>0</v>
      </c>
      <c r="W140" s="87">
        <f t="shared" si="13"/>
        <v>0</v>
      </c>
      <c r="X140" s="87">
        <f t="shared" si="13"/>
        <v>0</v>
      </c>
      <c r="Y140" s="87">
        <f t="shared" si="13"/>
        <v>0</v>
      </c>
      <c r="Z140" s="87">
        <f t="shared" si="13"/>
        <v>0</v>
      </c>
    </row>
    <row r="141" spans="2:26" x14ac:dyDescent="0.2">
      <c r="B141" s="86">
        <f>'3. Investeringen'!B141</f>
        <v>127</v>
      </c>
      <c r="C141" s="86" t="str">
        <f>'3. Investeringen'!C141</f>
        <v>Nieuwe investeringen</v>
      </c>
      <c r="D141" s="86" t="str">
        <f>'3. Investeringen'!F141</f>
        <v>TD</v>
      </c>
      <c r="E141" s="171">
        <f>'3. Investeringen'!M141</f>
        <v>10</v>
      </c>
      <c r="F141" s="121">
        <f>'3. Investeringen'!N141</f>
        <v>2013</v>
      </c>
      <c r="G141" s="86">
        <f>'3. Investeringen'!O141</f>
        <v>-134974.64000000001</v>
      </c>
      <c r="H141" s="20"/>
      <c r="I141" s="136">
        <f>'5. Selectie'!P189</f>
        <v>1</v>
      </c>
      <c r="J141" s="20"/>
      <c r="K141" s="87">
        <f t="shared" si="13"/>
        <v>0</v>
      </c>
      <c r="L141" s="87">
        <f t="shared" si="13"/>
        <v>0</v>
      </c>
      <c r="M141" s="87">
        <f t="shared" si="13"/>
        <v>-134974.64000000001</v>
      </c>
      <c r="N141" s="87">
        <f t="shared" si="13"/>
        <v>0</v>
      </c>
      <c r="O141" s="87">
        <f t="shared" si="13"/>
        <v>0</v>
      </c>
      <c r="P141" s="87">
        <f t="shared" si="13"/>
        <v>0</v>
      </c>
      <c r="Q141" s="87">
        <f t="shared" si="13"/>
        <v>0</v>
      </c>
      <c r="R141" s="87">
        <f t="shared" si="13"/>
        <v>0</v>
      </c>
      <c r="S141" s="87">
        <f t="shared" si="13"/>
        <v>0</v>
      </c>
      <c r="T141" s="87">
        <f t="shared" si="13"/>
        <v>0</v>
      </c>
      <c r="U141" s="87">
        <f t="shared" si="13"/>
        <v>0</v>
      </c>
      <c r="V141" s="87">
        <f t="shared" si="13"/>
        <v>0</v>
      </c>
      <c r="W141" s="87">
        <f t="shared" si="13"/>
        <v>0</v>
      </c>
      <c r="X141" s="87">
        <f t="shared" si="13"/>
        <v>0</v>
      </c>
      <c r="Y141" s="87">
        <f t="shared" si="13"/>
        <v>0</v>
      </c>
      <c r="Z141" s="87">
        <f t="shared" si="13"/>
        <v>0</v>
      </c>
    </row>
    <row r="142" spans="2:26" x14ac:dyDescent="0.2">
      <c r="B142" s="86">
        <f>'3. Investeringen'!B142</f>
        <v>128</v>
      </c>
      <c r="C142" s="86" t="str">
        <f>'3. Investeringen'!C142</f>
        <v>Nieuwe investeringen</v>
      </c>
      <c r="D142" s="86" t="str">
        <f>'3. Investeringen'!F142</f>
        <v>TD</v>
      </c>
      <c r="E142" s="171">
        <f>'3. Investeringen'!M142</f>
        <v>10</v>
      </c>
      <c r="F142" s="121">
        <f>'3. Investeringen'!N142</f>
        <v>2014</v>
      </c>
      <c r="G142" s="86">
        <f>'3. Investeringen'!O142</f>
        <v>-175093.1</v>
      </c>
      <c r="H142" s="20"/>
      <c r="I142" s="136">
        <f>'5. Selectie'!P190</f>
        <v>1</v>
      </c>
      <c r="J142" s="20"/>
      <c r="K142" s="87">
        <f t="shared" si="13"/>
        <v>0</v>
      </c>
      <c r="L142" s="87">
        <f t="shared" si="13"/>
        <v>0</v>
      </c>
      <c r="M142" s="87">
        <f t="shared" si="13"/>
        <v>0</v>
      </c>
      <c r="N142" s="87">
        <f t="shared" si="13"/>
        <v>-175093.1</v>
      </c>
      <c r="O142" s="87">
        <f t="shared" si="13"/>
        <v>0</v>
      </c>
      <c r="P142" s="87">
        <f t="shared" si="13"/>
        <v>0</v>
      </c>
      <c r="Q142" s="87">
        <f t="shared" si="13"/>
        <v>0</v>
      </c>
      <c r="R142" s="87">
        <f t="shared" si="13"/>
        <v>0</v>
      </c>
      <c r="S142" s="87">
        <f t="shared" si="13"/>
        <v>0</v>
      </c>
      <c r="T142" s="87">
        <f t="shared" si="13"/>
        <v>0</v>
      </c>
      <c r="U142" s="87">
        <f t="shared" si="13"/>
        <v>0</v>
      </c>
      <c r="V142" s="87">
        <f t="shared" si="13"/>
        <v>0</v>
      </c>
      <c r="W142" s="87">
        <f t="shared" si="13"/>
        <v>0</v>
      </c>
      <c r="X142" s="87">
        <f t="shared" si="13"/>
        <v>0</v>
      </c>
      <c r="Y142" s="87">
        <f t="shared" si="13"/>
        <v>0</v>
      </c>
      <c r="Z142" s="87">
        <f t="shared" si="13"/>
        <v>0</v>
      </c>
    </row>
    <row r="143" spans="2:26" x14ac:dyDescent="0.2">
      <c r="B143" s="86">
        <f>'3. Investeringen'!B143</f>
        <v>129</v>
      </c>
      <c r="C143" s="86" t="str">
        <f>'3. Investeringen'!C143</f>
        <v>Nieuwe investeringen</v>
      </c>
      <c r="D143" s="86" t="str">
        <f>'3. Investeringen'!F143</f>
        <v>TD</v>
      </c>
      <c r="E143" s="171">
        <f>'3. Investeringen'!M143</f>
        <v>5</v>
      </c>
      <c r="F143" s="121">
        <f>'3. Investeringen'!N143</f>
        <v>2014</v>
      </c>
      <c r="G143" s="86">
        <f>'3. Investeringen'!O143</f>
        <v>-127149.11</v>
      </c>
      <c r="H143" s="20"/>
      <c r="I143" s="136">
        <f>'5. Selectie'!P191</f>
        <v>1</v>
      </c>
      <c r="J143" s="20"/>
      <c r="K143" s="87">
        <f t="shared" si="13"/>
        <v>0</v>
      </c>
      <c r="L143" s="87">
        <f t="shared" si="13"/>
        <v>0</v>
      </c>
      <c r="M143" s="87">
        <f t="shared" si="13"/>
        <v>0</v>
      </c>
      <c r="N143" s="87">
        <f t="shared" si="13"/>
        <v>-127149.11</v>
      </c>
      <c r="O143" s="87">
        <f t="shared" si="13"/>
        <v>0</v>
      </c>
      <c r="P143" s="87">
        <f t="shared" si="13"/>
        <v>0</v>
      </c>
      <c r="Q143" s="87">
        <f t="shared" si="13"/>
        <v>0</v>
      </c>
      <c r="R143" s="87">
        <f t="shared" si="13"/>
        <v>0</v>
      </c>
      <c r="S143" s="87">
        <f t="shared" si="13"/>
        <v>0</v>
      </c>
      <c r="T143" s="87">
        <f t="shared" si="13"/>
        <v>0</v>
      </c>
      <c r="U143" s="87">
        <f t="shared" si="13"/>
        <v>0</v>
      </c>
      <c r="V143" s="87">
        <f t="shared" si="13"/>
        <v>0</v>
      </c>
      <c r="W143" s="87">
        <f t="shared" si="13"/>
        <v>0</v>
      </c>
      <c r="X143" s="87">
        <f t="shared" si="13"/>
        <v>0</v>
      </c>
      <c r="Y143" s="87">
        <f t="shared" si="13"/>
        <v>0</v>
      </c>
      <c r="Z143" s="87">
        <f t="shared" si="13"/>
        <v>0</v>
      </c>
    </row>
    <row r="144" spans="2:26" x14ac:dyDescent="0.2">
      <c r="B144" s="86">
        <f>'3. Investeringen'!B144</f>
        <v>130</v>
      </c>
      <c r="C144" s="86" t="str">
        <f>'3. Investeringen'!C144</f>
        <v>Nieuwe investeringen</v>
      </c>
      <c r="D144" s="86" t="str">
        <f>'3. Investeringen'!F144</f>
        <v>TD</v>
      </c>
      <c r="E144" s="171">
        <f>'3. Investeringen'!M144</f>
        <v>10</v>
      </c>
      <c r="F144" s="121">
        <f>'3. Investeringen'!N144</f>
        <v>2015</v>
      </c>
      <c r="G144" s="86">
        <f>'3. Investeringen'!O144</f>
        <v>-118659.25</v>
      </c>
      <c r="H144" s="20"/>
      <c r="I144" s="136">
        <f>'5. Selectie'!P192</f>
        <v>1</v>
      </c>
      <c r="J144" s="20"/>
      <c r="K144" s="87">
        <f t="shared" si="13"/>
        <v>0</v>
      </c>
      <c r="L144" s="87">
        <f t="shared" si="13"/>
        <v>0</v>
      </c>
      <c r="M144" s="87">
        <f t="shared" si="13"/>
        <v>0</v>
      </c>
      <c r="N144" s="87">
        <f t="shared" si="13"/>
        <v>0</v>
      </c>
      <c r="O144" s="87">
        <f t="shared" si="13"/>
        <v>-118659.25</v>
      </c>
      <c r="P144" s="87">
        <f t="shared" si="13"/>
        <v>0</v>
      </c>
      <c r="Q144" s="87">
        <f t="shared" si="13"/>
        <v>0</v>
      </c>
      <c r="R144" s="87">
        <f t="shared" si="13"/>
        <v>0</v>
      </c>
      <c r="S144" s="87">
        <f t="shared" si="13"/>
        <v>0</v>
      </c>
      <c r="T144" s="87">
        <f t="shared" si="13"/>
        <v>0</v>
      </c>
      <c r="U144" s="87">
        <f t="shared" si="13"/>
        <v>0</v>
      </c>
      <c r="V144" s="87">
        <f t="shared" si="13"/>
        <v>0</v>
      </c>
      <c r="W144" s="87">
        <f t="shared" si="13"/>
        <v>0</v>
      </c>
      <c r="X144" s="87">
        <f t="shared" si="13"/>
        <v>0</v>
      </c>
      <c r="Y144" s="87">
        <f t="shared" si="13"/>
        <v>0</v>
      </c>
      <c r="Z144" s="87">
        <f t="shared" si="13"/>
        <v>0</v>
      </c>
    </row>
    <row r="145" spans="2:26" x14ac:dyDescent="0.2">
      <c r="B145" s="86">
        <f>'3. Investeringen'!B145</f>
        <v>131</v>
      </c>
      <c r="C145" s="86" t="str">
        <f>'3. Investeringen'!C145</f>
        <v>Nieuwe investeringen</v>
      </c>
      <c r="D145" s="86" t="str">
        <f>'3. Investeringen'!F145</f>
        <v>TD</v>
      </c>
      <c r="E145" s="171">
        <f>'3. Investeringen'!M145</f>
        <v>5</v>
      </c>
      <c r="F145" s="121">
        <f>'3. Investeringen'!N145</f>
        <v>2015</v>
      </c>
      <c r="G145" s="86">
        <f>'3. Investeringen'!O145</f>
        <v>-98871.26</v>
      </c>
      <c r="H145" s="20"/>
      <c r="I145" s="136">
        <f>'5. Selectie'!P193</f>
        <v>1</v>
      </c>
      <c r="J145" s="20"/>
      <c r="K145" s="87">
        <f t="shared" si="13"/>
        <v>0</v>
      </c>
      <c r="L145" s="87">
        <f t="shared" si="13"/>
        <v>0</v>
      </c>
      <c r="M145" s="87">
        <f t="shared" si="13"/>
        <v>0</v>
      </c>
      <c r="N145" s="87">
        <f t="shared" si="13"/>
        <v>0</v>
      </c>
      <c r="O145" s="87">
        <f t="shared" si="13"/>
        <v>-98871.26</v>
      </c>
      <c r="P145" s="87">
        <f t="shared" si="13"/>
        <v>0</v>
      </c>
      <c r="Q145" s="87">
        <f t="shared" si="13"/>
        <v>0</v>
      </c>
      <c r="R145" s="87">
        <f t="shared" si="13"/>
        <v>0</v>
      </c>
      <c r="S145" s="87">
        <f t="shared" si="13"/>
        <v>0</v>
      </c>
      <c r="T145" s="87">
        <f t="shared" si="13"/>
        <v>0</v>
      </c>
      <c r="U145" s="87">
        <f t="shared" si="13"/>
        <v>0</v>
      </c>
      <c r="V145" s="87">
        <f t="shared" si="13"/>
        <v>0</v>
      </c>
      <c r="W145" s="87">
        <f t="shared" si="13"/>
        <v>0</v>
      </c>
      <c r="X145" s="87">
        <f t="shared" si="13"/>
        <v>0</v>
      </c>
      <c r="Y145" s="87">
        <f t="shared" si="13"/>
        <v>0</v>
      </c>
      <c r="Z145" s="87">
        <f t="shared" si="13"/>
        <v>0</v>
      </c>
    </row>
    <row r="146" spans="2:26" x14ac:dyDescent="0.2">
      <c r="B146" s="86">
        <f>'3. Investeringen'!B146</f>
        <v>132</v>
      </c>
      <c r="C146" s="86" t="str">
        <f>'3. Investeringen'!C146</f>
        <v>Nieuwe investeringen</v>
      </c>
      <c r="D146" s="86" t="str">
        <f>'3. Investeringen'!F146</f>
        <v>TD</v>
      </c>
      <c r="E146" s="171">
        <f>'3. Investeringen'!M146</f>
        <v>10</v>
      </c>
      <c r="F146" s="121">
        <f>'3. Investeringen'!N146</f>
        <v>2016</v>
      </c>
      <c r="G146" s="86">
        <f>'3. Investeringen'!O146</f>
        <v>-272270.76</v>
      </c>
      <c r="H146" s="20"/>
      <c r="I146" s="136">
        <f>'5. Selectie'!P194</f>
        <v>1</v>
      </c>
      <c r="J146" s="20"/>
      <c r="K146" s="87">
        <f t="shared" si="13"/>
        <v>0</v>
      </c>
      <c r="L146" s="87">
        <f t="shared" si="13"/>
        <v>0</v>
      </c>
      <c r="M146" s="87">
        <f t="shared" si="13"/>
        <v>0</v>
      </c>
      <c r="N146" s="87">
        <f t="shared" si="13"/>
        <v>0</v>
      </c>
      <c r="O146" s="87">
        <f t="shared" si="13"/>
        <v>0</v>
      </c>
      <c r="P146" s="87">
        <f t="shared" si="13"/>
        <v>-272270.76</v>
      </c>
      <c r="Q146" s="87">
        <f t="shared" si="13"/>
        <v>0</v>
      </c>
      <c r="R146" s="87">
        <f t="shared" si="13"/>
        <v>0</v>
      </c>
      <c r="S146" s="87">
        <f t="shared" si="13"/>
        <v>0</v>
      </c>
      <c r="T146" s="87">
        <f t="shared" si="13"/>
        <v>0</v>
      </c>
      <c r="U146" s="87">
        <f t="shared" si="13"/>
        <v>0</v>
      </c>
      <c r="V146" s="87">
        <f t="shared" si="13"/>
        <v>0</v>
      </c>
      <c r="W146" s="87">
        <f t="shared" si="13"/>
        <v>0</v>
      </c>
      <c r="X146" s="87">
        <f t="shared" si="13"/>
        <v>0</v>
      </c>
      <c r="Y146" s="87">
        <f t="shared" si="13"/>
        <v>0</v>
      </c>
      <c r="Z146" s="87">
        <f t="shared" si="13"/>
        <v>0</v>
      </c>
    </row>
    <row r="147" spans="2:26" x14ac:dyDescent="0.2">
      <c r="B147" s="86">
        <f>'3. Investeringen'!B147</f>
        <v>133</v>
      </c>
      <c r="C147" s="86" t="str">
        <f>'3. Investeringen'!C147</f>
        <v>Nieuwe investeringen</v>
      </c>
      <c r="D147" s="86" t="str">
        <f>'3. Investeringen'!F147</f>
        <v>TD</v>
      </c>
      <c r="E147" s="171">
        <f>'3. Investeringen'!M147</f>
        <v>5</v>
      </c>
      <c r="F147" s="121">
        <f>'3. Investeringen'!N147</f>
        <v>2016</v>
      </c>
      <c r="G147" s="86">
        <f>'3. Investeringen'!O147</f>
        <v>-183434.77</v>
      </c>
      <c r="H147" s="20"/>
      <c r="I147" s="136">
        <f>'5. Selectie'!P195</f>
        <v>1</v>
      </c>
      <c r="J147" s="20"/>
      <c r="K147" s="87">
        <f t="shared" si="13"/>
        <v>0</v>
      </c>
      <c r="L147" s="87">
        <f t="shared" si="13"/>
        <v>0</v>
      </c>
      <c r="M147" s="87">
        <f t="shared" si="13"/>
        <v>0</v>
      </c>
      <c r="N147" s="87">
        <f t="shared" si="13"/>
        <v>0</v>
      </c>
      <c r="O147" s="87">
        <f t="shared" si="13"/>
        <v>0</v>
      </c>
      <c r="P147" s="87">
        <f t="shared" si="13"/>
        <v>-183434.77</v>
      </c>
      <c r="Q147" s="87">
        <f t="shared" si="13"/>
        <v>0</v>
      </c>
      <c r="R147" s="87">
        <f t="shared" si="13"/>
        <v>0</v>
      </c>
      <c r="S147" s="87">
        <f t="shared" si="13"/>
        <v>0</v>
      </c>
      <c r="T147" s="87">
        <f t="shared" si="13"/>
        <v>0</v>
      </c>
      <c r="U147" s="87">
        <f t="shared" si="13"/>
        <v>0</v>
      </c>
      <c r="V147" s="87">
        <f t="shared" si="13"/>
        <v>0</v>
      </c>
      <c r="W147" s="87">
        <f t="shared" si="13"/>
        <v>0</v>
      </c>
      <c r="X147" s="87">
        <f t="shared" si="13"/>
        <v>0</v>
      </c>
      <c r="Y147" s="87">
        <f t="shared" si="13"/>
        <v>0</v>
      </c>
      <c r="Z147" s="87">
        <f t="shared" si="13"/>
        <v>0</v>
      </c>
    </row>
    <row r="148" spans="2:26" x14ac:dyDescent="0.2">
      <c r="B148" s="86">
        <f>'3. Investeringen'!B148</f>
        <v>134</v>
      </c>
      <c r="C148" s="86" t="str">
        <f>'3. Investeringen'!C148</f>
        <v>Nieuwe investeringen</v>
      </c>
      <c r="D148" s="86" t="str">
        <f>'3. Investeringen'!F148</f>
        <v>TD</v>
      </c>
      <c r="E148" s="171">
        <f>'3. Investeringen'!M148</f>
        <v>10</v>
      </c>
      <c r="F148" s="121">
        <f>'3. Investeringen'!N148</f>
        <v>2017</v>
      </c>
      <c r="G148" s="86">
        <f>'3. Investeringen'!O148</f>
        <v>-138040.31</v>
      </c>
      <c r="H148" s="20"/>
      <c r="I148" s="136">
        <f>'5. Selectie'!P196</f>
        <v>1</v>
      </c>
      <c r="J148" s="20"/>
      <c r="K148" s="87">
        <f t="shared" si="13"/>
        <v>0</v>
      </c>
      <c r="L148" s="87">
        <f t="shared" si="13"/>
        <v>0</v>
      </c>
      <c r="M148" s="87">
        <f t="shared" si="13"/>
        <v>0</v>
      </c>
      <c r="N148" s="87">
        <f t="shared" si="13"/>
        <v>0</v>
      </c>
      <c r="O148" s="87">
        <f t="shared" si="13"/>
        <v>0</v>
      </c>
      <c r="P148" s="87">
        <f t="shared" si="13"/>
        <v>0</v>
      </c>
      <c r="Q148" s="87">
        <f t="shared" si="13"/>
        <v>-138040.31</v>
      </c>
      <c r="R148" s="87">
        <f t="shared" si="13"/>
        <v>0</v>
      </c>
      <c r="S148" s="87">
        <f t="shared" si="13"/>
        <v>0</v>
      </c>
      <c r="T148" s="87">
        <f t="shared" si="13"/>
        <v>0</v>
      </c>
      <c r="U148" s="87">
        <f t="shared" si="13"/>
        <v>0</v>
      </c>
      <c r="V148" s="87">
        <f t="shared" si="13"/>
        <v>0</v>
      </c>
      <c r="W148" s="87">
        <f t="shared" si="13"/>
        <v>0</v>
      </c>
      <c r="X148" s="87">
        <f t="shared" si="13"/>
        <v>0</v>
      </c>
      <c r="Y148" s="87">
        <f t="shared" si="13"/>
        <v>0</v>
      </c>
      <c r="Z148" s="87">
        <f t="shared" si="13"/>
        <v>0</v>
      </c>
    </row>
    <row r="149" spans="2:26" x14ac:dyDescent="0.2">
      <c r="B149" s="86">
        <f>'3. Investeringen'!B149</f>
        <v>135</v>
      </c>
      <c r="C149" s="86" t="str">
        <f>'3. Investeringen'!C149</f>
        <v>Nieuwe investeringen</v>
      </c>
      <c r="D149" s="86" t="str">
        <f>'3. Investeringen'!F149</f>
        <v>TD</v>
      </c>
      <c r="E149" s="171">
        <f>'3. Investeringen'!M149</f>
        <v>5</v>
      </c>
      <c r="F149" s="121">
        <f>'3. Investeringen'!N149</f>
        <v>2017</v>
      </c>
      <c r="G149" s="86">
        <f>'3. Investeringen'!O149</f>
        <v>-452400.74</v>
      </c>
      <c r="H149" s="20"/>
      <c r="I149" s="136">
        <f>'5. Selectie'!P197</f>
        <v>1</v>
      </c>
      <c r="J149" s="20"/>
      <c r="K149" s="87">
        <f t="shared" si="13"/>
        <v>0</v>
      </c>
      <c r="L149" s="87">
        <f t="shared" si="13"/>
        <v>0</v>
      </c>
      <c r="M149" s="87">
        <f t="shared" si="13"/>
        <v>0</v>
      </c>
      <c r="N149" s="87">
        <f t="shared" si="13"/>
        <v>0</v>
      </c>
      <c r="O149" s="87">
        <f t="shared" si="13"/>
        <v>0</v>
      </c>
      <c r="P149" s="87">
        <f t="shared" si="13"/>
        <v>0</v>
      </c>
      <c r="Q149" s="87">
        <f t="shared" si="13"/>
        <v>-452400.74</v>
      </c>
      <c r="R149" s="87">
        <f t="shared" si="13"/>
        <v>0</v>
      </c>
      <c r="S149" s="87">
        <f t="shared" si="13"/>
        <v>0</v>
      </c>
      <c r="T149" s="87">
        <f t="shared" si="13"/>
        <v>0</v>
      </c>
      <c r="U149" s="87">
        <f t="shared" si="13"/>
        <v>0</v>
      </c>
      <c r="V149" s="87">
        <f t="shared" si="13"/>
        <v>0</v>
      </c>
      <c r="W149" s="87">
        <f t="shared" si="13"/>
        <v>0</v>
      </c>
      <c r="X149" s="87">
        <f t="shared" si="13"/>
        <v>0</v>
      </c>
      <c r="Y149" s="87">
        <f t="shared" si="13"/>
        <v>0</v>
      </c>
      <c r="Z149" s="87">
        <f t="shared" si="13"/>
        <v>0</v>
      </c>
    </row>
    <row r="150" spans="2:26" x14ac:dyDescent="0.2">
      <c r="B150" s="86">
        <f>'3. Investeringen'!B150</f>
        <v>136</v>
      </c>
      <c r="C150" s="86" t="str">
        <f>'3. Investeringen'!C150</f>
        <v>Nieuwe investeringen</v>
      </c>
      <c r="D150" s="86" t="str">
        <f>'3. Investeringen'!F150</f>
        <v>TD</v>
      </c>
      <c r="E150" s="171">
        <f>'3. Investeringen'!M150</f>
        <v>10</v>
      </c>
      <c r="F150" s="121">
        <f>'3. Investeringen'!N150</f>
        <v>2018</v>
      </c>
      <c r="G150" s="86">
        <f>'3. Investeringen'!O150</f>
        <v>-282788.15000000002</v>
      </c>
      <c r="H150" s="20"/>
      <c r="I150" s="136">
        <f>'5. Selectie'!P198</f>
        <v>1</v>
      </c>
      <c r="J150" s="20"/>
      <c r="K150" s="87">
        <f t="shared" si="13"/>
        <v>0</v>
      </c>
      <c r="L150" s="87">
        <f t="shared" si="13"/>
        <v>0</v>
      </c>
      <c r="M150" s="87">
        <f t="shared" si="13"/>
        <v>0</v>
      </c>
      <c r="N150" s="87">
        <f t="shared" si="13"/>
        <v>0</v>
      </c>
      <c r="O150" s="87">
        <f t="shared" si="13"/>
        <v>0</v>
      </c>
      <c r="P150" s="87">
        <f t="shared" si="13"/>
        <v>0</v>
      </c>
      <c r="Q150" s="87">
        <f t="shared" si="13"/>
        <v>0</v>
      </c>
      <c r="R150" s="87">
        <f t="shared" si="13"/>
        <v>-282788.15000000002</v>
      </c>
      <c r="S150" s="87">
        <f t="shared" si="13"/>
        <v>0</v>
      </c>
      <c r="T150" s="87">
        <f t="shared" si="13"/>
        <v>0</v>
      </c>
      <c r="U150" s="87">
        <f t="shared" si="13"/>
        <v>0</v>
      </c>
      <c r="V150" s="87">
        <f t="shared" si="13"/>
        <v>0</v>
      </c>
      <c r="W150" s="87">
        <f t="shared" si="13"/>
        <v>0</v>
      </c>
      <c r="X150" s="87">
        <f t="shared" si="13"/>
        <v>0</v>
      </c>
      <c r="Y150" s="87">
        <f t="shared" si="13"/>
        <v>0</v>
      </c>
      <c r="Z150" s="87">
        <f t="shared" ref="K150:Z161" si="14">($F150=Z$14)*$I150*$G150</f>
        <v>0</v>
      </c>
    </row>
    <row r="151" spans="2:26" x14ac:dyDescent="0.2">
      <c r="B151" s="86">
        <f>'3. Investeringen'!B151</f>
        <v>137</v>
      </c>
      <c r="C151" s="86" t="str">
        <f>'3. Investeringen'!C151</f>
        <v>Nieuwe investeringen</v>
      </c>
      <c r="D151" s="86" t="str">
        <f>'3. Investeringen'!F151</f>
        <v>TD</v>
      </c>
      <c r="E151" s="171">
        <f>'3. Investeringen'!M151</f>
        <v>5</v>
      </c>
      <c r="F151" s="121">
        <f>'3. Investeringen'!N151</f>
        <v>2018</v>
      </c>
      <c r="G151" s="86">
        <f>'3. Investeringen'!O151</f>
        <v>-383426.39</v>
      </c>
      <c r="H151" s="20"/>
      <c r="I151" s="136">
        <f>'5. Selectie'!P199</f>
        <v>1</v>
      </c>
      <c r="J151" s="20"/>
      <c r="K151" s="87">
        <f t="shared" si="14"/>
        <v>0</v>
      </c>
      <c r="L151" s="87">
        <f t="shared" si="14"/>
        <v>0</v>
      </c>
      <c r="M151" s="87">
        <f t="shared" si="14"/>
        <v>0</v>
      </c>
      <c r="N151" s="87">
        <f t="shared" si="14"/>
        <v>0</v>
      </c>
      <c r="O151" s="87">
        <f t="shared" si="14"/>
        <v>0</v>
      </c>
      <c r="P151" s="87">
        <f t="shared" si="14"/>
        <v>0</v>
      </c>
      <c r="Q151" s="87">
        <f t="shared" si="14"/>
        <v>0</v>
      </c>
      <c r="R151" s="87">
        <f t="shared" si="14"/>
        <v>-383426.39</v>
      </c>
      <c r="S151" s="87">
        <f t="shared" si="14"/>
        <v>0</v>
      </c>
      <c r="T151" s="87">
        <f t="shared" si="14"/>
        <v>0</v>
      </c>
      <c r="U151" s="87">
        <f t="shared" si="14"/>
        <v>0</v>
      </c>
      <c r="V151" s="87">
        <f t="shared" si="14"/>
        <v>0</v>
      </c>
      <c r="W151" s="87">
        <f t="shared" si="14"/>
        <v>0</v>
      </c>
      <c r="X151" s="87">
        <f t="shared" si="14"/>
        <v>0</v>
      </c>
      <c r="Y151" s="87">
        <f t="shared" si="14"/>
        <v>0</v>
      </c>
      <c r="Z151" s="87">
        <f t="shared" si="14"/>
        <v>0</v>
      </c>
    </row>
    <row r="152" spans="2:26" x14ac:dyDescent="0.2">
      <c r="B152" s="86">
        <f>'3. Investeringen'!B152</f>
        <v>138</v>
      </c>
      <c r="C152" s="86" t="str">
        <f>'3. Investeringen'!C152</f>
        <v>Nieuwe investeringen</v>
      </c>
      <c r="D152" s="86" t="str">
        <f>'3. Investeringen'!F152</f>
        <v>TD</v>
      </c>
      <c r="E152" s="171">
        <f>'3. Investeringen'!M152</f>
        <v>10</v>
      </c>
      <c r="F152" s="121">
        <f>'3. Investeringen'!N152</f>
        <v>2019</v>
      </c>
      <c r="G152" s="86">
        <f>'3. Investeringen'!O152</f>
        <v>-365321.23</v>
      </c>
      <c r="H152" s="20"/>
      <c r="I152" s="136">
        <f>'5. Selectie'!P200</f>
        <v>1</v>
      </c>
      <c r="J152" s="20"/>
      <c r="K152" s="87">
        <f t="shared" si="14"/>
        <v>0</v>
      </c>
      <c r="L152" s="87">
        <f t="shared" si="14"/>
        <v>0</v>
      </c>
      <c r="M152" s="87">
        <f t="shared" si="14"/>
        <v>0</v>
      </c>
      <c r="N152" s="87">
        <f t="shared" si="14"/>
        <v>0</v>
      </c>
      <c r="O152" s="87">
        <f t="shared" si="14"/>
        <v>0</v>
      </c>
      <c r="P152" s="87">
        <f t="shared" si="14"/>
        <v>0</v>
      </c>
      <c r="Q152" s="87">
        <f t="shared" si="14"/>
        <v>0</v>
      </c>
      <c r="R152" s="87">
        <f t="shared" si="14"/>
        <v>0</v>
      </c>
      <c r="S152" s="87">
        <f t="shared" si="14"/>
        <v>-365321.23</v>
      </c>
      <c r="T152" s="87">
        <f t="shared" si="14"/>
        <v>0</v>
      </c>
      <c r="U152" s="87">
        <f t="shared" si="14"/>
        <v>0</v>
      </c>
      <c r="V152" s="87">
        <f t="shared" si="14"/>
        <v>0</v>
      </c>
      <c r="W152" s="87">
        <f t="shared" si="14"/>
        <v>0</v>
      </c>
      <c r="X152" s="87">
        <f t="shared" si="14"/>
        <v>0</v>
      </c>
      <c r="Y152" s="87">
        <f t="shared" si="14"/>
        <v>0</v>
      </c>
      <c r="Z152" s="87">
        <f t="shared" si="14"/>
        <v>0</v>
      </c>
    </row>
    <row r="153" spans="2:26" x14ac:dyDescent="0.2">
      <c r="B153" s="86">
        <f>'3. Investeringen'!B153</f>
        <v>139</v>
      </c>
      <c r="C153" s="86" t="str">
        <f>'3. Investeringen'!C153</f>
        <v>Nieuwe investeringen</v>
      </c>
      <c r="D153" s="86" t="str">
        <f>'3. Investeringen'!F153</f>
        <v>TD</v>
      </c>
      <c r="E153" s="171">
        <f>'3. Investeringen'!M153</f>
        <v>5</v>
      </c>
      <c r="F153" s="121">
        <f>'3. Investeringen'!N153</f>
        <v>2019</v>
      </c>
      <c r="G153" s="86">
        <f>'3. Investeringen'!O153</f>
        <v>-283798.5</v>
      </c>
      <c r="H153" s="20"/>
      <c r="I153" s="136">
        <f>'5. Selectie'!P201</f>
        <v>1</v>
      </c>
      <c r="J153" s="20"/>
      <c r="K153" s="87">
        <f t="shared" si="14"/>
        <v>0</v>
      </c>
      <c r="L153" s="87">
        <f t="shared" si="14"/>
        <v>0</v>
      </c>
      <c r="M153" s="87">
        <f t="shared" si="14"/>
        <v>0</v>
      </c>
      <c r="N153" s="87">
        <f t="shared" si="14"/>
        <v>0</v>
      </c>
      <c r="O153" s="87">
        <f t="shared" si="14"/>
        <v>0</v>
      </c>
      <c r="P153" s="87">
        <f t="shared" si="14"/>
        <v>0</v>
      </c>
      <c r="Q153" s="87">
        <f t="shared" si="14"/>
        <v>0</v>
      </c>
      <c r="R153" s="87">
        <f t="shared" si="14"/>
        <v>0</v>
      </c>
      <c r="S153" s="87">
        <f t="shared" si="14"/>
        <v>-283798.5</v>
      </c>
      <c r="T153" s="87">
        <f t="shared" si="14"/>
        <v>0</v>
      </c>
      <c r="U153" s="87">
        <f t="shared" si="14"/>
        <v>0</v>
      </c>
      <c r="V153" s="87">
        <f t="shared" si="14"/>
        <v>0</v>
      </c>
      <c r="W153" s="87">
        <f t="shared" si="14"/>
        <v>0</v>
      </c>
      <c r="X153" s="87">
        <f t="shared" si="14"/>
        <v>0</v>
      </c>
      <c r="Y153" s="87">
        <f t="shared" si="14"/>
        <v>0</v>
      </c>
      <c r="Z153" s="87">
        <f t="shared" si="14"/>
        <v>0</v>
      </c>
    </row>
    <row r="154" spans="2:26" x14ac:dyDescent="0.2">
      <c r="B154" s="86">
        <f>'3. Investeringen'!B154</f>
        <v>140</v>
      </c>
      <c r="C154" s="86" t="str">
        <f>'3. Investeringen'!C154</f>
        <v>Nieuwe investeringen</v>
      </c>
      <c r="D154" s="86" t="str">
        <f>'3. Investeringen'!F154</f>
        <v>TD</v>
      </c>
      <c r="E154" s="171">
        <f>'3. Investeringen'!M154</f>
        <v>55</v>
      </c>
      <c r="F154" s="121">
        <f>'3. Investeringen'!N154</f>
        <v>2020</v>
      </c>
      <c r="G154" s="86">
        <f>'3. Investeringen'!O154</f>
        <v>696270.81</v>
      </c>
      <c r="H154" s="20"/>
      <c r="I154" s="136">
        <f>'5. Selectie'!P202</f>
        <v>1</v>
      </c>
      <c r="J154" s="20"/>
      <c r="K154" s="87">
        <f t="shared" si="14"/>
        <v>0</v>
      </c>
      <c r="L154" s="87">
        <f t="shared" si="14"/>
        <v>0</v>
      </c>
      <c r="M154" s="87">
        <f t="shared" si="14"/>
        <v>0</v>
      </c>
      <c r="N154" s="87">
        <f t="shared" si="14"/>
        <v>0</v>
      </c>
      <c r="O154" s="87">
        <f t="shared" si="14"/>
        <v>0</v>
      </c>
      <c r="P154" s="87">
        <f t="shared" si="14"/>
        <v>0</v>
      </c>
      <c r="Q154" s="87">
        <f t="shared" si="14"/>
        <v>0</v>
      </c>
      <c r="R154" s="87">
        <f t="shared" si="14"/>
        <v>0</v>
      </c>
      <c r="S154" s="87">
        <f t="shared" si="14"/>
        <v>0</v>
      </c>
      <c r="T154" s="87">
        <f t="shared" si="14"/>
        <v>696270.81</v>
      </c>
      <c r="U154" s="87">
        <f t="shared" si="14"/>
        <v>0</v>
      </c>
      <c r="V154" s="87">
        <f t="shared" si="14"/>
        <v>0</v>
      </c>
      <c r="W154" s="87">
        <f t="shared" si="14"/>
        <v>0</v>
      </c>
      <c r="X154" s="87">
        <f t="shared" si="14"/>
        <v>0</v>
      </c>
      <c r="Y154" s="87">
        <f t="shared" si="14"/>
        <v>0</v>
      </c>
      <c r="Z154" s="87">
        <f t="shared" si="14"/>
        <v>0</v>
      </c>
    </row>
    <row r="155" spans="2:26" x14ac:dyDescent="0.2">
      <c r="B155" s="86">
        <f>'3. Investeringen'!B155</f>
        <v>141</v>
      </c>
      <c r="C155" s="86" t="str">
        <f>'3. Investeringen'!C155</f>
        <v>Nieuwe investeringen</v>
      </c>
      <c r="D155" s="86" t="str">
        <f>'3. Investeringen'!F155</f>
        <v>TD</v>
      </c>
      <c r="E155" s="171">
        <f>'3. Investeringen'!M155</f>
        <v>45</v>
      </c>
      <c r="F155" s="121">
        <f>'3. Investeringen'!N155</f>
        <v>2020</v>
      </c>
      <c r="G155" s="86">
        <f>'3. Investeringen'!O155</f>
        <v>1082209.23</v>
      </c>
      <c r="H155" s="20"/>
      <c r="I155" s="136">
        <f>'5. Selectie'!P203</f>
        <v>1</v>
      </c>
      <c r="J155" s="20"/>
      <c r="K155" s="87">
        <f t="shared" si="14"/>
        <v>0</v>
      </c>
      <c r="L155" s="87">
        <f t="shared" si="14"/>
        <v>0</v>
      </c>
      <c r="M155" s="87">
        <f t="shared" si="14"/>
        <v>0</v>
      </c>
      <c r="N155" s="87">
        <f t="shared" si="14"/>
        <v>0</v>
      </c>
      <c r="O155" s="87">
        <f t="shared" si="14"/>
        <v>0</v>
      </c>
      <c r="P155" s="87">
        <f t="shared" si="14"/>
        <v>0</v>
      </c>
      <c r="Q155" s="87">
        <f t="shared" si="14"/>
        <v>0</v>
      </c>
      <c r="R155" s="87">
        <f t="shared" si="14"/>
        <v>0</v>
      </c>
      <c r="S155" s="87">
        <f t="shared" si="14"/>
        <v>0</v>
      </c>
      <c r="T155" s="87">
        <f t="shared" si="14"/>
        <v>1082209.23</v>
      </c>
      <c r="U155" s="87">
        <f t="shared" si="14"/>
        <v>0</v>
      </c>
      <c r="V155" s="87">
        <f t="shared" si="14"/>
        <v>0</v>
      </c>
      <c r="W155" s="87">
        <f t="shared" si="14"/>
        <v>0</v>
      </c>
      <c r="X155" s="87">
        <f t="shared" si="14"/>
        <v>0</v>
      </c>
      <c r="Y155" s="87">
        <f t="shared" si="14"/>
        <v>0</v>
      </c>
      <c r="Z155" s="87">
        <f t="shared" si="14"/>
        <v>0</v>
      </c>
    </row>
    <row r="156" spans="2:26" x14ac:dyDescent="0.2">
      <c r="B156" s="86">
        <f>'3. Investeringen'!B156</f>
        <v>142</v>
      </c>
      <c r="C156" s="86" t="str">
        <f>'3. Investeringen'!C156</f>
        <v>Nieuwe investeringen</v>
      </c>
      <c r="D156" s="86" t="str">
        <f>'3. Investeringen'!F156</f>
        <v>TD</v>
      </c>
      <c r="E156" s="171">
        <f>'3. Investeringen'!M156</f>
        <v>30</v>
      </c>
      <c r="F156" s="121">
        <f>'3. Investeringen'!N156</f>
        <v>2020</v>
      </c>
      <c r="G156" s="86">
        <f>'3. Investeringen'!O156</f>
        <v>114799.63</v>
      </c>
      <c r="H156" s="20"/>
      <c r="I156" s="136">
        <f>'5. Selectie'!P204</f>
        <v>1</v>
      </c>
      <c r="J156" s="20"/>
      <c r="K156" s="87">
        <f t="shared" si="14"/>
        <v>0</v>
      </c>
      <c r="L156" s="87">
        <f t="shared" si="14"/>
        <v>0</v>
      </c>
      <c r="M156" s="87">
        <f t="shared" si="14"/>
        <v>0</v>
      </c>
      <c r="N156" s="87">
        <f t="shared" si="14"/>
        <v>0</v>
      </c>
      <c r="O156" s="87">
        <f t="shared" si="14"/>
        <v>0</v>
      </c>
      <c r="P156" s="87">
        <f t="shared" si="14"/>
        <v>0</v>
      </c>
      <c r="Q156" s="87">
        <f t="shared" si="14"/>
        <v>0</v>
      </c>
      <c r="R156" s="87">
        <f t="shared" si="14"/>
        <v>0</v>
      </c>
      <c r="S156" s="87">
        <f t="shared" si="14"/>
        <v>0</v>
      </c>
      <c r="T156" s="87">
        <f t="shared" si="14"/>
        <v>114799.63</v>
      </c>
      <c r="U156" s="87">
        <f t="shared" si="14"/>
        <v>0</v>
      </c>
      <c r="V156" s="87">
        <f t="shared" si="14"/>
        <v>0</v>
      </c>
      <c r="W156" s="87">
        <f t="shared" si="14"/>
        <v>0</v>
      </c>
      <c r="X156" s="87">
        <f t="shared" si="14"/>
        <v>0</v>
      </c>
      <c r="Y156" s="87">
        <f t="shared" si="14"/>
        <v>0</v>
      </c>
      <c r="Z156" s="87">
        <f t="shared" si="14"/>
        <v>0</v>
      </c>
    </row>
    <row r="157" spans="2:26" x14ac:dyDescent="0.2">
      <c r="B157" s="86">
        <f>'3. Investeringen'!B157</f>
        <v>143</v>
      </c>
      <c r="C157" s="86" t="str">
        <f>'3. Investeringen'!C157</f>
        <v>Nieuwe investeringen</v>
      </c>
      <c r="D157" s="86" t="str">
        <f>'3. Investeringen'!F157</f>
        <v>TD</v>
      </c>
      <c r="E157" s="171">
        <f>'3. Investeringen'!M157</f>
        <v>25</v>
      </c>
      <c r="F157" s="121">
        <f>'3. Investeringen'!N157</f>
        <v>2020</v>
      </c>
      <c r="G157" s="86">
        <f>'3. Investeringen'!O157</f>
        <v>2710</v>
      </c>
      <c r="H157" s="20"/>
      <c r="I157" s="136">
        <f>'5. Selectie'!P205</f>
        <v>1</v>
      </c>
      <c r="J157" s="20"/>
      <c r="K157" s="87">
        <f t="shared" si="14"/>
        <v>0</v>
      </c>
      <c r="L157" s="87">
        <f t="shared" si="14"/>
        <v>0</v>
      </c>
      <c r="M157" s="87">
        <f t="shared" si="14"/>
        <v>0</v>
      </c>
      <c r="N157" s="87">
        <f t="shared" si="14"/>
        <v>0</v>
      </c>
      <c r="O157" s="87">
        <f t="shared" si="14"/>
        <v>0</v>
      </c>
      <c r="P157" s="87">
        <f t="shared" si="14"/>
        <v>0</v>
      </c>
      <c r="Q157" s="87">
        <f t="shared" si="14"/>
        <v>0</v>
      </c>
      <c r="R157" s="87">
        <f t="shared" si="14"/>
        <v>0</v>
      </c>
      <c r="S157" s="87">
        <f t="shared" si="14"/>
        <v>0</v>
      </c>
      <c r="T157" s="87">
        <f t="shared" si="14"/>
        <v>2710</v>
      </c>
      <c r="U157" s="87">
        <f t="shared" si="14"/>
        <v>0</v>
      </c>
      <c r="V157" s="87">
        <f t="shared" si="14"/>
        <v>0</v>
      </c>
      <c r="W157" s="87">
        <f t="shared" si="14"/>
        <v>0</v>
      </c>
      <c r="X157" s="87">
        <f t="shared" si="14"/>
        <v>0</v>
      </c>
      <c r="Y157" s="87">
        <f t="shared" si="14"/>
        <v>0</v>
      </c>
      <c r="Z157" s="87">
        <f t="shared" si="14"/>
        <v>0</v>
      </c>
    </row>
    <row r="158" spans="2:26" x14ac:dyDescent="0.2">
      <c r="B158" s="86">
        <f>'3. Investeringen'!B158</f>
        <v>144</v>
      </c>
      <c r="C158" s="86" t="str">
        <f>'3. Investeringen'!C158</f>
        <v>Nieuwe investeringen</v>
      </c>
      <c r="D158" s="86" t="str">
        <f>'3. Investeringen'!F158</f>
        <v>TD</v>
      </c>
      <c r="E158" s="171">
        <f>'3. Investeringen'!M158</f>
        <v>5</v>
      </c>
      <c r="F158" s="121">
        <f>'3. Investeringen'!N158</f>
        <v>2020</v>
      </c>
      <c r="G158" s="86">
        <f>'3. Investeringen'!O158</f>
        <v>854764.87</v>
      </c>
      <c r="H158" s="20"/>
      <c r="I158" s="136">
        <f>'5. Selectie'!P206</f>
        <v>1</v>
      </c>
      <c r="J158" s="20"/>
      <c r="K158" s="87">
        <f t="shared" si="14"/>
        <v>0</v>
      </c>
      <c r="L158" s="87">
        <f t="shared" si="14"/>
        <v>0</v>
      </c>
      <c r="M158" s="87">
        <f t="shared" si="14"/>
        <v>0</v>
      </c>
      <c r="N158" s="87">
        <f t="shared" si="14"/>
        <v>0</v>
      </c>
      <c r="O158" s="87">
        <f t="shared" si="14"/>
        <v>0</v>
      </c>
      <c r="P158" s="87">
        <f t="shared" si="14"/>
        <v>0</v>
      </c>
      <c r="Q158" s="87">
        <f t="shared" si="14"/>
        <v>0</v>
      </c>
      <c r="R158" s="87">
        <f t="shared" si="14"/>
        <v>0</v>
      </c>
      <c r="S158" s="87">
        <f t="shared" si="14"/>
        <v>0</v>
      </c>
      <c r="T158" s="87">
        <f t="shared" si="14"/>
        <v>854764.87</v>
      </c>
      <c r="U158" s="87">
        <f t="shared" si="14"/>
        <v>0</v>
      </c>
      <c r="V158" s="87">
        <f t="shared" si="14"/>
        <v>0</v>
      </c>
      <c r="W158" s="87">
        <f t="shared" si="14"/>
        <v>0</v>
      </c>
      <c r="X158" s="87">
        <f t="shared" si="14"/>
        <v>0</v>
      </c>
      <c r="Y158" s="87">
        <f t="shared" si="14"/>
        <v>0</v>
      </c>
      <c r="Z158" s="87">
        <f t="shared" si="14"/>
        <v>0</v>
      </c>
    </row>
    <row r="159" spans="2:26" x14ac:dyDescent="0.2">
      <c r="B159" s="86">
        <f>'3. Investeringen'!B159</f>
        <v>145</v>
      </c>
      <c r="C159" s="86" t="str">
        <f>'3. Investeringen'!C159</f>
        <v>Nieuwe investeringen</v>
      </c>
      <c r="D159" s="86" t="str">
        <f>'3. Investeringen'!F159</f>
        <v>TD</v>
      </c>
      <c r="E159" s="171">
        <f>'3. Investeringen'!M159</f>
        <v>0</v>
      </c>
      <c r="F159" s="121">
        <f>'3. Investeringen'!N159</f>
        <v>2020</v>
      </c>
      <c r="G159" s="86">
        <f>'3. Investeringen'!O159</f>
        <v>1780.77</v>
      </c>
      <c r="H159" s="20"/>
      <c r="I159" s="136">
        <f>'5. Selectie'!P207</f>
        <v>1</v>
      </c>
      <c r="J159" s="20"/>
      <c r="K159" s="87">
        <f t="shared" si="14"/>
        <v>0</v>
      </c>
      <c r="L159" s="87">
        <f t="shared" si="14"/>
        <v>0</v>
      </c>
      <c r="M159" s="87">
        <f t="shared" si="14"/>
        <v>0</v>
      </c>
      <c r="N159" s="87">
        <f t="shared" si="14"/>
        <v>0</v>
      </c>
      <c r="O159" s="87">
        <f t="shared" si="14"/>
        <v>0</v>
      </c>
      <c r="P159" s="87">
        <f t="shared" si="14"/>
        <v>0</v>
      </c>
      <c r="Q159" s="87">
        <f t="shared" si="14"/>
        <v>0</v>
      </c>
      <c r="R159" s="87">
        <f t="shared" si="14"/>
        <v>0</v>
      </c>
      <c r="S159" s="87">
        <f t="shared" si="14"/>
        <v>0</v>
      </c>
      <c r="T159" s="87">
        <f t="shared" si="14"/>
        <v>1780.77</v>
      </c>
      <c r="U159" s="87">
        <f t="shared" si="14"/>
        <v>0</v>
      </c>
      <c r="V159" s="87">
        <f t="shared" si="14"/>
        <v>0</v>
      </c>
      <c r="W159" s="87">
        <f t="shared" si="14"/>
        <v>0</v>
      </c>
      <c r="X159" s="87">
        <f t="shared" si="14"/>
        <v>0</v>
      </c>
      <c r="Y159" s="87">
        <f t="shared" si="14"/>
        <v>0</v>
      </c>
      <c r="Z159" s="87">
        <f t="shared" si="14"/>
        <v>0</v>
      </c>
    </row>
    <row r="160" spans="2:26" x14ac:dyDescent="0.2">
      <c r="B160" s="86">
        <f>'3. Investeringen'!B160</f>
        <v>146</v>
      </c>
      <c r="C160" s="86" t="str">
        <f>'3. Investeringen'!C160</f>
        <v>Nieuwe investeringen</v>
      </c>
      <c r="D160" s="86" t="str">
        <f>'3. Investeringen'!F160</f>
        <v>AD</v>
      </c>
      <c r="E160" s="171">
        <f>'3. Investeringen'!M160</f>
        <v>39</v>
      </c>
      <c r="F160" s="121">
        <f>'3. Investeringen'!N160</f>
        <v>2020</v>
      </c>
      <c r="G160" s="86">
        <f>'3. Investeringen'!O160</f>
        <v>976456.91</v>
      </c>
      <c r="H160" s="20"/>
      <c r="I160" s="136">
        <f>'5. Selectie'!P208</f>
        <v>1</v>
      </c>
      <c r="J160" s="20"/>
      <c r="K160" s="87">
        <f t="shared" si="14"/>
        <v>0</v>
      </c>
      <c r="L160" s="87">
        <f t="shared" si="14"/>
        <v>0</v>
      </c>
      <c r="M160" s="87">
        <f t="shared" si="14"/>
        <v>0</v>
      </c>
      <c r="N160" s="87">
        <f t="shared" si="14"/>
        <v>0</v>
      </c>
      <c r="O160" s="87">
        <f t="shared" si="14"/>
        <v>0</v>
      </c>
      <c r="P160" s="87">
        <f t="shared" si="14"/>
        <v>0</v>
      </c>
      <c r="Q160" s="87">
        <f t="shared" si="14"/>
        <v>0</v>
      </c>
      <c r="R160" s="87">
        <f t="shared" si="14"/>
        <v>0</v>
      </c>
      <c r="S160" s="87">
        <f t="shared" si="14"/>
        <v>0</v>
      </c>
      <c r="T160" s="87">
        <f t="shared" si="14"/>
        <v>976456.91</v>
      </c>
      <c r="U160" s="87">
        <f t="shared" si="14"/>
        <v>0</v>
      </c>
      <c r="V160" s="87">
        <f t="shared" si="14"/>
        <v>0</v>
      </c>
      <c r="W160" s="87">
        <f t="shared" si="14"/>
        <v>0</v>
      </c>
      <c r="X160" s="87">
        <f t="shared" si="14"/>
        <v>0</v>
      </c>
      <c r="Y160" s="87">
        <f t="shared" si="14"/>
        <v>0</v>
      </c>
      <c r="Z160" s="87">
        <f t="shared" si="14"/>
        <v>0</v>
      </c>
    </row>
    <row r="161" spans="2:26" x14ac:dyDescent="0.2">
      <c r="B161" s="86">
        <f>'3. Investeringen'!B161</f>
        <v>147</v>
      </c>
      <c r="C161" s="86" t="str">
        <f>'3. Investeringen'!C161</f>
        <v>Nieuwe investeringen</v>
      </c>
      <c r="D161" s="86" t="str">
        <f>'3. Investeringen'!F161</f>
        <v>AD</v>
      </c>
      <c r="E161" s="171">
        <f>'3. Investeringen'!M161</f>
        <v>39</v>
      </c>
      <c r="F161" s="121">
        <f>'3. Investeringen'!N161</f>
        <v>2020</v>
      </c>
      <c r="G161" s="86">
        <f>'3. Investeringen'!O161</f>
        <v>3110.48</v>
      </c>
      <c r="H161" s="20"/>
      <c r="I161" s="136">
        <f>'5. Selectie'!P209</f>
        <v>1</v>
      </c>
      <c r="J161" s="20"/>
      <c r="K161" s="87">
        <f t="shared" si="14"/>
        <v>0</v>
      </c>
      <c r="L161" s="87">
        <f t="shared" si="14"/>
        <v>0</v>
      </c>
      <c r="M161" s="87">
        <f t="shared" si="14"/>
        <v>0</v>
      </c>
      <c r="N161" s="87">
        <f t="shared" si="14"/>
        <v>0</v>
      </c>
      <c r="O161" s="87">
        <f t="shared" si="14"/>
        <v>0</v>
      </c>
      <c r="P161" s="87">
        <f t="shared" si="14"/>
        <v>0</v>
      </c>
      <c r="Q161" s="87">
        <f t="shared" si="14"/>
        <v>0</v>
      </c>
      <c r="R161" s="87">
        <f t="shared" si="14"/>
        <v>0</v>
      </c>
      <c r="S161" s="87">
        <f t="shared" si="14"/>
        <v>0</v>
      </c>
      <c r="T161" s="87">
        <f t="shared" si="14"/>
        <v>3110.48</v>
      </c>
      <c r="U161" s="87">
        <f t="shared" si="14"/>
        <v>0</v>
      </c>
      <c r="V161" s="87">
        <f t="shared" si="14"/>
        <v>0</v>
      </c>
      <c r="W161" s="87">
        <f t="shared" si="14"/>
        <v>0</v>
      </c>
      <c r="X161" s="87">
        <f t="shared" si="14"/>
        <v>0</v>
      </c>
      <c r="Y161" s="87">
        <f t="shared" si="14"/>
        <v>0</v>
      </c>
      <c r="Z161" s="87">
        <f t="shared" si="14"/>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164"/>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8" customFormat="1" ht="14.25" customHeight="1" x14ac:dyDescent="0.2">
      <c r="B4" s="158" t="s">
        <v>121</v>
      </c>
    </row>
    <row r="5" spans="1:33" s="125" customFormat="1" ht="27" customHeight="1" x14ac:dyDescent="0.2">
      <c r="B5" s="174" t="s">
        <v>170</v>
      </c>
      <c r="C5" s="174"/>
      <c r="D5" s="174"/>
      <c r="E5" s="174"/>
      <c r="F5" s="174"/>
      <c r="G5" s="174"/>
      <c r="H5" s="174"/>
      <c r="I5" s="137"/>
      <c r="J5" s="137"/>
      <c r="K5" s="137"/>
      <c r="L5" s="137"/>
      <c r="M5" s="137"/>
      <c r="N5" s="141"/>
      <c r="O5" s="141"/>
      <c r="P5" s="141"/>
      <c r="Q5" s="141"/>
    </row>
    <row r="6" spans="1:33" s="125" customFormat="1" x14ac:dyDescent="0.2">
      <c r="B6" s="43"/>
      <c r="J6" s="159"/>
    </row>
    <row r="7" spans="1:33" s="145" customFormat="1" ht="14.25" customHeight="1" x14ac:dyDescent="0.2">
      <c r="B7" s="168" t="s">
        <v>27</v>
      </c>
      <c r="C7" s="168"/>
    </row>
    <row r="8" spans="1:33" s="125" customFormat="1" ht="57.75" customHeight="1" x14ac:dyDescent="0.2">
      <c r="A8" s="147"/>
      <c r="B8" s="174" t="s">
        <v>224</v>
      </c>
      <c r="C8" s="174"/>
      <c r="D8" s="174"/>
      <c r="E8" s="174"/>
      <c r="F8" s="174"/>
      <c r="G8" s="174"/>
      <c r="H8" s="174"/>
      <c r="I8" s="137"/>
      <c r="J8" s="137"/>
      <c r="K8" s="137"/>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4">
        <f>'2. Reguleringsparameters'!E41</f>
        <v>1.2</v>
      </c>
      <c r="O12" s="83"/>
      <c r="P12" s="30" t="s">
        <v>81</v>
      </c>
      <c r="R12" s="87">
        <f t="shared" ref="R12:AG12" si="0">SUM(R18:R139)</f>
        <v>8264498.7819095431</v>
      </c>
      <c r="S12" s="87">
        <f t="shared" si="0"/>
        <v>8191051.3522952516</v>
      </c>
      <c r="T12" s="87">
        <f t="shared" si="0"/>
        <v>8128329.5208781576</v>
      </c>
      <c r="U12" s="87">
        <f t="shared" si="0"/>
        <v>8022804.6456706114</v>
      </c>
      <c r="V12" s="87">
        <f t="shared" si="0"/>
        <v>8028025.3176766038</v>
      </c>
      <c r="W12" s="87">
        <f t="shared" si="0"/>
        <v>8134104.1160221901</v>
      </c>
      <c r="X12" s="87">
        <f t="shared" si="0"/>
        <v>8236574.7192496583</v>
      </c>
      <c r="Y12" s="87">
        <f t="shared" si="0"/>
        <v>8317526.3044151617</v>
      </c>
      <c r="Z12" s="87">
        <f t="shared" si="0"/>
        <v>6946617.9160988424</v>
      </c>
      <c r="AA12" s="87">
        <f t="shared" si="0"/>
        <v>6911516.5026071174</v>
      </c>
      <c r="AB12" s="87">
        <f t="shared" si="0"/>
        <v>6786515.7329821177</v>
      </c>
      <c r="AC12" s="87">
        <f t="shared" si="0"/>
        <v>7947078.4791285479</v>
      </c>
      <c r="AD12" s="87">
        <f t="shared" si="0"/>
        <v>7072242.8036649488</v>
      </c>
      <c r="AE12" s="87">
        <f t="shared" si="0"/>
        <v>6455733.1787242573</v>
      </c>
      <c r="AF12" s="87">
        <f t="shared" si="0"/>
        <v>6181020.2065301519</v>
      </c>
      <c r="AG12" s="87">
        <f t="shared" si="0"/>
        <v>6128693.844255724</v>
      </c>
    </row>
    <row r="14" spans="1:33" s="77" customFormat="1" x14ac:dyDescent="0.2">
      <c r="B14" s="77" t="s">
        <v>89</v>
      </c>
    </row>
    <row r="16" spans="1:33" s="20" customFormat="1" x14ac:dyDescent="0.2">
      <c r="A16" s="65"/>
      <c r="B16" s="138" t="s">
        <v>73</v>
      </c>
      <c r="C16" s="139"/>
      <c r="D16" s="139"/>
      <c r="E16" s="139"/>
      <c r="F16" s="139"/>
      <c r="G16" s="139"/>
      <c r="H16" s="139"/>
      <c r="I16" s="132"/>
      <c r="J16" s="138" t="s">
        <v>96</v>
      </c>
      <c r="K16" s="65"/>
      <c r="L16" s="138" t="s">
        <v>95</v>
      </c>
      <c r="M16" s="139"/>
      <c r="N16" s="139"/>
      <c r="O16" s="139"/>
      <c r="P16" s="139"/>
      <c r="Q16" s="132"/>
      <c r="R16" s="138" t="s">
        <v>195</v>
      </c>
      <c r="S16" s="139"/>
      <c r="T16" s="139"/>
      <c r="U16" s="139"/>
      <c r="V16" s="139"/>
      <c r="W16" s="139"/>
      <c r="X16" s="139"/>
      <c r="Y16" s="139"/>
      <c r="Z16" s="139"/>
      <c r="AA16" s="139"/>
      <c r="AB16" s="139"/>
      <c r="AC16" s="139"/>
      <c r="AD16" s="139"/>
      <c r="AE16" s="139"/>
      <c r="AF16" s="139"/>
      <c r="AG16" s="139"/>
    </row>
    <row r="17" spans="1:36" s="75" customFormat="1" ht="41.25" customHeight="1" x14ac:dyDescent="0.2">
      <c r="B17" s="139" t="s">
        <v>93</v>
      </c>
      <c r="C17" s="139" t="s">
        <v>126</v>
      </c>
      <c r="D17" s="139" t="s">
        <v>101</v>
      </c>
      <c r="E17" s="140" t="s">
        <v>179</v>
      </c>
      <c r="F17" s="140" t="s">
        <v>189</v>
      </c>
      <c r="G17" s="140" t="s">
        <v>190</v>
      </c>
      <c r="H17" s="160" t="s">
        <v>218</v>
      </c>
      <c r="I17" s="132"/>
      <c r="J17" s="139" t="s">
        <v>75</v>
      </c>
      <c r="K17" s="65"/>
      <c r="L17" s="140" t="s">
        <v>82</v>
      </c>
      <c r="M17" s="140" t="s">
        <v>201</v>
      </c>
      <c r="N17" s="140" t="s">
        <v>162</v>
      </c>
      <c r="O17" s="140" t="s">
        <v>111</v>
      </c>
      <c r="P17" s="140" t="s">
        <v>153</v>
      </c>
      <c r="Q17" s="132"/>
      <c r="R17" s="139">
        <v>2011</v>
      </c>
      <c r="S17" s="139">
        <v>2012</v>
      </c>
      <c r="T17" s="139">
        <v>2013</v>
      </c>
      <c r="U17" s="139">
        <v>2014</v>
      </c>
      <c r="V17" s="139">
        <v>2015</v>
      </c>
      <c r="W17" s="139">
        <v>2016</v>
      </c>
      <c r="X17" s="139">
        <v>2017</v>
      </c>
      <c r="Y17" s="139">
        <v>2018</v>
      </c>
      <c r="Z17" s="139">
        <v>2019</v>
      </c>
      <c r="AA17" s="139">
        <v>2020</v>
      </c>
      <c r="AB17" s="139">
        <v>2021</v>
      </c>
      <c r="AC17" s="139">
        <v>2022</v>
      </c>
      <c r="AD17" s="139">
        <v>2023</v>
      </c>
      <c r="AE17" s="139">
        <v>2024</v>
      </c>
      <c r="AF17" s="139">
        <v>2025</v>
      </c>
      <c r="AG17" s="139">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1">
        <f>'3. Investeringen'!M15</f>
        <v>22</v>
      </c>
      <c r="G18" s="121">
        <f>'3. Investeringen'!N15</f>
        <v>2011</v>
      </c>
      <c r="H18" s="86">
        <f>'3. Investeringen'!O15</f>
        <v>8722783.172812501</v>
      </c>
      <c r="I18" s="65"/>
      <c r="J18" s="86">
        <f>'6. Investeringen per jaar'!I15</f>
        <v>1</v>
      </c>
      <c r="K18" s="65"/>
      <c r="L18" s="123">
        <f t="shared" ref="L18:L81" si="1">G18+F18+IF(P18=0,-1,0)</f>
        <v>2033</v>
      </c>
      <c r="M18" s="87">
        <f t="shared" ref="M18:M81" si="2">H18-SUM(R18:AB18)</f>
        <v>4361391.5864062514</v>
      </c>
      <c r="N18" s="117">
        <f t="shared" ref="N18:N81" si="3">IF($E18&lt;$G18,
MAX(0,$F18+$G18-2022),
MAX(L18-2022+P18,0)+IF(P18=0,1,0))</f>
        <v>11</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396490.14421875007</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396490.14421875001</v>
      </c>
      <c r="T18" s="87">
        <f t="shared" si="5"/>
        <v>396490.14421875001</v>
      </c>
      <c r="U18" s="87">
        <f t="shared" si="5"/>
        <v>396490.14421875001</v>
      </c>
      <c r="V18" s="87">
        <f t="shared" si="5"/>
        <v>396490.14421875001</v>
      </c>
      <c r="W18" s="87">
        <f t="shared" si="5"/>
        <v>396490.14421875001</v>
      </c>
      <c r="X18" s="87">
        <f t="shared" si="5"/>
        <v>396490.14421875001</v>
      </c>
      <c r="Y18" s="87">
        <f t="shared" si="5"/>
        <v>396490.14421875001</v>
      </c>
      <c r="Z18" s="87">
        <f t="shared" si="5"/>
        <v>396490.14421875001</v>
      </c>
      <c r="AA18" s="87">
        <f t="shared" si="5"/>
        <v>396490.14421875001</v>
      </c>
      <c r="AB18" s="87">
        <f t="shared" si="5"/>
        <v>396490.14421875001</v>
      </c>
      <c r="AC18" s="87">
        <f t="shared" si="5"/>
        <v>475788.17306250014</v>
      </c>
      <c r="AD18" s="87">
        <f t="shared" si="5"/>
        <v>423884.00872840924</v>
      </c>
      <c r="AE18" s="87">
        <f t="shared" si="5"/>
        <v>384635.48940170469</v>
      </c>
      <c r="AF18" s="87">
        <f t="shared" si="5"/>
        <v>384635.48940170469</v>
      </c>
      <c r="AG18" s="87">
        <f t="shared" si="5"/>
        <v>384635.48940170469</v>
      </c>
      <c r="AI18" s="147"/>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1">
        <f>'3. Investeringen'!M16</f>
        <v>25.599999999999909</v>
      </c>
      <c r="G19" s="121">
        <f>'3. Investeringen'!N16</f>
        <v>2011</v>
      </c>
      <c r="H19" s="86">
        <f>'3. Investeringen'!O16</f>
        <v>122227616.19631901</v>
      </c>
      <c r="I19" s="65"/>
      <c r="J19" s="86">
        <f>'6. Investeringen per jaar'!I16</f>
        <v>1</v>
      </c>
      <c r="K19" s="65"/>
      <c r="L19" s="123">
        <f t="shared" si="1"/>
        <v>2035.6</v>
      </c>
      <c r="M19" s="87">
        <f t="shared" si="2"/>
        <v>69707937.361963019</v>
      </c>
      <c r="N19" s="117">
        <f t="shared" si="3"/>
        <v>14.599999999999909</v>
      </c>
      <c r="O19" s="87" t="b">
        <f t="shared" si="4"/>
        <v>0</v>
      </c>
      <c r="P19" s="118">
        <f>INDEX('2. Reguleringsparameters'!$D$44:$E$50,MATCH(C19,'2. Reguleringsparameters'!$B$44:$B$50,0),MATCH(D19,'2. Reguleringsparameters'!$D$43:$E$43,0))</f>
        <v>0</v>
      </c>
      <c r="Q19" s="65"/>
      <c r="R19" s="87">
        <f t="shared" si="5"/>
        <v>4774516.257668728</v>
      </c>
      <c r="S19" s="87">
        <f t="shared" si="5"/>
        <v>4774516.257668728</v>
      </c>
      <c r="T19" s="87">
        <f t="shared" si="5"/>
        <v>4774516.257668728</v>
      </c>
      <c r="U19" s="87">
        <f t="shared" si="5"/>
        <v>4774516.257668728</v>
      </c>
      <c r="V19" s="87">
        <f t="shared" si="5"/>
        <v>4774516.257668728</v>
      </c>
      <c r="W19" s="87">
        <f t="shared" si="5"/>
        <v>4774516.257668728</v>
      </c>
      <c r="X19" s="87">
        <f t="shared" si="5"/>
        <v>4774516.257668728</v>
      </c>
      <c r="Y19" s="87">
        <f t="shared" si="5"/>
        <v>4774516.257668728</v>
      </c>
      <c r="Z19" s="87">
        <f t="shared" si="5"/>
        <v>4774516.257668728</v>
      </c>
      <c r="AA19" s="87">
        <f t="shared" si="5"/>
        <v>4774516.257668728</v>
      </c>
      <c r="AB19" s="87">
        <f t="shared" si="5"/>
        <v>4774516.257668728</v>
      </c>
      <c r="AC19" s="87">
        <f t="shared" si="5"/>
        <v>5729419.5092024757</v>
      </c>
      <c r="AD19" s="87">
        <f t="shared" si="5"/>
        <v>5258508.3166652825</v>
      </c>
      <c r="AE19" s="87">
        <f t="shared" si="5"/>
        <v>4826302.1536516948</v>
      </c>
      <c r="AF19" s="87">
        <f t="shared" si="5"/>
        <v>4646009.2571072411</v>
      </c>
      <c r="AG19" s="87">
        <f t="shared" si="5"/>
        <v>4646009.2571072411</v>
      </c>
      <c r="AI19" s="147"/>
      <c r="AJ19" s="128"/>
    </row>
    <row r="20" spans="1:36" s="20" customFormat="1" x14ac:dyDescent="0.2">
      <c r="A20" s="65"/>
      <c r="B20" s="86">
        <f>'3. Investeringen'!B17</f>
        <v>3</v>
      </c>
      <c r="C20" s="86" t="str">
        <f>'3. Investeringen'!C17</f>
        <v>Precario</v>
      </c>
      <c r="D20" s="86" t="str">
        <f>'3. Investeringen'!F17</f>
        <v>TD</v>
      </c>
      <c r="E20" s="121">
        <f>'3. Investeringen'!K17</f>
        <v>2004</v>
      </c>
      <c r="F20" s="171">
        <f>'3. Investeringen'!M17</f>
        <v>8</v>
      </c>
      <c r="G20" s="121">
        <f>'3. Investeringen'!N17</f>
        <v>2011</v>
      </c>
      <c r="H20" s="86">
        <f>'3. Investeringen'!O17</f>
        <v>11603519.466666667</v>
      </c>
      <c r="I20" s="65"/>
      <c r="J20" s="86">
        <f>'6. Investeringen per jaar'!I17</f>
        <v>1</v>
      </c>
      <c r="K20" s="65"/>
      <c r="L20" s="123">
        <f t="shared" si="1"/>
        <v>2018</v>
      </c>
      <c r="M20" s="87">
        <f t="shared" si="2"/>
        <v>0</v>
      </c>
      <c r="N20" s="117">
        <f t="shared" si="3"/>
        <v>0</v>
      </c>
      <c r="O20" s="87" t="b">
        <f t="shared" si="4"/>
        <v>0</v>
      </c>
      <c r="P20" s="117">
        <f>INDEX('2. Reguleringsparameters'!$D$44:$E$50,MATCH(C20,'2. Reguleringsparameters'!$B$44:$B$50,0),MATCH(D20,'2. Reguleringsparameters'!$D$43:$E$43,0))</f>
        <v>0</v>
      </c>
      <c r="Q20" s="65"/>
      <c r="R20" s="87">
        <f t="shared" si="5"/>
        <v>1450439.9333333333</v>
      </c>
      <c r="S20" s="87">
        <f t="shared" si="5"/>
        <v>1450439.9333333333</v>
      </c>
      <c r="T20" s="87">
        <f t="shared" si="5"/>
        <v>1450439.9333333333</v>
      </c>
      <c r="U20" s="87">
        <f t="shared" si="5"/>
        <v>1450439.9333333333</v>
      </c>
      <c r="V20" s="87">
        <f t="shared" si="5"/>
        <v>1450439.9333333333</v>
      </c>
      <c r="W20" s="87">
        <f t="shared" si="5"/>
        <v>1450439.9333333333</v>
      </c>
      <c r="X20" s="87">
        <f t="shared" si="5"/>
        <v>1450439.9333333333</v>
      </c>
      <c r="Y20" s="87">
        <f t="shared" si="5"/>
        <v>1450439.9333333333</v>
      </c>
      <c r="Z20" s="87">
        <f t="shared" si="5"/>
        <v>0</v>
      </c>
      <c r="AA20" s="87">
        <f t="shared" si="5"/>
        <v>0</v>
      </c>
      <c r="AB20" s="87">
        <f t="shared" si="5"/>
        <v>0</v>
      </c>
      <c r="AC20" s="87">
        <f t="shared" si="5"/>
        <v>0</v>
      </c>
      <c r="AD20" s="87">
        <f t="shared" si="5"/>
        <v>0</v>
      </c>
      <c r="AE20" s="87">
        <f t="shared" si="5"/>
        <v>0</v>
      </c>
      <c r="AF20" s="87">
        <f t="shared" si="5"/>
        <v>0</v>
      </c>
      <c r="AG20" s="87">
        <f t="shared" si="5"/>
        <v>0</v>
      </c>
      <c r="AI20" s="147"/>
      <c r="AJ20" s="128"/>
    </row>
    <row r="21" spans="1:36" s="20" customFormat="1" x14ac:dyDescent="0.2">
      <c r="A21" s="65"/>
      <c r="B21" s="86">
        <f>'3. Investeringen'!B18</f>
        <v>4</v>
      </c>
      <c r="C21" s="86" t="str">
        <f>'3. Investeringen'!C18</f>
        <v>Nieuwe investeringen</v>
      </c>
      <c r="D21" s="86" t="str">
        <f>'3. Investeringen'!F18</f>
        <v>TD</v>
      </c>
      <c r="E21" s="121">
        <f>'3. Investeringen'!K18</f>
        <v>2004</v>
      </c>
      <c r="F21" s="171">
        <f>'3. Investeringen'!M18</f>
        <v>48.5</v>
      </c>
      <c r="G21" s="121">
        <f>'3. Investeringen'!N18</f>
        <v>2011</v>
      </c>
      <c r="H21" s="86">
        <f>'3. Investeringen'!O18</f>
        <v>227189.87272727274</v>
      </c>
      <c r="I21" s="65"/>
      <c r="J21" s="86">
        <f>'6. Investeringen per jaar'!I18</f>
        <v>1</v>
      </c>
      <c r="K21" s="65"/>
      <c r="L21" s="123">
        <f t="shared" si="1"/>
        <v>2059.5</v>
      </c>
      <c r="M21" s="87">
        <f t="shared" si="2"/>
        <v>175662.27272727274</v>
      </c>
      <c r="N21" s="117">
        <f t="shared" si="3"/>
        <v>37.5</v>
      </c>
      <c r="O21" s="87" t="b">
        <f t="shared" si="4"/>
        <v>0</v>
      </c>
      <c r="P21" s="117">
        <f>INDEX('2. Reguleringsparameters'!$D$44:$E$50,MATCH(C21,'2. Reguleringsparameters'!$B$44:$B$50,0),MATCH(D21,'2. Reguleringsparameters'!$D$43:$E$43,0))</f>
        <v>0.5</v>
      </c>
      <c r="Q21" s="65"/>
      <c r="R21" s="87">
        <f t="shared" si="5"/>
        <v>4684.3272727272733</v>
      </c>
      <c r="S21" s="87">
        <f t="shared" si="5"/>
        <v>4684.3272727272733</v>
      </c>
      <c r="T21" s="87">
        <f t="shared" si="5"/>
        <v>4684.3272727272733</v>
      </c>
      <c r="U21" s="87">
        <f t="shared" si="5"/>
        <v>4684.3272727272733</v>
      </c>
      <c r="V21" s="87">
        <f t="shared" si="5"/>
        <v>4684.3272727272733</v>
      </c>
      <c r="W21" s="87">
        <f t="shared" si="5"/>
        <v>4684.3272727272733</v>
      </c>
      <c r="X21" s="87">
        <f t="shared" si="5"/>
        <v>4684.3272727272733</v>
      </c>
      <c r="Y21" s="87">
        <f t="shared" si="5"/>
        <v>4684.3272727272733</v>
      </c>
      <c r="Z21" s="87">
        <f t="shared" si="5"/>
        <v>4684.3272727272733</v>
      </c>
      <c r="AA21" s="87">
        <f t="shared" si="5"/>
        <v>4684.3272727272733</v>
      </c>
      <c r="AB21" s="87">
        <f t="shared" si="5"/>
        <v>4684.3272727272733</v>
      </c>
      <c r="AC21" s="87">
        <f t="shared" si="5"/>
        <v>5621.192727272728</v>
      </c>
      <c r="AD21" s="87">
        <f t="shared" si="5"/>
        <v>5441.3145600000007</v>
      </c>
      <c r="AE21" s="87">
        <f t="shared" si="5"/>
        <v>5267.1924940800009</v>
      </c>
      <c r="AF21" s="87">
        <f t="shared" si="5"/>
        <v>5098.6423342694407</v>
      </c>
      <c r="AG21" s="87">
        <f t="shared" si="5"/>
        <v>4935.4857795728185</v>
      </c>
      <c r="AI21" s="147"/>
      <c r="AJ21" s="128"/>
    </row>
    <row r="22" spans="1:36" s="20" customFormat="1" x14ac:dyDescent="0.2">
      <c r="A22" s="65"/>
      <c r="B22" s="86">
        <f>'3. Investeringen'!B19</f>
        <v>5</v>
      </c>
      <c r="C22" s="86" t="str">
        <f>'3. Investeringen'!C19</f>
        <v>Nieuwe investeringen</v>
      </c>
      <c r="D22" s="86" t="str">
        <f>'3. Investeringen'!F19</f>
        <v>TD</v>
      </c>
      <c r="E22" s="121">
        <f>'3. Investeringen'!K19</f>
        <v>2004</v>
      </c>
      <c r="F22" s="171">
        <f>'3. Investeringen'!M19</f>
        <v>38.5</v>
      </c>
      <c r="G22" s="121">
        <f>'3. Investeringen'!N19</f>
        <v>2011</v>
      </c>
      <c r="H22" s="86">
        <f>'3. Investeringen'!O19</f>
        <v>510055.7</v>
      </c>
      <c r="I22" s="65"/>
      <c r="J22" s="86">
        <f>'6. Investeringen per jaar'!I19</f>
        <v>1</v>
      </c>
      <c r="K22" s="65"/>
      <c r="L22" s="123">
        <f t="shared" si="1"/>
        <v>2049.5</v>
      </c>
      <c r="M22" s="87">
        <f t="shared" si="2"/>
        <v>364325.5</v>
      </c>
      <c r="N22" s="117">
        <f t="shared" si="3"/>
        <v>27.5</v>
      </c>
      <c r="O22" s="87" t="b">
        <f t="shared" si="4"/>
        <v>0</v>
      </c>
      <c r="P22" s="117">
        <f>INDEX('2. Reguleringsparameters'!$D$44:$E$50,MATCH(C22,'2. Reguleringsparameters'!$B$44:$B$50,0),MATCH(D22,'2. Reguleringsparameters'!$D$43:$E$43,0))</f>
        <v>0.5</v>
      </c>
      <c r="Q22" s="65"/>
      <c r="R22" s="87">
        <f t="shared" si="5"/>
        <v>13248.2</v>
      </c>
      <c r="S22" s="87">
        <f t="shared" si="5"/>
        <v>13248.2</v>
      </c>
      <c r="T22" s="87">
        <f t="shared" si="5"/>
        <v>13248.2</v>
      </c>
      <c r="U22" s="87">
        <f t="shared" si="5"/>
        <v>13248.2</v>
      </c>
      <c r="V22" s="87">
        <f t="shared" si="5"/>
        <v>13248.2</v>
      </c>
      <c r="W22" s="87">
        <f t="shared" si="5"/>
        <v>13248.2</v>
      </c>
      <c r="X22" s="87">
        <f t="shared" si="5"/>
        <v>13248.2</v>
      </c>
      <c r="Y22" s="87">
        <f t="shared" si="5"/>
        <v>13248.2</v>
      </c>
      <c r="Z22" s="87">
        <f t="shared" si="5"/>
        <v>13248.2</v>
      </c>
      <c r="AA22" s="87">
        <f t="shared" si="5"/>
        <v>13248.2</v>
      </c>
      <c r="AB22" s="87">
        <f t="shared" si="5"/>
        <v>13248.2</v>
      </c>
      <c r="AC22" s="87">
        <f t="shared" si="5"/>
        <v>15897.839999999998</v>
      </c>
      <c r="AD22" s="87">
        <f t="shared" si="5"/>
        <v>15204.116072727271</v>
      </c>
      <c r="AE22" s="87">
        <f t="shared" si="5"/>
        <v>14540.663735008264</v>
      </c>
      <c r="AF22" s="87">
        <f t="shared" si="5"/>
        <v>13906.162044753357</v>
      </c>
      <c r="AG22" s="87">
        <f t="shared" si="5"/>
        <v>13299.3477009823</v>
      </c>
      <c r="AI22" s="147"/>
      <c r="AJ22" s="128"/>
    </row>
    <row r="23" spans="1:36" s="20" customFormat="1" x14ac:dyDescent="0.2">
      <c r="A23" s="65"/>
      <c r="B23" s="86">
        <f>'3. Investeringen'!B20</f>
        <v>6</v>
      </c>
      <c r="C23" s="86" t="str">
        <f>'3. Investeringen'!C20</f>
        <v>Nieuwe investeringen</v>
      </c>
      <c r="D23" s="86" t="str">
        <f>'3. Investeringen'!F20</f>
        <v>TD</v>
      </c>
      <c r="E23" s="121">
        <f>'3. Investeringen'!K20</f>
        <v>2004</v>
      </c>
      <c r="F23" s="171">
        <f>'3. Investeringen'!M20</f>
        <v>23.5</v>
      </c>
      <c r="G23" s="121">
        <f>'3. Investeringen'!N20</f>
        <v>2011</v>
      </c>
      <c r="H23" s="86">
        <f>'3. Investeringen'!O20</f>
        <v>191445.84490521089</v>
      </c>
      <c r="I23" s="65"/>
      <c r="J23" s="86">
        <f>'6. Investeringen per jaar'!I20</f>
        <v>1</v>
      </c>
      <c r="K23" s="65"/>
      <c r="L23" s="123">
        <f t="shared" si="1"/>
        <v>2034.5</v>
      </c>
      <c r="M23" s="87">
        <f t="shared" si="2"/>
        <v>101832.896226176</v>
      </c>
      <c r="N23" s="117">
        <f t="shared" si="3"/>
        <v>12.5</v>
      </c>
      <c r="O23" s="87" t="b">
        <f t="shared" si="4"/>
        <v>0</v>
      </c>
      <c r="P23" s="117">
        <f>INDEX('2. Reguleringsparameters'!$D$44:$E$50,MATCH(C23,'2. Reguleringsparameters'!$B$44:$B$50,0),MATCH(D23,'2. Reguleringsparameters'!$D$43:$E$43,0))</f>
        <v>0.5</v>
      </c>
      <c r="Q23" s="65"/>
      <c r="R23" s="87">
        <f t="shared" si="5"/>
        <v>8146.6316980940801</v>
      </c>
      <c r="S23" s="87">
        <f t="shared" si="5"/>
        <v>8146.631698094081</v>
      </c>
      <c r="T23" s="87">
        <f t="shared" si="5"/>
        <v>8146.631698094081</v>
      </c>
      <c r="U23" s="87">
        <f t="shared" si="5"/>
        <v>8146.631698094081</v>
      </c>
      <c r="V23" s="87">
        <f t="shared" si="5"/>
        <v>8146.631698094081</v>
      </c>
      <c r="W23" s="87">
        <f t="shared" si="5"/>
        <v>8146.631698094081</v>
      </c>
      <c r="X23" s="87">
        <f t="shared" si="5"/>
        <v>8146.631698094081</v>
      </c>
      <c r="Y23" s="87">
        <f t="shared" si="5"/>
        <v>8146.631698094081</v>
      </c>
      <c r="Z23" s="87">
        <f t="shared" si="5"/>
        <v>8146.631698094081</v>
      </c>
      <c r="AA23" s="87">
        <f t="shared" si="5"/>
        <v>8146.631698094081</v>
      </c>
      <c r="AB23" s="87">
        <f t="shared" si="5"/>
        <v>8146.631698094081</v>
      </c>
      <c r="AC23" s="87">
        <f t="shared" si="5"/>
        <v>9775.9580377128968</v>
      </c>
      <c r="AD23" s="87">
        <f t="shared" si="5"/>
        <v>8837.4660660924583</v>
      </c>
      <c r="AE23" s="87">
        <f t="shared" si="5"/>
        <v>7989.0693237475816</v>
      </c>
      <c r="AF23" s="87">
        <f t="shared" si="5"/>
        <v>7918.989768276112</v>
      </c>
      <c r="AG23" s="87">
        <f t="shared" si="5"/>
        <v>7918.989768276112</v>
      </c>
      <c r="AI23" s="147"/>
      <c r="AJ23" s="128"/>
    </row>
    <row r="24" spans="1:36" s="20" customFormat="1" x14ac:dyDescent="0.2">
      <c r="A24" s="65"/>
      <c r="B24" s="86">
        <f>'3. Investeringen'!B21</f>
        <v>7</v>
      </c>
      <c r="C24" s="86" t="str">
        <f>'3. Investeringen'!C21</f>
        <v>Nieuwe investeringen</v>
      </c>
      <c r="D24" s="86" t="str">
        <f>'3. Investeringen'!F21</f>
        <v>TD</v>
      </c>
      <c r="E24" s="121">
        <f>'3. Investeringen'!K21</f>
        <v>2004</v>
      </c>
      <c r="F24" s="171">
        <f>'3. Investeringen'!M21</f>
        <v>18.5</v>
      </c>
      <c r="G24" s="121">
        <f>'3. Investeringen'!N21</f>
        <v>2011</v>
      </c>
      <c r="H24" s="86">
        <f>'3. Investeringen'!O21</f>
        <v>3700</v>
      </c>
      <c r="I24" s="65"/>
      <c r="J24" s="86">
        <f>'6. Investeringen per jaar'!I21</f>
        <v>1</v>
      </c>
      <c r="K24" s="65"/>
      <c r="L24" s="123">
        <f t="shared" si="1"/>
        <v>2029.5</v>
      </c>
      <c r="M24" s="87">
        <f t="shared" si="2"/>
        <v>1500</v>
      </c>
      <c r="N24" s="117">
        <f t="shared" si="3"/>
        <v>7.5</v>
      </c>
      <c r="O24" s="87" t="b">
        <f t="shared" si="4"/>
        <v>0</v>
      </c>
      <c r="P24" s="117">
        <f>INDEX('2. Reguleringsparameters'!$D$44:$E$50,MATCH(C24,'2. Reguleringsparameters'!$B$44:$B$50,0),MATCH(D24,'2. Reguleringsparameters'!$D$43:$E$43,0))</f>
        <v>0.5</v>
      </c>
      <c r="Q24" s="65"/>
      <c r="R24" s="87">
        <f t="shared" si="5"/>
        <v>200</v>
      </c>
      <c r="S24" s="87">
        <f t="shared" si="5"/>
        <v>200</v>
      </c>
      <c r="T24" s="87">
        <f t="shared" si="5"/>
        <v>200</v>
      </c>
      <c r="U24" s="87">
        <f t="shared" si="5"/>
        <v>200</v>
      </c>
      <c r="V24" s="87">
        <f t="shared" si="5"/>
        <v>200</v>
      </c>
      <c r="W24" s="87">
        <f t="shared" si="5"/>
        <v>200</v>
      </c>
      <c r="X24" s="87">
        <f t="shared" si="5"/>
        <v>200</v>
      </c>
      <c r="Y24" s="87">
        <f t="shared" si="5"/>
        <v>200</v>
      </c>
      <c r="Z24" s="87">
        <f t="shared" si="5"/>
        <v>200</v>
      </c>
      <c r="AA24" s="87">
        <f t="shared" si="5"/>
        <v>200</v>
      </c>
      <c r="AB24" s="87">
        <f t="shared" si="5"/>
        <v>200</v>
      </c>
      <c r="AC24" s="87">
        <f t="shared" si="5"/>
        <v>240</v>
      </c>
      <c r="AD24" s="87">
        <f t="shared" si="5"/>
        <v>201.6</v>
      </c>
      <c r="AE24" s="87">
        <f t="shared" si="5"/>
        <v>192.43636363636367</v>
      </c>
      <c r="AF24" s="87">
        <f t="shared" si="5"/>
        <v>192.43636363636367</v>
      </c>
      <c r="AG24" s="87">
        <f t="shared" si="5"/>
        <v>192.43636363636367</v>
      </c>
      <c r="AI24" s="147"/>
      <c r="AJ24" s="128"/>
    </row>
    <row r="25" spans="1:36" s="20" customFormat="1" x14ac:dyDescent="0.2">
      <c r="A25" s="65"/>
      <c r="B25" s="86">
        <f>'3. Investeringen'!B22</f>
        <v>8</v>
      </c>
      <c r="C25" s="86" t="str">
        <f>'3. Investeringen'!C22</f>
        <v>Nieuwe investeringen</v>
      </c>
      <c r="D25" s="86" t="str">
        <f>'3. Investeringen'!F22</f>
        <v>TD</v>
      </c>
      <c r="E25" s="121">
        <f>'3. Investeringen'!K22</f>
        <v>2004</v>
      </c>
      <c r="F25" s="171">
        <f>'3. Investeringen'!M22</f>
        <v>3.5</v>
      </c>
      <c r="G25" s="121">
        <f>'3. Investeringen'!N22</f>
        <v>2011</v>
      </c>
      <c r="H25" s="86">
        <f>'3. Investeringen'!O22</f>
        <v>80032.75448778522</v>
      </c>
      <c r="I25" s="65"/>
      <c r="J25" s="86">
        <f>'6. Investeringen per jaar'!I22</f>
        <v>1</v>
      </c>
      <c r="K25" s="65"/>
      <c r="L25" s="123">
        <f t="shared" si="1"/>
        <v>2014.5</v>
      </c>
      <c r="M25" s="87">
        <f t="shared" si="2"/>
        <v>0</v>
      </c>
      <c r="N25" s="117">
        <f t="shared" si="3"/>
        <v>0</v>
      </c>
      <c r="O25" s="87" t="b">
        <f t="shared" si="4"/>
        <v>0</v>
      </c>
      <c r="P25" s="117">
        <f>INDEX('2. Reguleringsparameters'!$D$44:$E$50,MATCH(C25,'2. Reguleringsparameters'!$B$44:$B$50,0),MATCH(D25,'2. Reguleringsparameters'!$D$43:$E$43,0))</f>
        <v>0.5</v>
      </c>
      <c r="Q25" s="65"/>
      <c r="R25" s="87">
        <f t="shared" si="5"/>
        <v>22866.501282224348</v>
      </c>
      <c r="S25" s="87">
        <f t="shared" si="5"/>
        <v>22866.501282224352</v>
      </c>
      <c r="T25" s="87">
        <f t="shared" si="5"/>
        <v>22866.501282224352</v>
      </c>
      <c r="U25" s="87">
        <f t="shared" si="5"/>
        <v>11433.250641112176</v>
      </c>
      <c r="V25" s="87">
        <f t="shared" si="5"/>
        <v>0</v>
      </c>
      <c r="W25" s="87">
        <f t="shared" si="5"/>
        <v>0</v>
      </c>
      <c r="X25" s="87">
        <f t="shared" si="5"/>
        <v>0</v>
      </c>
      <c r="Y25" s="87">
        <f t="shared" si="5"/>
        <v>0</v>
      </c>
      <c r="Z25" s="87">
        <f t="shared" si="5"/>
        <v>0</v>
      </c>
      <c r="AA25" s="87">
        <f t="shared" si="5"/>
        <v>0</v>
      </c>
      <c r="AB25" s="87">
        <f t="shared" si="5"/>
        <v>0</v>
      </c>
      <c r="AC25" s="87">
        <f t="shared" si="5"/>
        <v>0</v>
      </c>
      <c r="AD25" s="87">
        <f t="shared" si="5"/>
        <v>0</v>
      </c>
      <c r="AE25" s="87">
        <f t="shared" si="5"/>
        <v>0</v>
      </c>
      <c r="AF25" s="87">
        <f t="shared" si="5"/>
        <v>0</v>
      </c>
      <c r="AG25" s="87">
        <f t="shared" si="5"/>
        <v>0</v>
      </c>
      <c r="AI25" s="147"/>
      <c r="AJ25" s="128"/>
    </row>
    <row r="26" spans="1:36" s="20" customFormat="1" x14ac:dyDescent="0.2">
      <c r="A26" s="65"/>
      <c r="B26" s="86">
        <f>'3. Investeringen'!B23</f>
        <v>9</v>
      </c>
      <c r="C26" s="86" t="str">
        <f>'3. Investeringen'!C23</f>
        <v>Nieuwe investeringen</v>
      </c>
      <c r="D26" s="86" t="str">
        <f>'3. Investeringen'!F23</f>
        <v>TD</v>
      </c>
      <c r="E26" s="121">
        <f>'3. Investeringen'!K23</f>
        <v>2004</v>
      </c>
      <c r="F26" s="171">
        <f>'3. Investeringen'!M23</f>
        <v>0</v>
      </c>
      <c r="G26" s="121">
        <f>'3. Investeringen'!N23</f>
        <v>2011</v>
      </c>
      <c r="H26" s="86">
        <f>'3. Investeringen'!O23</f>
        <v>0</v>
      </c>
      <c r="I26" s="65"/>
      <c r="J26" s="86">
        <f>'6. Investeringen per jaar'!I23</f>
        <v>1</v>
      </c>
      <c r="K26" s="65"/>
      <c r="L26" s="123">
        <f t="shared" si="1"/>
        <v>2011</v>
      </c>
      <c r="M26" s="87">
        <f t="shared" si="2"/>
        <v>0</v>
      </c>
      <c r="N26" s="117">
        <f t="shared" si="3"/>
        <v>0</v>
      </c>
      <c r="O26" s="87" t="b">
        <f t="shared" si="4"/>
        <v>0</v>
      </c>
      <c r="P26" s="117">
        <f>INDEX('2. Reguleringsparameters'!$D$44:$E$50,MATCH(C26,'2. Reguleringsparameters'!$B$44:$B$50,0),MATCH(D26,'2. Reguleringsparameters'!$D$43:$E$43,0))</f>
        <v>0.5</v>
      </c>
      <c r="Q26" s="65"/>
      <c r="R26" s="87">
        <f t="shared" si="5"/>
        <v>0</v>
      </c>
      <c r="S26" s="87">
        <f t="shared" si="5"/>
        <v>0</v>
      </c>
      <c r="T26" s="87">
        <f t="shared" si="5"/>
        <v>0</v>
      </c>
      <c r="U26" s="87">
        <f t="shared" si="5"/>
        <v>0</v>
      </c>
      <c r="V26" s="87">
        <f t="shared" si="5"/>
        <v>0</v>
      </c>
      <c r="W26" s="87">
        <f t="shared" si="5"/>
        <v>0</v>
      </c>
      <c r="X26" s="87">
        <f t="shared" si="5"/>
        <v>0</v>
      </c>
      <c r="Y26" s="87">
        <f t="shared" si="5"/>
        <v>0</v>
      </c>
      <c r="Z26" s="87">
        <f t="shared" si="5"/>
        <v>0</v>
      </c>
      <c r="AA26" s="87">
        <f t="shared" si="5"/>
        <v>0</v>
      </c>
      <c r="AB26" s="87">
        <f t="shared" si="5"/>
        <v>0</v>
      </c>
      <c r="AC26" s="87">
        <f t="shared" si="5"/>
        <v>0</v>
      </c>
      <c r="AD26" s="87">
        <f t="shared" si="5"/>
        <v>0</v>
      </c>
      <c r="AE26" s="87">
        <f t="shared" si="5"/>
        <v>0</v>
      </c>
      <c r="AF26" s="87">
        <f t="shared" si="5"/>
        <v>0</v>
      </c>
      <c r="AG26" s="87">
        <f t="shared" si="5"/>
        <v>0</v>
      </c>
      <c r="AI26" s="147"/>
      <c r="AJ26" s="128"/>
    </row>
    <row r="27" spans="1:36" s="20" customFormat="1" x14ac:dyDescent="0.2">
      <c r="A27" s="65"/>
      <c r="B27" s="86">
        <f>'3. Investeringen'!B24</f>
        <v>10</v>
      </c>
      <c r="C27" s="86" t="str">
        <f>'3. Investeringen'!C24</f>
        <v>Nieuwe investeringen</v>
      </c>
      <c r="D27" s="86" t="str">
        <f>'3. Investeringen'!F24</f>
        <v>TD</v>
      </c>
      <c r="E27" s="121">
        <f>'3. Investeringen'!K24</f>
        <v>2005</v>
      </c>
      <c r="F27" s="171">
        <f>'3. Investeringen'!M24</f>
        <v>49.5</v>
      </c>
      <c r="G27" s="121">
        <f>'3. Investeringen'!N24</f>
        <v>2011</v>
      </c>
      <c r="H27" s="86">
        <f>'3. Investeringen'!O24</f>
        <v>301630.5</v>
      </c>
      <c r="I27" s="65"/>
      <c r="J27" s="86">
        <f>'6. Investeringen per jaar'!I24</f>
        <v>1</v>
      </c>
      <c r="K27" s="65"/>
      <c r="L27" s="123">
        <f t="shared" si="1"/>
        <v>2060.5</v>
      </c>
      <c r="M27" s="87">
        <f t="shared" si="2"/>
        <v>234601.5</v>
      </c>
      <c r="N27" s="117">
        <f t="shared" si="3"/>
        <v>38.5</v>
      </c>
      <c r="O27" s="87" t="b">
        <f t="shared" si="4"/>
        <v>0</v>
      </c>
      <c r="P27" s="117">
        <f>INDEX('2. Reguleringsparameters'!$D$44:$E$50,MATCH(C27,'2. Reguleringsparameters'!$B$44:$B$50,0),MATCH(D27,'2. Reguleringsparameters'!$D$43:$E$43,0))</f>
        <v>0.5</v>
      </c>
      <c r="Q27" s="65"/>
      <c r="R27" s="87">
        <f t="shared" si="5"/>
        <v>6093.545454545455</v>
      </c>
      <c r="S27" s="87">
        <f t="shared" si="5"/>
        <v>6093.545454545454</v>
      </c>
      <c r="T27" s="87">
        <f t="shared" si="5"/>
        <v>6093.545454545454</v>
      </c>
      <c r="U27" s="87">
        <f t="shared" si="5"/>
        <v>6093.545454545454</v>
      </c>
      <c r="V27" s="87">
        <f t="shared" si="5"/>
        <v>6093.545454545454</v>
      </c>
      <c r="W27" s="87">
        <f t="shared" si="5"/>
        <v>6093.545454545454</v>
      </c>
      <c r="X27" s="87">
        <f t="shared" si="5"/>
        <v>6093.545454545454</v>
      </c>
      <c r="Y27" s="87">
        <f t="shared" si="5"/>
        <v>6093.545454545454</v>
      </c>
      <c r="Z27" s="87">
        <f t="shared" si="5"/>
        <v>6093.545454545454</v>
      </c>
      <c r="AA27" s="87">
        <f t="shared" si="5"/>
        <v>6093.545454545454</v>
      </c>
      <c r="AB27" s="87">
        <f t="shared" si="5"/>
        <v>6093.545454545454</v>
      </c>
      <c r="AC27" s="87">
        <f t="shared" si="5"/>
        <v>7312.2545454545452</v>
      </c>
      <c r="AD27" s="87">
        <f t="shared" si="5"/>
        <v>7084.3401180637547</v>
      </c>
      <c r="AE27" s="87">
        <f t="shared" si="5"/>
        <v>6863.529516981248</v>
      </c>
      <c r="AF27" s="87">
        <f t="shared" si="5"/>
        <v>6649.6013242441695</v>
      </c>
      <c r="AG27" s="87">
        <f t="shared" si="5"/>
        <v>6442.341023228767</v>
      </c>
      <c r="AI27" s="147"/>
      <c r="AJ27" s="128"/>
    </row>
    <row r="28" spans="1:36" s="20" customFormat="1" x14ac:dyDescent="0.2">
      <c r="A28" s="65"/>
      <c r="B28" s="86">
        <f>'3. Investeringen'!B25</f>
        <v>11</v>
      </c>
      <c r="C28" s="86" t="str">
        <f>'3. Investeringen'!C25</f>
        <v>Nieuwe investeringen</v>
      </c>
      <c r="D28" s="86" t="str">
        <f>'3. Investeringen'!F25</f>
        <v>TD</v>
      </c>
      <c r="E28" s="121">
        <f>'3. Investeringen'!K25</f>
        <v>2005</v>
      </c>
      <c r="F28" s="171">
        <f>'3. Investeringen'!M25</f>
        <v>39.5</v>
      </c>
      <c r="G28" s="121">
        <f>'3. Investeringen'!N25</f>
        <v>2011</v>
      </c>
      <c r="H28" s="86">
        <f>'3. Investeringen'!O25</f>
        <v>904188.35555555555</v>
      </c>
      <c r="I28" s="65"/>
      <c r="J28" s="86">
        <f>'6. Investeringen per jaar'!I25</f>
        <v>1</v>
      </c>
      <c r="K28" s="65"/>
      <c r="L28" s="123">
        <f t="shared" si="1"/>
        <v>2050.5</v>
      </c>
      <c r="M28" s="87">
        <f t="shared" si="2"/>
        <v>652389.06666666665</v>
      </c>
      <c r="N28" s="117">
        <f t="shared" si="3"/>
        <v>28.5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22890.844444444443</v>
      </c>
      <c r="S28" s="87">
        <f t="shared" si="6"/>
        <v>22890.844444444447</v>
      </c>
      <c r="T28" s="87">
        <f t="shared" si="6"/>
        <v>22890.844444444447</v>
      </c>
      <c r="U28" s="87">
        <f t="shared" si="6"/>
        <v>22890.844444444447</v>
      </c>
      <c r="V28" s="87">
        <f t="shared" si="6"/>
        <v>22890.844444444447</v>
      </c>
      <c r="W28" s="87">
        <f t="shared" si="6"/>
        <v>22890.844444444447</v>
      </c>
      <c r="X28" s="87">
        <f t="shared" si="6"/>
        <v>22890.844444444447</v>
      </c>
      <c r="Y28" s="87">
        <f t="shared" si="6"/>
        <v>22890.844444444447</v>
      </c>
      <c r="Z28" s="87">
        <f t="shared" si="6"/>
        <v>22890.844444444447</v>
      </c>
      <c r="AA28" s="87">
        <f t="shared" si="6"/>
        <v>22890.844444444447</v>
      </c>
      <c r="AB28" s="87">
        <f t="shared" si="6"/>
        <v>22890.844444444447</v>
      </c>
      <c r="AC28" s="87">
        <f t="shared" si="6"/>
        <v>27469.013333333332</v>
      </c>
      <c r="AD28" s="87">
        <f t="shared" si="6"/>
        <v>26312.423298245612</v>
      </c>
      <c r="AE28" s="87">
        <f t="shared" si="6"/>
        <v>25204.53179095106</v>
      </c>
      <c r="AF28" s="87">
        <f t="shared" si="6"/>
        <v>24143.288347121543</v>
      </c>
      <c r="AG28" s="87">
        <f t="shared" si="6"/>
        <v>23126.728837769057</v>
      </c>
      <c r="AI28" s="147"/>
      <c r="AJ28" s="128"/>
    </row>
    <row r="29" spans="1:36" s="20" customFormat="1" x14ac:dyDescent="0.2">
      <c r="A29" s="65"/>
      <c r="B29" s="86">
        <f>'3. Investeringen'!B26</f>
        <v>12</v>
      </c>
      <c r="C29" s="86" t="str">
        <f>'3. Investeringen'!C26</f>
        <v>Nieuwe investeringen</v>
      </c>
      <c r="D29" s="86" t="str">
        <f>'3. Investeringen'!F26</f>
        <v>TD</v>
      </c>
      <c r="E29" s="121">
        <f>'3. Investeringen'!K26</f>
        <v>2005</v>
      </c>
      <c r="F29" s="171">
        <f>'3. Investeringen'!M26</f>
        <v>24.5</v>
      </c>
      <c r="G29" s="121">
        <f>'3. Investeringen'!N26</f>
        <v>2011</v>
      </c>
      <c r="H29" s="86">
        <f>'3. Investeringen'!O26</f>
        <v>270899.03431926406</v>
      </c>
      <c r="I29" s="65"/>
      <c r="J29" s="86">
        <f>'6. Investeringen per jaar'!I26</f>
        <v>1</v>
      </c>
      <c r="K29" s="65"/>
      <c r="L29" s="123">
        <f t="shared" si="1"/>
        <v>2035.5</v>
      </c>
      <c r="M29" s="87">
        <f t="shared" si="2"/>
        <v>149270.89646163533</v>
      </c>
      <c r="N29" s="117">
        <f t="shared" si="3"/>
        <v>13.5</v>
      </c>
      <c r="O29" s="87" t="b">
        <f t="shared" si="4"/>
        <v>0</v>
      </c>
      <c r="P29" s="117">
        <f>INDEX('2. Reguleringsparameters'!$D$44:$E$50,MATCH(C29,'2. Reguleringsparameters'!$B$44:$B$50,0),MATCH(D29,'2. Reguleringsparameters'!$D$43:$E$43,0))</f>
        <v>0.5</v>
      </c>
      <c r="Q29" s="65"/>
      <c r="R29" s="87">
        <f t="shared" si="6"/>
        <v>11057.103441602614</v>
      </c>
      <c r="S29" s="87">
        <f t="shared" si="6"/>
        <v>11057.103441602614</v>
      </c>
      <c r="T29" s="87">
        <f t="shared" si="6"/>
        <v>11057.103441602614</v>
      </c>
      <c r="U29" s="87">
        <f t="shared" si="6"/>
        <v>11057.103441602614</v>
      </c>
      <c r="V29" s="87">
        <f t="shared" si="6"/>
        <v>11057.103441602614</v>
      </c>
      <c r="W29" s="87">
        <f t="shared" si="6"/>
        <v>11057.103441602614</v>
      </c>
      <c r="X29" s="87">
        <f t="shared" si="6"/>
        <v>11057.103441602614</v>
      </c>
      <c r="Y29" s="87">
        <f t="shared" si="6"/>
        <v>11057.103441602614</v>
      </c>
      <c r="Z29" s="87">
        <f t="shared" si="6"/>
        <v>11057.103441602614</v>
      </c>
      <c r="AA29" s="87">
        <f t="shared" si="6"/>
        <v>11057.103441602614</v>
      </c>
      <c r="AB29" s="87">
        <f t="shared" si="6"/>
        <v>11057.103441602614</v>
      </c>
      <c r="AC29" s="87">
        <f t="shared" si="6"/>
        <v>13268.524129923142</v>
      </c>
      <c r="AD29" s="87">
        <f t="shared" si="6"/>
        <v>12089.099762818862</v>
      </c>
      <c r="AE29" s="87">
        <f t="shared" si="6"/>
        <v>11014.513117234963</v>
      </c>
      <c r="AF29" s="87">
        <f t="shared" si="6"/>
        <v>10752.262804919845</v>
      </c>
      <c r="AG29" s="87">
        <f t="shared" si="6"/>
        <v>10752.262804919845</v>
      </c>
      <c r="AI29" s="147"/>
      <c r="AJ29" s="128"/>
    </row>
    <row r="30" spans="1:36" s="20" customFormat="1" x14ac:dyDescent="0.2">
      <c r="A30" s="65"/>
      <c r="B30" s="86">
        <f>'3. Investeringen'!B27</f>
        <v>13</v>
      </c>
      <c r="C30" s="86" t="str">
        <f>'3. Investeringen'!C27</f>
        <v>Nieuwe investeringen</v>
      </c>
      <c r="D30" s="86" t="str">
        <f>'3. Investeringen'!F27</f>
        <v>TD</v>
      </c>
      <c r="E30" s="121">
        <f>'3. Investeringen'!K27</f>
        <v>2005</v>
      </c>
      <c r="F30" s="171">
        <f>'3. Investeringen'!M27</f>
        <v>4.5</v>
      </c>
      <c r="G30" s="121">
        <f>'3. Investeringen'!N27</f>
        <v>2011</v>
      </c>
      <c r="H30" s="86">
        <f>'3. Investeringen'!O27</f>
        <v>95193.583169077945</v>
      </c>
      <c r="I30" s="65"/>
      <c r="J30" s="86">
        <f>'6. Investeringen per jaar'!I27</f>
        <v>1</v>
      </c>
      <c r="K30" s="65"/>
      <c r="L30" s="123">
        <f t="shared" si="1"/>
        <v>2015.5</v>
      </c>
      <c r="M30" s="87">
        <f t="shared" si="2"/>
        <v>0</v>
      </c>
      <c r="N30" s="117">
        <f t="shared" si="3"/>
        <v>0</v>
      </c>
      <c r="O30" s="87" t="b">
        <f t="shared" si="4"/>
        <v>0</v>
      </c>
      <c r="P30" s="117">
        <f>INDEX('2. Reguleringsparameters'!$D$44:$E$50,MATCH(C30,'2. Reguleringsparameters'!$B$44:$B$50,0),MATCH(D30,'2. Reguleringsparameters'!$D$43:$E$43,0))</f>
        <v>0.5</v>
      </c>
      <c r="Q30" s="65"/>
      <c r="R30" s="87">
        <f t="shared" si="6"/>
        <v>21154.129593128433</v>
      </c>
      <c r="S30" s="87">
        <f t="shared" si="6"/>
        <v>21154.129593128433</v>
      </c>
      <c r="T30" s="87">
        <f t="shared" si="6"/>
        <v>21154.129593128433</v>
      </c>
      <c r="U30" s="87">
        <f t="shared" si="6"/>
        <v>21154.129593128433</v>
      </c>
      <c r="V30" s="87">
        <f t="shared" si="6"/>
        <v>10577.064796564217</v>
      </c>
      <c r="W30" s="87">
        <f t="shared" si="6"/>
        <v>0</v>
      </c>
      <c r="X30" s="87">
        <f t="shared" si="6"/>
        <v>0</v>
      </c>
      <c r="Y30" s="87">
        <f t="shared" si="6"/>
        <v>0</v>
      </c>
      <c r="Z30" s="87">
        <f t="shared" si="6"/>
        <v>0</v>
      </c>
      <c r="AA30" s="87">
        <f t="shared" si="6"/>
        <v>0</v>
      </c>
      <c r="AB30" s="87">
        <f t="shared" si="6"/>
        <v>0</v>
      </c>
      <c r="AC30" s="87">
        <f t="shared" si="6"/>
        <v>0</v>
      </c>
      <c r="AD30" s="87">
        <f t="shared" si="6"/>
        <v>0</v>
      </c>
      <c r="AE30" s="87">
        <f t="shared" si="6"/>
        <v>0</v>
      </c>
      <c r="AF30" s="87">
        <f t="shared" si="6"/>
        <v>0</v>
      </c>
      <c r="AG30" s="87">
        <f t="shared" si="6"/>
        <v>0</v>
      </c>
      <c r="AI30" s="147"/>
      <c r="AJ30" s="128"/>
    </row>
    <row r="31" spans="1:36" s="20" customFormat="1" x14ac:dyDescent="0.2">
      <c r="A31" s="65"/>
      <c r="B31" s="86">
        <f>'3. Investeringen'!B28</f>
        <v>14</v>
      </c>
      <c r="C31" s="86" t="str">
        <f>'3. Investeringen'!C28</f>
        <v>Nieuwe investeringen</v>
      </c>
      <c r="D31" s="86" t="str">
        <f>'3. Investeringen'!F28</f>
        <v>TD</v>
      </c>
      <c r="E31" s="121">
        <f>'3. Investeringen'!K28</f>
        <v>2005</v>
      </c>
      <c r="F31" s="171">
        <f>'3. Investeringen'!M28</f>
        <v>0</v>
      </c>
      <c r="G31" s="121">
        <f>'3. Investeringen'!N28</f>
        <v>2011</v>
      </c>
      <c r="H31" s="86">
        <f>'3. Investeringen'!O28</f>
        <v>0</v>
      </c>
      <c r="I31" s="65"/>
      <c r="J31" s="86">
        <f>'6. Investeringen per jaar'!I28</f>
        <v>1</v>
      </c>
      <c r="K31" s="65"/>
      <c r="L31" s="123">
        <f t="shared" si="1"/>
        <v>2011</v>
      </c>
      <c r="M31" s="87">
        <f t="shared" si="2"/>
        <v>0</v>
      </c>
      <c r="N31" s="117">
        <f t="shared" si="3"/>
        <v>0</v>
      </c>
      <c r="O31" s="87" t="b">
        <f t="shared" si="4"/>
        <v>0</v>
      </c>
      <c r="P31" s="117">
        <f>INDEX('2. Reguleringsparameters'!$D$44:$E$50,MATCH(C31,'2. Reguleringsparameters'!$B$44:$B$50,0),MATCH(D31,'2. Reguleringsparameters'!$D$43:$E$43,0))</f>
        <v>0.5</v>
      </c>
      <c r="Q31" s="65"/>
      <c r="R31" s="87">
        <f t="shared" si="6"/>
        <v>0</v>
      </c>
      <c r="S31" s="87">
        <f t="shared" si="6"/>
        <v>0</v>
      </c>
      <c r="T31" s="87">
        <f t="shared" si="6"/>
        <v>0</v>
      </c>
      <c r="U31" s="87">
        <f t="shared" si="6"/>
        <v>0</v>
      </c>
      <c r="V31" s="87">
        <f t="shared" si="6"/>
        <v>0</v>
      </c>
      <c r="W31" s="87">
        <f t="shared" si="6"/>
        <v>0</v>
      </c>
      <c r="X31" s="87">
        <f t="shared" si="6"/>
        <v>0</v>
      </c>
      <c r="Y31" s="87">
        <f t="shared" si="6"/>
        <v>0</v>
      </c>
      <c r="Z31" s="87">
        <f t="shared" si="6"/>
        <v>0</v>
      </c>
      <c r="AA31" s="87">
        <f t="shared" si="6"/>
        <v>0</v>
      </c>
      <c r="AB31" s="87">
        <f t="shared" si="6"/>
        <v>0</v>
      </c>
      <c r="AC31" s="87">
        <f t="shared" si="6"/>
        <v>0</v>
      </c>
      <c r="AD31" s="87">
        <f t="shared" si="6"/>
        <v>0</v>
      </c>
      <c r="AE31" s="87">
        <f t="shared" si="6"/>
        <v>0</v>
      </c>
      <c r="AF31" s="87">
        <f t="shared" si="6"/>
        <v>0</v>
      </c>
      <c r="AG31" s="87">
        <f t="shared" si="6"/>
        <v>0</v>
      </c>
      <c r="AI31" s="147"/>
      <c r="AJ31" s="128"/>
    </row>
    <row r="32" spans="1:36" s="20" customFormat="1" x14ac:dyDescent="0.2">
      <c r="A32" s="65"/>
      <c r="B32" s="86">
        <f>'3. Investeringen'!B29</f>
        <v>15</v>
      </c>
      <c r="C32" s="86" t="str">
        <f>'3. Investeringen'!C29</f>
        <v>Nieuwe investeringen</v>
      </c>
      <c r="D32" s="86" t="str">
        <f>'3. Investeringen'!F29</f>
        <v>TD</v>
      </c>
      <c r="E32" s="121">
        <f>'3. Investeringen'!K29</f>
        <v>2006</v>
      </c>
      <c r="F32" s="171">
        <f>'3. Investeringen'!M29</f>
        <v>50.5</v>
      </c>
      <c r="G32" s="121">
        <f>'3. Investeringen'!N29</f>
        <v>2011</v>
      </c>
      <c r="H32" s="86">
        <f>'3. Investeringen'!O29</f>
        <v>590105.35454545449</v>
      </c>
      <c r="I32" s="65"/>
      <c r="J32" s="86">
        <f>'6. Investeringen per jaar'!I29</f>
        <v>1</v>
      </c>
      <c r="K32" s="65"/>
      <c r="L32" s="123">
        <f t="shared" si="1"/>
        <v>2061.5</v>
      </c>
      <c r="M32" s="87">
        <f t="shared" si="2"/>
        <v>461567.55454545451</v>
      </c>
      <c r="N32" s="117">
        <f t="shared" si="3"/>
        <v>39.5</v>
      </c>
      <c r="O32" s="87" t="b">
        <f t="shared" si="4"/>
        <v>0</v>
      </c>
      <c r="P32" s="117">
        <f>INDEX('2. Reguleringsparameters'!$D$44:$E$50,MATCH(C32,'2. Reguleringsparameters'!$B$44:$B$50,0),MATCH(D32,'2. Reguleringsparameters'!$D$43:$E$43,0))</f>
        <v>0.5</v>
      </c>
      <c r="Q32" s="65"/>
      <c r="R32" s="87">
        <f t="shared" si="6"/>
        <v>11685.254545454545</v>
      </c>
      <c r="S32" s="87">
        <f t="shared" si="6"/>
        <v>11685.254545454545</v>
      </c>
      <c r="T32" s="87">
        <f t="shared" si="6"/>
        <v>11685.254545454545</v>
      </c>
      <c r="U32" s="87">
        <f t="shared" si="6"/>
        <v>11685.254545454545</v>
      </c>
      <c r="V32" s="87">
        <f t="shared" si="6"/>
        <v>11685.254545454545</v>
      </c>
      <c r="W32" s="87">
        <f t="shared" si="6"/>
        <v>11685.254545454545</v>
      </c>
      <c r="X32" s="87">
        <f t="shared" si="6"/>
        <v>11685.254545454545</v>
      </c>
      <c r="Y32" s="87">
        <f t="shared" si="6"/>
        <v>11685.254545454545</v>
      </c>
      <c r="Z32" s="87">
        <f t="shared" si="6"/>
        <v>11685.254545454545</v>
      </c>
      <c r="AA32" s="87">
        <f t="shared" si="6"/>
        <v>11685.254545454545</v>
      </c>
      <c r="AB32" s="87">
        <f t="shared" si="6"/>
        <v>11685.254545454545</v>
      </c>
      <c r="AC32" s="87">
        <f t="shared" si="6"/>
        <v>14022.305454545452</v>
      </c>
      <c r="AD32" s="87">
        <f t="shared" si="6"/>
        <v>13596.311364787109</v>
      </c>
      <c r="AE32" s="87">
        <f t="shared" si="6"/>
        <v>13183.25886762902</v>
      </c>
      <c r="AF32" s="87">
        <f t="shared" si="6"/>
        <v>12782.75480076434</v>
      </c>
      <c r="AG32" s="87">
        <f t="shared" si="6"/>
        <v>12394.417946057576</v>
      </c>
      <c r="AI32" s="147"/>
      <c r="AJ32" s="128"/>
    </row>
    <row r="33" spans="1:36" s="20" customFormat="1" x14ac:dyDescent="0.2">
      <c r="A33" s="65"/>
      <c r="B33" s="86">
        <f>'3. Investeringen'!B30</f>
        <v>16</v>
      </c>
      <c r="C33" s="86" t="str">
        <f>'3. Investeringen'!C30</f>
        <v>Nieuwe investeringen</v>
      </c>
      <c r="D33" s="86" t="str">
        <f>'3. Investeringen'!F30</f>
        <v>TD</v>
      </c>
      <c r="E33" s="121">
        <f>'3. Investeringen'!K30</f>
        <v>2006</v>
      </c>
      <c r="F33" s="171">
        <f>'3. Investeringen'!M30</f>
        <v>40.5</v>
      </c>
      <c r="G33" s="121">
        <f>'3. Investeringen'!N30</f>
        <v>2011</v>
      </c>
      <c r="H33" s="86">
        <f>'3. Investeringen'!O30</f>
        <v>867896.1</v>
      </c>
      <c r="I33" s="65"/>
      <c r="J33" s="86">
        <f>'6. Investeringen per jaar'!I30</f>
        <v>1</v>
      </c>
      <c r="K33" s="65"/>
      <c r="L33" s="123">
        <f t="shared" si="1"/>
        <v>2051.5</v>
      </c>
      <c r="M33" s="87">
        <f t="shared" si="2"/>
        <v>632171.2333333334</v>
      </c>
      <c r="N33" s="117">
        <f t="shared" si="3"/>
        <v>29.5</v>
      </c>
      <c r="O33" s="87" t="b">
        <f t="shared" si="4"/>
        <v>0</v>
      </c>
      <c r="P33" s="117">
        <f>INDEX('2. Reguleringsparameters'!$D$44:$E$50,MATCH(C33,'2. Reguleringsparameters'!$B$44:$B$50,0),MATCH(D33,'2. Reguleringsparameters'!$D$43:$E$43,0))</f>
        <v>0.5</v>
      </c>
      <c r="Q33" s="65"/>
      <c r="R33" s="87">
        <f t="shared" si="6"/>
        <v>21429.533333333333</v>
      </c>
      <c r="S33" s="87">
        <f t="shared" si="6"/>
        <v>21429.533333333333</v>
      </c>
      <c r="T33" s="87">
        <f t="shared" si="6"/>
        <v>21429.533333333333</v>
      </c>
      <c r="U33" s="87">
        <f t="shared" si="6"/>
        <v>21429.533333333333</v>
      </c>
      <c r="V33" s="87">
        <f t="shared" si="6"/>
        <v>21429.533333333333</v>
      </c>
      <c r="W33" s="87">
        <f t="shared" si="6"/>
        <v>21429.533333333333</v>
      </c>
      <c r="X33" s="87">
        <f t="shared" si="6"/>
        <v>21429.533333333333</v>
      </c>
      <c r="Y33" s="87">
        <f t="shared" si="6"/>
        <v>21429.533333333333</v>
      </c>
      <c r="Z33" s="87">
        <f t="shared" si="6"/>
        <v>21429.533333333333</v>
      </c>
      <c r="AA33" s="87">
        <f t="shared" si="6"/>
        <v>21429.533333333333</v>
      </c>
      <c r="AB33" s="87">
        <f t="shared" si="6"/>
        <v>21429.533333333333</v>
      </c>
      <c r="AC33" s="87">
        <f t="shared" si="6"/>
        <v>25715.440000000002</v>
      </c>
      <c r="AD33" s="87">
        <f t="shared" si="6"/>
        <v>24669.388203389834</v>
      </c>
      <c r="AE33" s="87">
        <f t="shared" si="6"/>
        <v>23665.887666302791</v>
      </c>
      <c r="AF33" s="87">
        <f t="shared" si="6"/>
        <v>22703.207490046403</v>
      </c>
      <c r="AG33" s="87">
        <f t="shared" si="6"/>
        <v>21779.687185366551</v>
      </c>
      <c r="AI33" s="147"/>
      <c r="AJ33" s="128"/>
    </row>
    <row r="34" spans="1:36" s="20" customFormat="1" x14ac:dyDescent="0.2">
      <c r="A34" s="65"/>
      <c r="B34" s="86">
        <f>'3. Investeringen'!B31</f>
        <v>17</v>
      </c>
      <c r="C34" s="86" t="str">
        <f>'3. Investeringen'!C31</f>
        <v>Nieuwe investeringen</v>
      </c>
      <c r="D34" s="86" t="str">
        <f>'3. Investeringen'!F31</f>
        <v>TD</v>
      </c>
      <c r="E34" s="121">
        <f>'3. Investeringen'!K31</f>
        <v>2006</v>
      </c>
      <c r="F34" s="171">
        <f>'3. Investeringen'!M31</f>
        <v>25.5</v>
      </c>
      <c r="G34" s="121">
        <f>'3. Investeringen'!N31</f>
        <v>2011</v>
      </c>
      <c r="H34" s="86">
        <f>'3. Investeringen'!O31</f>
        <v>-84210.502999999982</v>
      </c>
      <c r="I34" s="65"/>
      <c r="J34" s="86">
        <f>'6. Investeringen per jaar'!I31</f>
        <v>1</v>
      </c>
      <c r="K34" s="65"/>
      <c r="L34" s="123">
        <f t="shared" si="1"/>
        <v>2036.5</v>
      </c>
      <c r="M34" s="87">
        <f t="shared" si="2"/>
        <v>-47884.403666666651</v>
      </c>
      <c r="N34" s="117">
        <f t="shared" si="3"/>
        <v>14.5</v>
      </c>
      <c r="O34" s="87" t="b">
        <f t="shared" si="4"/>
        <v>1</v>
      </c>
      <c r="P34" s="117">
        <f>INDEX('2. Reguleringsparameters'!$D$44:$E$50,MATCH(C34,'2. Reguleringsparameters'!$B$44:$B$50,0),MATCH(D34,'2. Reguleringsparameters'!$D$43:$E$43,0))</f>
        <v>0.5</v>
      </c>
      <c r="Q34" s="65"/>
      <c r="R34" s="87">
        <f t="shared" si="6"/>
        <v>-3302.3726666666662</v>
      </c>
      <c r="S34" s="87">
        <f t="shared" si="6"/>
        <v>-3302.3726666666662</v>
      </c>
      <c r="T34" s="87">
        <f t="shared" si="6"/>
        <v>-3302.3726666666662</v>
      </c>
      <c r="U34" s="87">
        <f t="shared" si="6"/>
        <v>-3302.3726666666662</v>
      </c>
      <c r="V34" s="87">
        <f t="shared" si="6"/>
        <v>-3302.3726666666662</v>
      </c>
      <c r="W34" s="87">
        <f t="shared" si="6"/>
        <v>-3302.3726666666662</v>
      </c>
      <c r="X34" s="87">
        <f t="shared" si="6"/>
        <v>-3302.3726666666662</v>
      </c>
      <c r="Y34" s="87">
        <f t="shared" si="6"/>
        <v>-3302.3726666666662</v>
      </c>
      <c r="Z34" s="87">
        <f t="shared" si="6"/>
        <v>-3302.3726666666662</v>
      </c>
      <c r="AA34" s="87">
        <f t="shared" si="6"/>
        <v>-3302.3726666666662</v>
      </c>
      <c r="AB34" s="87">
        <f t="shared" si="6"/>
        <v>-3302.3726666666662</v>
      </c>
      <c r="AC34" s="87">
        <f t="shared" si="6"/>
        <v>-3962.8471999999988</v>
      </c>
      <c r="AD34" s="87">
        <f t="shared" si="6"/>
        <v>-3634.8874317241371</v>
      </c>
      <c r="AE34" s="87">
        <f t="shared" si="6"/>
        <v>-3334.0691615124842</v>
      </c>
      <c r="AF34" s="87">
        <f t="shared" si="6"/>
        <v>-3213.2695542113074</v>
      </c>
      <c r="AG34" s="87">
        <f t="shared" si="6"/>
        <v>-3213.2695542113074</v>
      </c>
      <c r="AI34" s="147"/>
      <c r="AJ34" s="128"/>
    </row>
    <row r="35" spans="1:36" s="20" customFormat="1" x14ac:dyDescent="0.2">
      <c r="A35" s="65"/>
      <c r="B35" s="86">
        <f>'3. Investeringen'!B32</f>
        <v>18</v>
      </c>
      <c r="C35" s="86" t="str">
        <f>'3. Investeringen'!C32</f>
        <v>Nieuwe investeringen</v>
      </c>
      <c r="D35" s="86" t="str">
        <f>'3. Investeringen'!F32</f>
        <v>TD</v>
      </c>
      <c r="E35" s="121">
        <f>'3. Investeringen'!K32</f>
        <v>2006</v>
      </c>
      <c r="F35" s="171">
        <f>'3. Investeringen'!M32</f>
        <v>20.5</v>
      </c>
      <c r="G35" s="121">
        <f>'3. Investeringen'!N32</f>
        <v>2011</v>
      </c>
      <c r="H35" s="86">
        <f>'3. Investeringen'!O32</f>
        <v>32685.199999999997</v>
      </c>
      <c r="I35" s="65"/>
      <c r="J35" s="86">
        <f>'6. Investeringen per jaar'!I32</f>
        <v>1</v>
      </c>
      <c r="K35" s="65"/>
      <c r="L35" s="123">
        <f t="shared" si="1"/>
        <v>2031.5</v>
      </c>
      <c r="M35" s="87">
        <f t="shared" si="2"/>
        <v>15146.8</v>
      </c>
      <c r="N35" s="117">
        <f t="shared" si="3"/>
        <v>9.5</v>
      </c>
      <c r="O35" s="87" t="b">
        <f t="shared" si="4"/>
        <v>0</v>
      </c>
      <c r="P35" s="117">
        <f>INDEX('2. Reguleringsparameters'!$D$44:$E$50,MATCH(C35,'2. Reguleringsparameters'!$B$44:$B$50,0),MATCH(D35,'2. Reguleringsparameters'!$D$43:$E$43,0))</f>
        <v>0.5</v>
      </c>
      <c r="Q35" s="65"/>
      <c r="R35" s="87">
        <f t="shared" si="6"/>
        <v>1594.3999999999999</v>
      </c>
      <c r="S35" s="87">
        <f t="shared" si="6"/>
        <v>1594.3999999999999</v>
      </c>
      <c r="T35" s="87">
        <f t="shared" si="6"/>
        <v>1594.3999999999999</v>
      </c>
      <c r="U35" s="87">
        <f t="shared" si="6"/>
        <v>1594.3999999999999</v>
      </c>
      <c r="V35" s="87">
        <f t="shared" si="6"/>
        <v>1594.3999999999999</v>
      </c>
      <c r="W35" s="87">
        <f t="shared" si="6"/>
        <v>1594.3999999999999</v>
      </c>
      <c r="X35" s="87">
        <f t="shared" si="6"/>
        <v>1594.3999999999999</v>
      </c>
      <c r="Y35" s="87">
        <f t="shared" si="6"/>
        <v>1594.3999999999999</v>
      </c>
      <c r="Z35" s="87">
        <f t="shared" si="6"/>
        <v>1594.3999999999999</v>
      </c>
      <c r="AA35" s="87">
        <f t="shared" si="6"/>
        <v>1594.3999999999999</v>
      </c>
      <c r="AB35" s="87">
        <f t="shared" si="6"/>
        <v>1594.3999999999999</v>
      </c>
      <c r="AC35" s="87">
        <f t="shared" si="6"/>
        <v>1913.28</v>
      </c>
      <c r="AD35" s="87">
        <f t="shared" si="6"/>
        <v>1671.6025263157894</v>
      </c>
      <c r="AE35" s="87">
        <f t="shared" si="6"/>
        <v>1541.5889964912278</v>
      </c>
      <c r="AF35" s="87">
        <f t="shared" si="6"/>
        <v>1541.5889964912278</v>
      </c>
      <c r="AG35" s="87">
        <f t="shared" si="6"/>
        <v>1541.5889964912278</v>
      </c>
      <c r="AI35" s="147"/>
      <c r="AJ35" s="128"/>
    </row>
    <row r="36" spans="1:36" s="20" customFormat="1" x14ac:dyDescent="0.2">
      <c r="A36" s="65"/>
      <c r="B36" s="86">
        <f>'3. Investeringen'!B33</f>
        <v>19</v>
      </c>
      <c r="C36" s="86" t="str">
        <f>'3. Investeringen'!C33</f>
        <v>Nieuwe investeringen</v>
      </c>
      <c r="D36" s="86" t="str">
        <f>'3. Investeringen'!F33</f>
        <v>TD</v>
      </c>
      <c r="E36" s="121">
        <f>'3. Investeringen'!K33</f>
        <v>2006</v>
      </c>
      <c r="F36" s="171">
        <f>'3. Investeringen'!M33</f>
        <v>5.5</v>
      </c>
      <c r="G36" s="121">
        <f>'3. Investeringen'!N33</f>
        <v>2011</v>
      </c>
      <c r="H36" s="86">
        <f>'3. Investeringen'!O33</f>
        <v>147368.1</v>
      </c>
      <c r="I36" s="65"/>
      <c r="J36" s="86">
        <f>'6. Investeringen per jaar'!I33</f>
        <v>1</v>
      </c>
      <c r="K36" s="65"/>
      <c r="L36" s="123">
        <f t="shared" si="1"/>
        <v>2016.5</v>
      </c>
      <c r="M36" s="87">
        <f t="shared" si="2"/>
        <v>0</v>
      </c>
      <c r="N36" s="117">
        <f t="shared" si="3"/>
        <v>0</v>
      </c>
      <c r="O36" s="87" t="b">
        <f t="shared" si="4"/>
        <v>0</v>
      </c>
      <c r="P36" s="117">
        <f>INDEX('2. Reguleringsparameters'!$D$44:$E$50,MATCH(C36,'2. Reguleringsparameters'!$B$44:$B$50,0),MATCH(D36,'2. Reguleringsparameters'!$D$43:$E$43,0))</f>
        <v>0.5</v>
      </c>
      <c r="Q36" s="65"/>
      <c r="R36" s="87">
        <f t="shared" si="6"/>
        <v>26794.2</v>
      </c>
      <c r="S36" s="87">
        <f t="shared" si="6"/>
        <v>26794.2</v>
      </c>
      <c r="T36" s="87">
        <f t="shared" si="6"/>
        <v>26794.2</v>
      </c>
      <c r="U36" s="87">
        <f t="shared" si="6"/>
        <v>26794.2</v>
      </c>
      <c r="V36" s="87">
        <f t="shared" si="6"/>
        <v>26794.2</v>
      </c>
      <c r="W36" s="87">
        <f t="shared" si="6"/>
        <v>13397.1</v>
      </c>
      <c r="X36" s="87">
        <f t="shared" si="6"/>
        <v>0</v>
      </c>
      <c r="Y36" s="87">
        <f t="shared" si="6"/>
        <v>0</v>
      </c>
      <c r="Z36" s="87">
        <f t="shared" si="6"/>
        <v>0</v>
      </c>
      <c r="AA36" s="87">
        <f t="shared" si="6"/>
        <v>0</v>
      </c>
      <c r="AB36" s="87">
        <f t="shared" si="6"/>
        <v>0</v>
      </c>
      <c r="AC36" s="87">
        <f t="shared" si="6"/>
        <v>0</v>
      </c>
      <c r="AD36" s="87">
        <f t="shared" si="6"/>
        <v>0</v>
      </c>
      <c r="AE36" s="87">
        <f t="shared" si="6"/>
        <v>0</v>
      </c>
      <c r="AF36" s="87">
        <f t="shared" si="6"/>
        <v>0</v>
      </c>
      <c r="AG36" s="87">
        <f t="shared" si="6"/>
        <v>0</v>
      </c>
      <c r="AI36" s="147"/>
      <c r="AJ36" s="128"/>
    </row>
    <row r="37" spans="1:36" s="20" customFormat="1" x14ac:dyDescent="0.2">
      <c r="A37" s="65"/>
      <c r="B37" s="86">
        <f>'3. Investeringen'!B34</f>
        <v>20</v>
      </c>
      <c r="C37" s="86" t="str">
        <f>'3. Investeringen'!C34</f>
        <v>Nieuwe investeringen</v>
      </c>
      <c r="D37" s="86" t="str">
        <f>'3. Investeringen'!F34</f>
        <v>TD</v>
      </c>
      <c r="E37" s="121">
        <f>'3. Investeringen'!K34</f>
        <v>2006</v>
      </c>
      <c r="F37" s="171">
        <f>'3. Investeringen'!M34</f>
        <v>0.5</v>
      </c>
      <c r="G37" s="121">
        <f>'3. Investeringen'!N34</f>
        <v>2011</v>
      </c>
      <c r="H37" s="86">
        <f>'3. Investeringen'!O34</f>
        <v>137844.89999999991</v>
      </c>
      <c r="I37" s="65"/>
      <c r="J37" s="86">
        <f>'6. Investeringen per jaar'!I34</f>
        <v>1</v>
      </c>
      <c r="K37" s="65"/>
      <c r="L37" s="123">
        <f t="shared" si="1"/>
        <v>2011.5</v>
      </c>
      <c r="M37" s="87">
        <f t="shared" si="2"/>
        <v>0</v>
      </c>
      <c r="N37" s="117">
        <f t="shared" si="3"/>
        <v>0</v>
      </c>
      <c r="O37" s="87" t="b">
        <f t="shared" si="4"/>
        <v>0</v>
      </c>
      <c r="P37" s="117">
        <f>INDEX('2. Reguleringsparameters'!$D$44:$E$50,MATCH(C37,'2. Reguleringsparameters'!$B$44:$B$50,0),MATCH(D37,'2. Reguleringsparameters'!$D$43:$E$43,0))</f>
        <v>0.5</v>
      </c>
      <c r="Q37" s="65"/>
      <c r="R37" s="87">
        <f t="shared" si="6"/>
        <v>137844.89999999991</v>
      </c>
      <c r="S37" s="87">
        <f t="shared" si="6"/>
        <v>0</v>
      </c>
      <c r="T37" s="87">
        <f t="shared" si="6"/>
        <v>0</v>
      </c>
      <c r="U37" s="87">
        <f t="shared" si="6"/>
        <v>0</v>
      </c>
      <c r="V37" s="87">
        <f t="shared" si="6"/>
        <v>0</v>
      </c>
      <c r="W37" s="87">
        <f t="shared" si="6"/>
        <v>0</v>
      </c>
      <c r="X37" s="87">
        <f t="shared" si="6"/>
        <v>0</v>
      </c>
      <c r="Y37" s="87">
        <f t="shared" si="6"/>
        <v>0</v>
      </c>
      <c r="Z37" s="87">
        <f t="shared" si="6"/>
        <v>0</v>
      </c>
      <c r="AA37" s="87">
        <f t="shared" si="6"/>
        <v>0</v>
      </c>
      <c r="AB37" s="87">
        <f t="shared" si="6"/>
        <v>0</v>
      </c>
      <c r="AC37" s="87">
        <f t="shared" si="6"/>
        <v>0</v>
      </c>
      <c r="AD37" s="87">
        <f t="shared" si="6"/>
        <v>0</v>
      </c>
      <c r="AE37" s="87">
        <f t="shared" si="6"/>
        <v>0</v>
      </c>
      <c r="AF37" s="87">
        <f t="shared" si="6"/>
        <v>0</v>
      </c>
      <c r="AG37" s="87">
        <f t="shared" si="6"/>
        <v>0</v>
      </c>
      <c r="AI37" s="147"/>
      <c r="AJ37" s="128"/>
    </row>
    <row r="38" spans="1:36" s="20" customFormat="1" x14ac:dyDescent="0.2">
      <c r="A38" s="65"/>
      <c r="B38" s="86">
        <f>'3. Investeringen'!B35</f>
        <v>21</v>
      </c>
      <c r="C38" s="86" t="str">
        <f>'3. Investeringen'!C35</f>
        <v>Nieuwe investeringen</v>
      </c>
      <c r="D38" s="86" t="str">
        <f>'3. Investeringen'!F35</f>
        <v>TD</v>
      </c>
      <c r="E38" s="121">
        <f>'3. Investeringen'!K35</f>
        <v>2007</v>
      </c>
      <c r="F38" s="171">
        <f>'3. Investeringen'!M35</f>
        <v>51.5</v>
      </c>
      <c r="G38" s="121">
        <f>'3. Investeringen'!N35</f>
        <v>2011</v>
      </c>
      <c r="H38" s="86">
        <f>'3. Investeringen'!O35</f>
        <v>1224980.6573636364</v>
      </c>
      <c r="I38" s="65"/>
      <c r="J38" s="86">
        <f>'6. Investeringen per jaar'!I35</f>
        <v>1</v>
      </c>
      <c r="K38" s="65"/>
      <c r="L38" s="123">
        <f t="shared" si="1"/>
        <v>2062.5</v>
      </c>
      <c r="M38" s="87">
        <f t="shared" si="2"/>
        <v>963334.30336363637</v>
      </c>
      <c r="N38" s="117">
        <f t="shared" si="3"/>
        <v>40.5</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23786.032181818184</v>
      </c>
      <c r="S38" s="87">
        <f t="shared" si="7"/>
        <v>23786.032181818184</v>
      </c>
      <c r="T38" s="87">
        <f t="shared" si="7"/>
        <v>23786.032181818184</v>
      </c>
      <c r="U38" s="87">
        <f t="shared" si="7"/>
        <v>23786.032181818184</v>
      </c>
      <c r="V38" s="87">
        <f t="shared" si="7"/>
        <v>23786.032181818184</v>
      </c>
      <c r="W38" s="87">
        <f t="shared" si="7"/>
        <v>23786.032181818184</v>
      </c>
      <c r="X38" s="87">
        <f t="shared" si="7"/>
        <v>23786.032181818184</v>
      </c>
      <c r="Y38" s="87">
        <f t="shared" si="7"/>
        <v>23786.032181818184</v>
      </c>
      <c r="Z38" s="87">
        <f t="shared" si="7"/>
        <v>23786.032181818184</v>
      </c>
      <c r="AA38" s="87">
        <f t="shared" si="7"/>
        <v>23786.032181818184</v>
      </c>
      <c r="AB38" s="87">
        <f t="shared" si="7"/>
        <v>23786.032181818184</v>
      </c>
      <c r="AC38" s="87">
        <f t="shared" si="7"/>
        <v>28543.238618181815</v>
      </c>
      <c r="AD38" s="87">
        <f t="shared" si="7"/>
        <v>27697.513029494949</v>
      </c>
      <c r="AE38" s="87">
        <f t="shared" si="7"/>
        <v>26876.845976769175</v>
      </c>
      <c r="AF38" s="87">
        <f t="shared" si="7"/>
        <v>26080.494984864901</v>
      </c>
      <c r="AG38" s="87">
        <f t="shared" si="7"/>
        <v>25307.739577905937</v>
      </c>
      <c r="AI38" s="147"/>
      <c r="AJ38" s="128"/>
    </row>
    <row r="39" spans="1:36" s="20" customFormat="1" x14ac:dyDescent="0.2">
      <c r="A39" s="65"/>
      <c r="B39" s="86">
        <f>'3. Investeringen'!B36</f>
        <v>22</v>
      </c>
      <c r="C39" s="86" t="str">
        <f>'3. Investeringen'!C36</f>
        <v>Nieuwe investeringen</v>
      </c>
      <c r="D39" s="86" t="str">
        <f>'3. Investeringen'!F36</f>
        <v>TD</v>
      </c>
      <c r="E39" s="121">
        <f>'3. Investeringen'!K36</f>
        <v>2007</v>
      </c>
      <c r="F39" s="171">
        <f>'3. Investeringen'!M36</f>
        <v>41.5</v>
      </c>
      <c r="G39" s="121">
        <f>'3. Investeringen'!N36</f>
        <v>2011</v>
      </c>
      <c r="H39" s="86">
        <f>'3. Investeringen'!O36</f>
        <v>664045.75144444441</v>
      </c>
      <c r="I39" s="65"/>
      <c r="J39" s="86">
        <f>'6. Investeringen per jaar'!I36</f>
        <v>1</v>
      </c>
      <c r="K39" s="65"/>
      <c r="L39" s="123">
        <f t="shared" si="1"/>
        <v>2052.5</v>
      </c>
      <c r="M39" s="87">
        <f t="shared" si="2"/>
        <v>488033.62455555552</v>
      </c>
      <c r="N39" s="117">
        <f t="shared" si="3"/>
        <v>30.5</v>
      </c>
      <c r="O39" s="87" t="b">
        <f t="shared" si="4"/>
        <v>0</v>
      </c>
      <c r="P39" s="117">
        <f>INDEX('2. Reguleringsparameters'!$D$44:$E$50,MATCH(C39,'2. Reguleringsparameters'!$B$44:$B$50,0),MATCH(D39,'2. Reguleringsparameters'!$D$43:$E$43,0))</f>
        <v>0.5</v>
      </c>
      <c r="Q39" s="65"/>
      <c r="R39" s="87">
        <f t="shared" si="7"/>
        <v>16001.102444444445</v>
      </c>
      <c r="S39" s="87">
        <f t="shared" si="7"/>
        <v>16001.102444444445</v>
      </c>
      <c r="T39" s="87">
        <f t="shared" si="7"/>
        <v>16001.102444444445</v>
      </c>
      <c r="U39" s="87">
        <f t="shared" si="7"/>
        <v>16001.102444444445</v>
      </c>
      <c r="V39" s="87">
        <f t="shared" si="7"/>
        <v>16001.102444444445</v>
      </c>
      <c r="W39" s="87">
        <f t="shared" si="7"/>
        <v>16001.102444444445</v>
      </c>
      <c r="X39" s="87">
        <f t="shared" si="7"/>
        <v>16001.102444444445</v>
      </c>
      <c r="Y39" s="87">
        <f t="shared" si="7"/>
        <v>16001.102444444445</v>
      </c>
      <c r="Z39" s="87">
        <f t="shared" si="7"/>
        <v>16001.102444444445</v>
      </c>
      <c r="AA39" s="87">
        <f t="shared" si="7"/>
        <v>16001.102444444445</v>
      </c>
      <c r="AB39" s="87">
        <f t="shared" si="7"/>
        <v>16001.102444444445</v>
      </c>
      <c r="AC39" s="87">
        <f t="shared" si="7"/>
        <v>19201.322933333329</v>
      </c>
      <c r="AD39" s="87">
        <f t="shared" si="7"/>
        <v>18445.861047431692</v>
      </c>
      <c r="AE39" s="87">
        <f t="shared" si="7"/>
        <v>17720.122252122903</v>
      </c>
      <c r="AF39" s="87">
        <f t="shared" si="7"/>
        <v>17022.937114334462</v>
      </c>
      <c r="AG39" s="87">
        <f t="shared" si="7"/>
        <v>16353.182211475398</v>
      </c>
      <c r="AI39" s="147"/>
      <c r="AJ39" s="128"/>
    </row>
    <row r="40" spans="1:36" s="20" customFormat="1" x14ac:dyDescent="0.2">
      <c r="A40" s="65"/>
      <c r="B40" s="86">
        <f>'3. Investeringen'!B37</f>
        <v>23</v>
      </c>
      <c r="C40" s="86" t="str">
        <f>'3. Investeringen'!C37</f>
        <v>Nieuwe investeringen</v>
      </c>
      <c r="D40" s="86" t="str">
        <f>'3. Investeringen'!F37</f>
        <v>TD</v>
      </c>
      <c r="E40" s="121">
        <f>'3. Investeringen'!K37</f>
        <v>2007</v>
      </c>
      <c r="F40" s="171">
        <f>'3. Investeringen'!M37</f>
        <v>26.5</v>
      </c>
      <c r="G40" s="121">
        <f>'3. Investeringen'!N37</f>
        <v>2011</v>
      </c>
      <c r="H40" s="86">
        <f>'3. Investeringen'!O37</f>
        <v>110140.72216666667</v>
      </c>
      <c r="I40" s="65"/>
      <c r="J40" s="86">
        <f>'6. Investeringen per jaar'!I37</f>
        <v>1</v>
      </c>
      <c r="K40" s="65"/>
      <c r="L40" s="123">
        <f t="shared" si="1"/>
        <v>2037.5</v>
      </c>
      <c r="M40" s="87">
        <f t="shared" si="2"/>
        <v>64421.93183333335</v>
      </c>
      <c r="N40" s="117">
        <f t="shared" si="3"/>
        <v>15.5</v>
      </c>
      <c r="O40" s="87" t="b">
        <f t="shared" si="4"/>
        <v>0</v>
      </c>
      <c r="P40" s="117">
        <f>INDEX('2. Reguleringsparameters'!$D$44:$E$50,MATCH(C40,'2. Reguleringsparameters'!$B$44:$B$50,0),MATCH(D40,'2. Reguleringsparameters'!$D$43:$E$43,0))</f>
        <v>0.5</v>
      </c>
      <c r="Q40" s="65"/>
      <c r="R40" s="87">
        <f t="shared" si="7"/>
        <v>4156.2536666666665</v>
      </c>
      <c r="S40" s="87">
        <f t="shared" si="7"/>
        <v>4156.2536666666665</v>
      </c>
      <c r="T40" s="87">
        <f t="shared" si="7"/>
        <v>4156.2536666666665</v>
      </c>
      <c r="U40" s="87">
        <f t="shared" si="7"/>
        <v>4156.2536666666665</v>
      </c>
      <c r="V40" s="87">
        <f t="shared" si="7"/>
        <v>4156.2536666666665</v>
      </c>
      <c r="W40" s="87">
        <f t="shared" si="7"/>
        <v>4156.2536666666665</v>
      </c>
      <c r="X40" s="87">
        <f t="shared" si="7"/>
        <v>4156.2536666666665</v>
      </c>
      <c r="Y40" s="87">
        <f t="shared" si="7"/>
        <v>4156.2536666666665</v>
      </c>
      <c r="Z40" s="87">
        <f t="shared" si="7"/>
        <v>4156.2536666666665</v>
      </c>
      <c r="AA40" s="87">
        <f t="shared" si="7"/>
        <v>4156.2536666666665</v>
      </c>
      <c r="AB40" s="87">
        <f t="shared" si="7"/>
        <v>4156.2536666666665</v>
      </c>
      <c r="AC40" s="87">
        <f t="shared" si="7"/>
        <v>4987.5044000000016</v>
      </c>
      <c r="AD40" s="87">
        <f t="shared" si="7"/>
        <v>4601.3750270967757</v>
      </c>
      <c r="AE40" s="87">
        <f t="shared" si="7"/>
        <v>4245.1395411279927</v>
      </c>
      <c r="AF40" s="87">
        <f t="shared" si="7"/>
        <v>4047.033029208686</v>
      </c>
      <c r="AG40" s="87">
        <f t="shared" si="7"/>
        <v>4047.033029208686</v>
      </c>
      <c r="AI40" s="147"/>
      <c r="AJ40" s="128"/>
    </row>
    <row r="41" spans="1:36" s="20" customFormat="1" x14ac:dyDescent="0.2">
      <c r="A41" s="65"/>
      <c r="B41" s="86">
        <f>'3. Investeringen'!B38</f>
        <v>24</v>
      </c>
      <c r="C41" s="86" t="str">
        <f>'3. Investeringen'!C38</f>
        <v>Nieuwe investeringen</v>
      </c>
      <c r="D41" s="86" t="str">
        <f>'3. Investeringen'!F38</f>
        <v>TD</v>
      </c>
      <c r="E41" s="121">
        <f>'3. Investeringen'!K38</f>
        <v>2007</v>
      </c>
      <c r="F41" s="171">
        <f>'3. Investeringen'!M38</f>
        <v>21.5</v>
      </c>
      <c r="G41" s="121">
        <f>'3. Investeringen'!N38</f>
        <v>2011</v>
      </c>
      <c r="H41" s="86">
        <f>'3. Investeringen'!O38</f>
        <v>131513.995</v>
      </c>
      <c r="I41" s="65"/>
      <c r="J41" s="86">
        <f>'6. Investeringen per jaar'!I38</f>
        <v>1</v>
      </c>
      <c r="K41" s="65"/>
      <c r="L41" s="123">
        <f t="shared" si="1"/>
        <v>2032.5</v>
      </c>
      <c r="M41" s="87">
        <f t="shared" si="2"/>
        <v>64227.764999999985</v>
      </c>
      <c r="N41" s="117">
        <f t="shared" si="3"/>
        <v>10.5</v>
      </c>
      <c r="O41" s="87" t="b">
        <f t="shared" si="4"/>
        <v>0</v>
      </c>
      <c r="P41" s="117">
        <f>INDEX('2. Reguleringsparameters'!$D$44:$E$50,MATCH(C41,'2. Reguleringsparameters'!$B$44:$B$50,0),MATCH(D41,'2. Reguleringsparameters'!$D$43:$E$43,0))</f>
        <v>0.5</v>
      </c>
      <c r="Q41" s="65"/>
      <c r="R41" s="87">
        <f t="shared" si="7"/>
        <v>6116.9299999999994</v>
      </c>
      <c r="S41" s="87">
        <f t="shared" si="7"/>
        <v>6116.93</v>
      </c>
      <c r="T41" s="87">
        <f t="shared" si="7"/>
        <v>6116.93</v>
      </c>
      <c r="U41" s="87">
        <f t="shared" si="7"/>
        <v>6116.93</v>
      </c>
      <c r="V41" s="87">
        <f t="shared" si="7"/>
        <v>6116.93</v>
      </c>
      <c r="W41" s="87">
        <f t="shared" si="7"/>
        <v>6116.93</v>
      </c>
      <c r="X41" s="87">
        <f t="shared" si="7"/>
        <v>6116.93</v>
      </c>
      <c r="Y41" s="87">
        <f t="shared" si="7"/>
        <v>6116.93</v>
      </c>
      <c r="Z41" s="87">
        <f t="shared" si="7"/>
        <v>6116.93</v>
      </c>
      <c r="AA41" s="87">
        <f t="shared" si="7"/>
        <v>6116.93</v>
      </c>
      <c r="AB41" s="87">
        <f t="shared" si="7"/>
        <v>6116.93</v>
      </c>
      <c r="AC41" s="87">
        <f t="shared" si="7"/>
        <v>7340.315999999998</v>
      </c>
      <c r="AD41" s="87">
        <f t="shared" si="7"/>
        <v>6501.4227428571412</v>
      </c>
      <c r="AE41" s="87">
        <f t="shared" si="7"/>
        <v>5927.767794957982</v>
      </c>
      <c r="AF41" s="87">
        <f t="shared" si="7"/>
        <v>5927.767794957982</v>
      </c>
      <c r="AG41" s="87">
        <f t="shared" si="7"/>
        <v>5927.767794957982</v>
      </c>
      <c r="AI41" s="147"/>
      <c r="AJ41" s="128"/>
    </row>
    <row r="42" spans="1:36" s="20" customFormat="1" x14ac:dyDescent="0.2">
      <c r="A42" s="65"/>
      <c r="B42" s="86">
        <f>'3. Investeringen'!B39</f>
        <v>25</v>
      </c>
      <c r="C42" s="86" t="str">
        <f>'3. Investeringen'!C39</f>
        <v>Nieuwe investeringen</v>
      </c>
      <c r="D42" s="86" t="str">
        <f>'3. Investeringen'!F39</f>
        <v>TD</v>
      </c>
      <c r="E42" s="121">
        <f>'3. Investeringen'!K39</f>
        <v>2007</v>
      </c>
      <c r="F42" s="171">
        <f>'3. Investeringen'!M39</f>
        <v>6.5</v>
      </c>
      <c r="G42" s="121">
        <f>'3. Investeringen'!N39</f>
        <v>2011</v>
      </c>
      <c r="H42" s="86">
        <f>'3. Investeringen'!O39</f>
        <v>395085.67150000005</v>
      </c>
      <c r="I42" s="65"/>
      <c r="J42" s="86">
        <f>'6. Investeringen per jaar'!I39</f>
        <v>1</v>
      </c>
      <c r="K42" s="65"/>
      <c r="L42" s="123">
        <f t="shared" si="1"/>
        <v>2017.5</v>
      </c>
      <c r="M42" s="87">
        <f t="shared" si="2"/>
        <v>0</v>
      </c>
      <c r="N42" s="117">
        <f t="shared" si="3"/>
        <v>0</v>
      </c>
      <c r="O42" s="87" t="b">
        <f t="shared" si="4"/>
        <v>0</v>
      </c>
      <c r="P42" s="117">
        <f>INDEX('2. Reguleringsparameters'!$D$44:$E$50,MATCH(C42,'2. Reguleringsparameters'!$B$44:$B$50,0),MATCH(D42,'2. Reguleringsparameters'!$D$43:$E$43,0))</f>
        <v>0.5</v>
      </c>
      <c r="Q42" s="65"/>
      <c r="R42" s="87">
        <f t="shared" si="7"/>
        <v>60782.411000000015</v>
      </c>
      <c r="S42" s="87">
        <f t="shared" si="7"/>
        <v>60782.411000000007</v>
      </c>
      <c r="T42" s="87">
        <f t="shared" si="7"/>
        <v>60782.411000000007</v>
      </c>
      <c r="U42" s="87">
        <f t="shared" si="7"/>
        <v>60782.411000000007</v>
      </c>
      <c r="V42" s="87">
        <f t="shared" si="7"/>
        <v>60782.411000000007</v>
      </c>
      <c r="W42" s="87">
        <f t="shared" si="7"/>
        <v>60782.411000000007</v>
      </c>
      <c r="X42" s="87">
        <f t="shared" si="7"/>
        <v>30391.205500000004</v>
      </c>
      <c r="Y42" s="87">
        <f t="shared" si="7"/>
        <v>0</v>
      </c>
      <c r="Z42" s="87">
        <f t="shared" si="7"/>
        <v>0</v>
      </c>
      <c r="AA42" s="87">
        <f t="shared" si="7"/>
        <v>0</v>
      </c>
      <c r="AB42" s="87">
        <f t="shared" si="7"/>
        <v>0</v>
      </c>
      <c r="AC42" s="87">
        <f t="shared" si="7"/>
        <v>0</v>
      </c>
      <c r="AD42" s="87">
        <f t="shared" si="7"/>
        <v>0</v>
      </c>
      <c r="AE42" s="87">
        <f t="shared" si="7"/>
        <v>0</v>
      </c>
      <c r="AF42" s="87">
        <f t="shared" si="7"/>
        <v>0</v>
      </c>
      <c r="AG42" s="87">
        <f t="shared" si="7"/>
        <v>0</v>
      </c>
      <c r="AI42" s="147"/>
      <c r="AJ42" s="128"/>
    </row>
    <row r="43" spans="1:36" s="20" customFormat="1" x14ac:dyDescent="0.2">
      <c r="A43" s="65"/>
      <c r="B43" s="86">
        <f>'3. Investeringen'!B40</f>
        <v>26</v>
      </c>
      <c r="C43" s="86" t="str">
        <f>'3. Investeringen'!C40</f>
        <v>Nieuwe investeringen</v>
      </c>
      <c r="D43" s="86" t="str">
        <f>'3. Investeringen'!F40</f>
        <v>TD</v>
      </c>
      <c r="E43" s="121">
        <f>'3. Investeringen'!K40</f>
        <v>2007</v>
      </c>
      <c r="F43" s="171">
        <f>'3. Investeringen'!M40</f>
        <v>1.5</v>
      </c>
      <c r="G43" s="121">
        <f>'3. Investeringen'!N40</f>
        <v>2011</v>
      </c>
      <c r="H43" s="86">
        <f>'3. Investeringen'!O40</f>
        <v>261414.11100000003</v>
      </c>
      <c r="I43" s="65"/>
      <c r="J43" s="86">
        <f>'6. Investeringen per jaar'!I40</f>
        <v>1</v>
      </c>
      <c r="K43" s="65"/>
      <c r="L43" s="123">
        <f t="shared" si="1"/>
        <v>2012.5</v>
      </c>
      <c r="M43" s="87">
        <f t="shared" si="2"/>
        <v>0</v>
      </c>
      <c r="N43" s="117">
        <f t="shared" si="3"/>
        <v>0</v>
      </c>
      <c r="O43" s="87" t="b">
        <f t="shared" si="4"/>
        <v>0</v>
      </c>
      <c r="P43" s="117">
        <f>INDEX('2. Reguleringsparameters'!$D$44:$E$50,MATCH(C43,'2. Reguleringsparameters'!$B$44:$B$50,0),MATCH(D43,'2. Reguleringsparameters'!$D$43:$E$43,0))</f>
        <v>0.5</v>
      </c>
      <c r="Q43" s="65"/>
      <c r="R43" s="87">
        <f t="shared" si="7"/>
        <v>174276.07400000002</v>
      </c>
      <c r="S43" s="87">
        <f t="shared" si="7"/>
        <v>87138.037000000011</v>
      </c>
      <c r="T43" s="87">
        <f t="shared" si="7"/>
        <v>0</v>
      </c>
      <c r="U43" s="87">
        <f t="shared" si="7"/>
        <v>0</v>
      </c>
      <c r="V43" s="87">
        <f t="shared" si="7"/>
        <v>0</v>
      </c>
      <c r="W43" s="87">
        <f t="shared" si="7"/>
        <v>0</v>
      </c>
      <c r="X43" s="87">
        <f t="shared" si="7"/>
        <v>0</v>
      </c>
      <c r="Y43" s="87">
        <f t="shared" si="7"/>
        <v>0</v>
      </c>
      <c r="Z43" s="87">
        <f t="shared" si="7"/>
        <v>0</v>
      </c>
      <c r="AA43" s="87">
        <f t="shared" si="7"/>
        <v>0</v>
      </c>
      <c r="AB43" s="87">
        <f t="shared" si="7"/>
        <v>0</v>
      </c>
      <c r="AC43" s="87">
        <f t="shared" si="7"/>
        <v>0</v>
      </c>
      <c r="AD43" s="87">
        <f t="shared" si="7"/>
        <v>0</v>
      </c>
      <c r="AE43" s="87">
        <f t="shared" si="7"/>
        <v>0</v>
      </c>
      <c r="AF43" s="87">
        <f t="shared" si="7"/>
        <v>0</v>
      </c>
      <c r="AG43" s="87">
        <f t="shared" si="7"/>
        <v>0</v>
      </c>
      <c r="AI43" s="147"/>
      <c r="AJ43" s="128"/>
    </row>
    <row r="44" spans="1:36" s="20" customFormat="1" x14ac:dyDescent="0.2">
      <c r="A44" s="65"/>
      <c r="B44" s="86">
        <f>'3. Investeringen'!B41</f>
        <v>27</v>
      </c>
      <c r="C44" s="86" t="str">
        <f>'3. Investeringen'!C41</f>
        <v>Nieuwe investeringen</v>
      </c>
      <c r="D44" s="86" t="str">
        <f>'3. Investeringen'!F41</f>
        <v>TD</v>
      </c>
      <c r="E44" s="121">
        <f>'3. Investeringen'!K41</f>
        <v>2008</v>
      </c>
      <c r="F44" s="171">
        <f>'3. Investeringen'!M41</f>
        <v>52.5</v>
      </c>
      <c r="G44" s="121">
        <f>'3. Investeringen'!N41</f>
        <v>2011</v>
      </c>
      <c r="H44" s="86">
        <f>'3. Investeringen'!O41</f>
        <v>1819039.3581818182</v>
      </c>
      <c r="I44" s="65"/>
      <c r="J44" s="86">
        <f>'6. Investeringen per jaar'!I41</f>
        <v>1</v>
      </c>
      <c r="K44" s="65"/>
      <c r="L44" s="123">
        <f t="shared" si="1"/>
        <v>2063.5</v>
      </c>
      <c r="M44" s="87">
        <f t="shared" si="2"/>
        <v>1437907.3021818181</v>
      </c>
      <c r="N44" s="117">
        <f t="shared" si="3"/>
        <v>41.5</v>
      </c>
      <c r="O44" s="87" t="b">
        <f t="shared" si="4"/>
        <v>0</v>
      </c>
      <c r="P44" s="117">
        <f>INDEX('2. Reguleringsparameters'!$D$44:$E$50,MATCH(C44,'2. Reguleringsparameters'!$B$44:$B$50,0),MATCH(D44,'2. Reguleringsparameters'!$D$43:$E$43,0))</f>
        <v>0.5</v>
      </c>
      <c r="Q44" s="65"/>
      <c r="R44" s="87">
        <f t="shared" si="7"/>
        <v>34648.368727272733</v>
      </c>
      <c r="S44" s="87">
        <f t="shared" si="7"/>
        <v>34648.368727272726</v>
      </c>
      <c r="T44" s="87">
        <f t="shared" si="7"/>
        <v>34648.368727272726</v>
      </c>
      <c r="U44" s="87">
        <f t="shared" si="7"/>
        <v>34648.368727272726</v>
      </c>
      <c r="V44" s="87">
        <f t="shared" si="7"/>
        <v>34648.368727272726</v>
      </c>
      <c r="W44" s="87">
        <f t="shared" si="7"/>
        <v>34648.368727272726</v>
      </c>
      <c r="X44" s="87">
        <f t="shared" si="7"/>
        <v>34648.368727272726</v>
      </c>
      <c r="Y44" s="87">
        <f t="shared" si="7"/>
        <v>34648.368727272726</v>
      </c>
      <c r="Z44" s="87">
        <f t="shared" si="7"/>
        <v>34648.368727272726</v>
      </c>
      <c r="AA44" s="87">
        <f t="shared" si="7"/>
        <v>34648.368727272726</v>
      </c>
      <c r="AB44" s="87">
        <f t="shared" si="7"/>
        <v>34648.368727272726</v>
      </c>
      <c r="AC44" s="87">
        <f t="shared" si="7"/>
        <v>41578.042472727262</v>
      </c>
      <c r="AD44" s="87">
        <f t="shared" si="7"/>
        <v>40375.785822913465</v>
      </c>
      <c r="AE44" s="87">
        <f t="shared" si="7"/>
        <v>39208.293220805121</v>
      </c>
      <c r="AF44" s="87">
        <f t="shared" si="7"/>
        <v>38074.559440926416</v>
      </c>
      <c r="AG44" s="87">
        <f t="shared" si="7"/>
        <v>36973.608324562279</v>
      </c>
      <c r="AI44" s="147"/>
      <c r="AJ44" s="128"/>
    </row>
    <row r="45" spans="1:36" s="20" customFormat="1" x14ac:dyDescent="0.2">
      <c r="A45" s="65"/>
      <c r="B45" s="86">
        <f>'3. Investeringen'!B42</f>
        <v>28</v>
      </c>
      <c r="C45" s="86" t="str">
        <f>'3. Investeringen'!C42</f>
        <v>Nieuwe investeringen</v>
      </c>
      <c r="D45" s="86" t="str">
        <f>'3. Investeringen'!F42</f>
        <v>TD</v>
      </c>
      <c r="E45" s="121">
        <f>'3. Investeringen'!K42</f>
        <v>2008</v>
      </c>
      <c r="F45" s="171">
        <f>'3. Investeringen'!M42</f>
        <v>42.5</v>
      </c>
      <c r="G45" s="121">
        <f>'3. Investeringen'!N42</f>
        <v>2011</v>
      </c>
      <c r="H45" s="86">
        <f>'3. Investeringen'!O42</f>
        <v>1300217.8944444444</v>
      </c>
      <c r="I45" s="65"/>
      <c r="J45" s="86">
        <f>'6. Investeringen per jaar'!I42</f>
        <v>1</v>
      </c>
      <c r="K45" s="65"/>
      <c r="L45" s="123">
        <f t="shared" si="1"/>
        <v>2053.5</v>
      </c>
      <c r="M45" s="87">
        <f t="shared" si="2"/>
        <v>963690.90999999992</v>
      </c>
      <c r="N45" s="117">
        <f t="shared" si="3"/>
        <v>31.5</v>
      </c>
      <c r="O45" s="87" t="b">
        <f t="shared" si="4"/>
        <v>0</v>
      </c>
      <c r="P45" s="117">
        <f>INDEX('2. Reguleringsparameters'!$D$44:$E$50,MATCH(C45,'2. Reguleringsparameters'!$B$44:$B$50,0),MATCH(D45,'2. Reguleringsparameters'!$D$43:$E$43,0))</f>
        <v>0.5</v>
      </c>
      <c r="Q45" s="65"/>
      <c r="R45" s="87">
        <f t="shared" si="7"/>
        <v>30593.362222222222</v>
      </c>
      <c r="S45" s="87">
        <f t="shared" si="7"/>
        <v>30593.362222222226</v>
      </c>
      <c r="T45" s="87">
        <f t="shared" si="7"/>
        <v>30593.362222222226</v>
      </c>
      <c r="U45" s="87">
        <f t="shared" si="7"/>
        <v>30593.362222222226</v>
      </c>
      <c r="V45" s="87">
        <f t="shared" si="7"/>
        <v>30593.362222222226</v>
      </c>
      <c r="W45" s="87">
        <f t="shared" si="7"/>
        <v>30593.362222222226</v>
      </c>
      <c r="X45" s="87">
        <f t="shared" si="7"/>
        <v>30593.362222222226</v>
      </c>
      <c r="Y45" s="87">
        <f t="shared" si="7"/>
        <v>30593.362222222226</v>
      </c>
      <c r="Z45" s="87">
        <f t="shared" si="7"/>
        <v>30593.362222222226</v>
      </c>
      <c r="AA45" s="87">
        <f t="shared" si="7"/>
        <v>30593.362222222226</v>
      </c>
      <c r="AB45" s="87">
        <f t="shared" si="7"/>
        <v>30593.362222222226</v>
      </c>
      <c r="AC45" s="87">
        <f t="shared" si="7"/>
        <v>36712.034666666659</v>
      </c>
      <c r="AD45" s="87">
        <f t="shared" si="7"/>
        <v>35313.480965079361</v>
      </c>
      <c r="AE45" s="87">
        <f t="shared" si="7"/>
        <v>33968.205499743002</v>
      </c>
      <c r="AF45" s="87">
        <f t="shared" si="7"/>
        <v>32674.178623562315</v>
      </c>
      <c r="AG45" s="87">
        <f t="shared" si="7"/>
        <v>31429.448009331372</v>
      </c>
      <c r="AI45" s="147"/>
      <c r="AJ45" s="128"/>
    </row>
    <row r="46" spans="1:36" s="20" customFormat="1" x14ac:dyDescent="0.2">
      <c r="A46" s="65"/>
      <c r="B46" s="86">
        <f>'3. Investeringen'!B43</f>
        <v>29</v>
      </c>
      <c r="C46" s="86" t="str">
        <f>'3. Investeringen'!C43</f>
        <v>Nieuwe investeringen</v>
      </c>
      <c r="D46" s="86" t="str">
        <f>'3. Investeringen'!F43</f>
        <v>TD</v>
      </c>
      <c r="E46" s="121">
        <f>'3. Investeringen'!K43</f>
        <v>2008</v>
      </c>
      <c r="F46" s="171">
        <f>'3. Investeringen'!M43</f>
        <v>27.5</v>
      </c>
      <c r="G46" s="121">
        <f>'3. Investeringen'!N43</f>
        <v>2011</v>
      </c>
      <c r="H46" s="86">
        <f>'3. Investeringen'!O43</f>
        <v>562538.86333333328</v>
      </c>
      <c r="I46" s="65"/>
      <c r="J46" s="86">
        <f>'6. Investeringen per jaar'!I43</f>
        <v>1</v>
      </c>
      <c r="K46" s="65"/>
      <c r="L46" s="123">
        <f t="shared" si="1"/>
        <v>2038.5</v>
      </c>
      <c r="M46" s="87">
        <f t="shared" si="2"/>
        <v>337523.31799999991</v>
      </c>
      <c r="N46" s="117">
        <f t="shared" si="3"/>
        <v>16.5</v>
      </c>
      <c r="O46" s="87" t="b">
        <f t="shared" si="4"/>
        <v>0</v>
      </c>
      <c r="P46" s="117">
        <f>INDEX('2. Reguleringsparameters'!$D$44:$E$50,MATCH(C46,'2. Reguleringsparameters'!$B$44:$B$50,0),MATCH(D46,'2. Reguleringsparameters'!$D$43:$E$43,0))</f>
        <v>0.5</v>
      </c>
      <c r="Q46" s="65"/>
      <c r="R46" s="87">
        <f t="shared" si="7"/>
        <v>20455.958666666666</v>
      </c>
      <c r="S46" s="87">
        <f t="shared" si="7"/>
        <v>20455.958666666666</v>
      </c>
      <c r="T46" s="87">
        <f t="shared" si="7"/>
        <v>20455.958666666666</v>
      </c>
      <c r="U46" s="87">
        <f t="shared" si="7"/>
        <v>20455.958666666666</v>
      </c>
      <c r="V46" s="87">
        <f t="shared" si="7"/>
        <v>20455.958666666666</v>
      </c>
      <c r="W46" s="87">
        <f t="shared" si="7"/>
        <v>20455.958666666666</v>
      </c>
      <c r="X46" s="87">
        <f t="shared" si="7"/>
        <v>20455.958666666666</v>
      </c>
      <c r="Y46" s="87">
        <f t="shared" si="7"/>
        <v>20455.958666666666</v>
      </c>
      <c r="Z46" s="87">
        <f t="shared" si="7"/>
        <v>20455.958666666666</v>
      </c>
      <c r="AA46" s="87">
        <f t="shared" si="7"/>
        <v>20455.958666666666</v>
      </c>
      <c r="AB46" s="87">
        <f t="shared" si="7"/>
        <v>20455.958666666666</v>
      </c>
      <c r="AC46" s="87">
        <f t="shared" si="7"/>
        <v>24547.150399999991</v>
      </c>
      <c r="AD46" s="87">
        <f t="shared" si="7"/>
        <v>22761.90309818181</v>
      </c>
      <c r="AE46" s="87">
        <f t="shared" si="7"/>
        <v>21106.491963768589</v>
      </c>
      <c r="AF46" s="87">
        <f t="shared" si="7"/>
        <v>19933.909076892556</v>
      </c>
      <c r="AG46" s="87">
        <f t="shared" si="7"/>
        <v>19933.909076892556</v>
      </c>
      <c r="AI46" s="147"/>
      <c r="AJ46" s="128"/>
    </row>
    <row r="47" spans="1:36" s="20" customFormat="1" x14ac:dyDescent="0.2">
      <c r="A47" s="65"/>
      <c r="B47" s="86">
        <f>'3. Investeringen'!B44</f>
        <v>30</v>
      </c>
      <c r="C47" s="86" t="str">
        <f>'3. Investeringen'!C44</f>
        <v>Nieuwe investeringen</v>
      </c>
      <c r="D47" s="86" t="str">
        <f>'3. Investeringen'!F44</f>
        <v>TD</v>
      </c>
      <c r="E47" s="121">
        <f>'3. Investeringen'!K44</f>
        <v>2008</v>
      </c>
      <c r="F47" s="171">
        <f>'3. Investeringen'!M44</f>
        <v>22.5</v>
      </c>
      <c r="G47" s="121">
        <f>'3. Investeringen'!N44</f>
        <v>2011</v>
      </c>
      <c r="H47" s="86">
        <f>'3. Investeringen'!O44</f>
        <v>110748.033</v>
      </c>
      <c r="I47" s="65"/>
      <c r="J47" s="86">
        <f>'6. Investeringen per jaar'!I44</f>
        <v>1</v>
      </c>
      <c r="K47" s="65"/>
      <c r="L47" s="123">
        <f t="shared" si="1"/>
        <v>2033.5</v>
      </c>
      <c r="M47" s="87">
        <f t="shared" si="2"/>
        <v>56604.550199999998</v>
      </c>
      <c r="N47" s="117">
        <f t="shared" si="3"/>
        <v>11.5</v>
      </c>
      <c r="O47" s="87" t="b">
        <f t="shared" si="4"/>
        <v>0</v>
      </c>
      <c r="P47" s="117">
        <f>INDEX('2. Reguleringsparameters'!$D$44:$E$50,MATCH(C47,'2. Reguleringsparameters'!$B$44:$B$50,0),MATCH(D47,'2. Reguleringsparameters'!$D$43:$E$43,0))</f>
        <v>0.5</v>
      </c>
      <c r="Q47" s="65"/>
      <c r="R47" s="87">
        <f t="shared" si="7"/>
        <v>4922.1347999999998</v>
      </c>
      <c r="S47" s="87">
        <f t="shared" si="7"/>
        <v>4922.1347999999998</v>
      </c>
      <c r="T47" s="87">
        <f t="shared" si="7"/>
        <v>4922.1347999999998</v>
      </c>
      <c r="U47" s="87">
        <f t="shared" si="7"/>
        <v>4922.1347999999998</v>
      </c>
      <c r="V47" s="87">
        <f t="shared" si="7"/>
        <v>4922.1347999999998</v>
      </c>
      <c r="W47" s="87">
        <f t="shared" si="7"/>
        <v>4922.1347999999998</v>
      </c>
      <c r="X47" s="87">
        <f t="shared" si="7"/>
        <v>4922.1347999999998</v>
      </c>
      <c r="Y47" s="87">
        <f t="shared" si="7"/>
        <v>4922.1347999999998</v>
      </c>
      <c r="Z47" s="87">
        <f t="shared" si="7"/>
        <v>4922.1347999999998</v>
      </c>
      <c r="AA47" s="87">
        <f t="shared" si="7"/>
        <v>4922.1347999999998</v>
      </c>
      <c r="AB47" s="87">
        <f t="shared" si="7"/>
        <v>4922.1347999999998</v>
      </c>
      <c r="AC47" s="87">
        <f t="shared" si="7"/>
        <v>5906.5617599999996</v>
      </c>
      <c r="AD47" s="87">
        <f t="shared" si="7"/>
        <v>5290.2248806956522</v>
      </c>
      <c r="AE47" s="87">
        <f t="shared" si="7"/>
        <v>4779.7645851899315</v>
      </c>
      <c r="AF47" s="87">
        <f t="shared" si="7"/>
        <v>4779.7645851899315</v>
      </c>
      <c r="AG47" s="87">
        <f t="shared" si="7"/>
        <v>4779.7645851899315</v>
      </c>
      <c r="AI47" s="147"/>
      <c r="AJ47" s="128"/>
    </row>
    <row r="48" spans="1:36" s="20" customFormat="1" x14ac:dyDescent="0.2">
      <c r="A48" s="65"/>
      <c r="B48" s="86">
        <f>'3. Investeringen'!B45</f>
        <v>31</v>
      </c>
      <c r="C48" s="86" t="str">
        <f>'3. Investeringen'!C45</f>
        <v>Nieuwe investeringen</v>
      </c>
      <c r="D48" s="86" t="str">
        <f>'3. Investeringen'!F45</f>
        <v>TD</v>
      </c>
      <c r="E48" s="121">
        <f>'3. Investeringen'!K45</f>
        <v>2008</v>
      </c>
      <c r="F48" s="171">
        <f>'3. Investeringen'!M45</f>
        <v>7.5</v>
      </c>
      <c r="G48" s="121">
        <f>'3. Investeringen'!N45</f>
        <v>2011</v>
      </c>
      <c r="H48" s="86">
        <f>'3. Investeringen'!O45</f>
        <v>620186.10750000004</v>
      </c>
      <c r="I48" s="65"/>
      <c r="J48" s="86">
        <f>'6. Investeringen per jaar'!I45</f>
        <v>1</v>
      </c>
      <c r="K48" s="65"/>
      <c r="L48" s="123">
        <f t="shared" si="1"/>
        <v>2018.5</v>
      </c>
      <c r="M48" s="87">
        <f t="shared" si="2"/>
        <v>0</v>
      </c>
      <c r="N48" s="117">
        <f t="shared" si="3"/>
        <v>0</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82691.481</v>
      </c>
      <c r="S48" s="87">
        <f t="shared" si="8"/>
        <v>82691.481</v>
      </c>
      <c r="T48" s="87">
        <f t="shared" si="8"/>
        <v>82691.481</v>
      </c>
      <c r="U48" s="87">
        <f t="shared" si="8"/>
        <v>82691.481</v>
      </c>
      <c r="V48" s="87">
        <f t="shared" si="8"/>
        <v>82691.481</v>
      </c>
      <c r="W48" s="87">
        <f t="shared" si="8"/>
        <v>82691.481</v>
      </c>
      <c r="X48" s="87">
        <f t="shared" si="8"/>
        <v>82691.481</v>
      </c>
      <c r="Y48" s="87">
        <f t="shared" si="8"/>
        <v>41345.7405</v>
      </c>
      <c r="Z48" s="87">
        <f t="shared" si="8"/>
        <v>0</v>
      </c>
      <c r="AA48" s="87">
        <f t="shared" si="8"/>
        <v>0</v>
      </c>
      <c r="AB48" s="87">
        <f t="shared" si="8"/>
        <v>0</v>
      </c>
      <c r="AC48" s="87">
        <f t="shared" si="8"/>
        <v>0</v>
      </c>
      <c r="AD48" s="87">
        <f t="shared" si="8"/>
        <v>0</v>
      </c>
      <c r="AE48" s="87">
        <f t="shared" si="8"/>
        <v>0</v>
      </c>
      <c r="AF48" s="87">
        <f t="shared" si="8"/>
        <v>0</v>
      </c>
      <c r="AG48" s="87">
        <f t="shared" si="8"/>
        <v>0</v>
      </c>
      <c r="AI48" s="147"/>
      <c r="AJ48" s="128"/>
    </row>
    <row r="49" spans="1:36" s="20" customFormat="1" x14ac:dyDescent="0.2">
      <c r="A49" s="65"/>
      <c r="B49" s="86">
        <f>'3. Investeringen'!B46</f>
        <v>32</v>
      </c>
      <c r="C49" s="86" t="str">
        <f>'3. Investeringen'!C46</f>
        <v>Nieuwe investeringen</v>
      </c>
      <c r="D49" s="86" t="str">
        <f>'3. Investeringen'!F46</f>
        <v>TD</v>
      </c>
      <c r="E49" s="121">
        <f>'3. Investeringen'!K46</f>
        <v>2008</v>
      </c>
      <c r="F49" s="171">
        <f>'3. Investeringen'!M46</f>
        <v>2.5</v>
      </c>
      <c r="G49" s="121">
        <f>'3. Investeringen'!N46</f>
        <v>2011</v>
      </c>
      <c r="H49" s="86">
        <f>'3. Investeringen'!O46</f>
        <v>657338.71000000008</v>
      </c>
      <c r="I49" s="65"/>
      <c r="J49" s="86">
        <f>'6. Investeringen per jaar'!I46</f>
        <v>1</v>
      </c>
      <c r="K49" s="65"/>
      <c r="L49" s="123">
        <f t="shared" si="1"/>
        <v>2013.5</v>
      </c>
      <c r="M49" s="87">
        <f t="shared" si="2"/>
        <v>0</v>
      </c>
      <c r="N49" s="117">
        <f t="shared" si="3"/>
        <v>0</v>
      </c>
      <c r="O49" s="87" t="b">
        <f t="shared" si="4"/>
        <v>0</v>
      </c>
      <c r="P49" s="117">
        <f>INDEX('2. Reguleringsparameters'!$D$44:$E$50,MATCH(C49,'2. Reguleringsparameters'!$B$44:$B$50,0),MATCH(D49,'2. Reguleringsparameters'!$D$43:$E$43,0))</f>
        <v>0.5</v>
      </c>
      <c r="Q49" s="65"/>
      <c r="R49" s="87">
        <f t="shared" si="8"/>
        <v>262935.48400000005</v>
      </c>
      <c r="S49" s="87">
        <f t="shared" si="8"/>
        <v>262935.484</v>
      </c>
      <c r="T49" s="87">
        <f t="shared" si="8"/>
        <v>131467.742</v>
      </c>
      <c r="U49" s="87">
        <f t="shared" si="8"/>
        <v>0</v>
      </c>
      <c r="V49" s="87">
        <f t="shared" si="8"/>
        <v>0</v>
      </c>
      <c r="W49" s="87">
        <f t="shared" si="8"/>
        <v>0</v>
      </c>
      <c r="X49" s="87">
        <f t="shared" si="8"/>
        <v>0</v>
      </c>
      <c r="Y49" s="87">
        <f t="shared" si="8"/>
        <v>0</v>
      </c>
      <c r="Z49" s="87">
        <f t="shared" si="8"/>
        <v>0</v>
      </c>
      <c r="AA49" s="87">
        <f t="shared" si="8"/>
        <v>0</v>
      </c>
      <c r="AB49" s="87">
        <f t="shared" si="8"/>
        <v>0</v>
      </c>
      <c r="AC49" s="87">
        <f t="shared" si="8"/>
        <v>0</v>
      </c>
      <c r="AD49" s="87">
        <f t="shared" si="8"/>
        <v>0</v>
      </c>
      <c r="AE49" s="87">
        <f t="shared" si="8"/>
        <v>0</v>
      </c>
      <c r="AF49" s="87">
        <f t="shared" si="8"/>
        <v>0</v>
      </c>
      <c r="AG49" s="87">
        <f t="shared" si="8"/>
        <v>0</v>
      </c>
      <c r="AI49" s="147"/>
      <c r="AJ49" s="128"/>
    </row>
    <row r="50" spans="1:36" s="20" customFormat="1" x14ac:dyDescent="0.2">
      <c r="A50" s="65"/>
      <c r="B50" s="86">
        <f>'3. Investeringen'!B47</f>
        <v>33</v>
      </c>
      <c r="C50" s="86" t="str">
        <f>'3. Investeringen'!C47</f>
        <v>Nieuwe investeringen</v>
      </c>
      <c r="D50" s="86" t="str">
        <f>'3. Investeringen'!F47</f>
        <v>TD</v>
      </c>
      <c r="E50" s="121">
        <f>'3. Investeringen'!K47</f>
        <v>2009</v>
      </c>
      <c r="F50" s="171">
        <f>'3. Investeringen'!M47</f>
        <v>53.5</v>
      </c>
      <c r="G50" s="121">
        <f>'3. Investeringen'!N47</f>
        <v>2011</v>
      </c>
      <c r="H50" s="86">
        <f>'3. Investeringen'!O47</f>
        <v>228227.07990909091</v>
      </c>
      <c r="I50" s="65"/>
      <c r="J50" s="86">
        <f>'6. Investeringen per jaar'!I47</f>
        <v>1</v>
      </c>
      <c r="K50" s="65"/>
      <c r="L50" s="123">
        <f t="shared" si="1"/>
        <v>2064.5</v>
      </c>
      <c r="M50" s="87">
        <f t="shared" si="2"/>
        <v>181301.8859090909</v>
      </c>
      <c r="N50" s="117">
        <f t="shared" si="3"/>
        <v>42.5</v>
      </c>
      <c r="O50" s="87" t="b">
        <f t="shared" si="4"/>
        <v>0</v>
      </c>
      <c r="P50" s="117">
        <f>INDEX('2. Reguleringsparameters'!$D$44:$E$50,MATCH(C50,'2. Reguleringsparameters'!$B$44:$B$50,0),MATCH(D50,'2. Reguleringsparameters'!$D$43:$E$43,0))</f>
        <v>0.5</v>
      </c>
      <c r="Q50" s="65"/>
      <c r="R50" s="87">
        <f t="shared" si="8"/>
        <v>4265.9267272727275</v>
      </c>
      <c r="S50" s="87">
        <f t="shared" si="8"/>
        <v>4265.9267272727275</v>
      </c>
      <c r="T50" s="87">
        <f t="shared" si="8"/>
        <v>4265.9267272727275</v>
      </c>
      <c r="U50" s="87">
        <f t="shared" si="8"/>
        <v>4265.9267272727275</v>
      </c>
      <c r="V50" s="87">
        <f t="shared" si="8"/>
        <v>4265.9267272727275</v>
      </c>
      <c r="W50" s="87">
        <f t="shared" si="8"/>
        <v>4265.9267272727275</v>
      </c>
      <c r="X50" s="87">
        <f t="shared" si="8"/>
        <v>4265.9267272727275</v>
      </c>
      <c r="Y50" s="87">
        <f t="shared" si="8"/>
        <v>4265.9267272727275</v>
      </c>
      <c r="Z50" s="87">
        <f t="shared" si="8"/>
        <v>4265.9267272727275</v>
      </c>
      <c r="AA50" s="87">
        <f t="shared" si="8"/>
        <v>4265.9267272727275</v>
      </c>
      <c r="AB50" s="87">
        <f t="shared" si="8"/>
        <v>4265.9267272727275</v>
      </c>
      <c r="AC50" s="87">
        <f t="shared" si="8"/>
        <v>5119.1120727272719</v>
      </c>
      <c r="AD50" s="87">
        <f t="shared" si="8"/>
        <v>4974.5724377326196</v>
      </c>
      <c r="AE50" s="87">
        <f t="shared" si="8"/>
        <v>4834.1139218436983</v>
      </c>
      <c r="AF50" s="87">
        <f t="shared" si="8"/>
        <v>4697.621293462229</v>
      </c>
      <c r="AG50" s="87">
        <f t="shared" si="8"/>
        <v>4564.9825745880016</v>
      </c>
      <c r="AI50" s="147"/>
      <c r="AJ50" s="128"/>
    </row>
    <row r="51" spans="1:36" s="20" customFormat="1" x14ac:dyDescent="0.2">
      <c r="A51" s="65"/>
      <c r="B51" s="86">
        <f>'3. Investeringen'!B48</f>
        <v>34</v>
      </c>
      <c r="C51" s="86" t="str">
        <f>'3. Investeringen'!C48</f>
        <v>Nieuwe investeringen</v>
      </c>
      <c r="D51" s="86" t="str">
        <f>'3. Investeringen'!F48</f>
        <v>TD</v>
      </c>
      <c r="E51" s="121">
        <f>'3. Investeringen'!K48</f>
        <v>2009</v>
      </c>
      <c r="F51" s="171">
        <f>'3. Investeringen'!M48</f>
        <v>43.5</v>
      </c>
      <c r="G51" s="121">
        <f>'3. Investeringen'!N48</f>
        <v>2011</v>
      </c>
      <c r="H51" s="86">
        <f>'3. Investeringen'!O48</f>
        <v>1020226.5056666667</v>
      </c>
      <c r="I51" s="65"/>
      <c r="J51" s="86">
        <f>'6. Investeringen per jaar'!I48</f>
        <v>1</v>
      </c>
      <c r="K51" s="65"/>
      <c r="L51" s="123">
        <f t="shared" si="1"/>
        <v>2054.5</v>
      </c>
      <c r="M51" s="87">
        <f t="shared" si="2"/>
        <v>762238.19388888893</v>
      </c>
      <c r="N51" s="117">
        <f t="shared" si="3"/>
        <v>32.5</v>
      </c>
      <c r="O51" s="87" t="b">
        <f t="shared" si="4"/>
        <v>0</v>
      </c>
      <c r="P51" s="117">
        <f>INDEX('2. Reguleringsparameters'!$D$44:$E$50,MATCH(C51,'2. Reguleringsparameters'!$B$44:$B$50,0),MATCH(D51,'2. Reguleringsparameters'!$D$43:$E$43,0))</f>
        <v>0.5</v>
      </c>
      <c r="Q51" s="65"/>
      <c r="R51" s="87">
        <f t="shared" si="8"/>
        <v>23453.482888888888</v>
      </c>
      <c r="S51" s="87">
        <f t="shared" si="8"/>
        <v>23453.482888888888</v>
      </c>
      <c r="T51" s="87">
        <f t="shared" si="8"/>
        <v>23453.482888888888</v>
      </c>
      <c r="U51" s="87">
        <f t="shared" si="8"/>
        <v>23453.482888888888</v>
      </c>
      <c r="V51" s="87">
        <f t="shared" si="8"/>
        <v>23453.482888888888</v>
      </c>
      <c r="W51" s="87">
        <f t="shared" si="8"/>
        <v>23453.482888888888</v>
      </c>
      <c r="X51" s="87">
        <f t="shared" si="8"/>
        <v>23453.482888888888</v>
      </c>
      <c r="Y51" s="87">
        <f t="shared" si="8"/>
        <v>23453.482888888888</v>
      </c>
      <c r="Z51" s="87">
        <f t="shared" si="8"/>
        <v>23453.482888888888</v>
      </c>
      <c r="AA51" s="87">
        <f t="shared" si="8"/>
        <v>23453.482888888888</v>
      </c>
      <c r="AB51" s="87">
        <f t="shared" si="8"/>
        <v>23453.482888888888</v>
      </c>
      <c r="AC51" s="87">
        <f t="shared" si="8"/>
        <v>28144.179466666665</v>
      </c>
      <c r="AD51" s="87">
        <f t="shared" si="8"/>
        <v>27105.009763282051</v>
      </c>
      <c r="AE51" s="87">
        <f t="shared" si="8"/>
        <v>26104.209402791639</v>
      </c>
      <c r="AF51" s="87">
        <f t="shared" si="8"/>
        <v>25140.361670996252</v>
      </c>
      <c r="AG51" s="87">
        <f t="shared" si="8"/>
        <v>24212.102163144082</v>
      </c>
      <c r="AI51" s="147"/>
      <c r="AJ51" s="128"/>
    </row>
    <row r="52" spans="1:36" s="20" customFormat="1" x14ac:dyDescent="0.2">
      <c r="A52" s="65"/>
      <c r="B52" s="86">
        <f>'3. Investeringen'!B49</f>
        <v>35</v>
      </c>
      <c r="C52" s="86" t="str">
        <f>'3. Investeringen'!C49</f>
        <v>Nieuwe investeringen</v>
      </c>
      <c r="D52" s="86" t="str">
        <f>'3. Investeringen'!F49</f>
        <v>TD</v>
      </c>
      <c r="E52" s="121">
        <f>'3. Investeringen'!K49</f>
        <v>2009</v>
      </c>
      <c r="F52" s="171">
        <f>'3. Investeringen'!M49</f>
        <v>28.5</v>
      </c>
      <c r="G52" s="121">
        <f>'3. Investeringen'!N49</f>
        <v>2011</v>
      </c>
      <c r="H52" s="86">
        <f>'3. Investeringen'!O49</f>
        <v>577058.07962500001</v>
      </c>
      <c r="I52" s="65"/>
      <c r="J52" s="86">
        <f>'6. Investeringen per jaar'!I49</f>
        <v>1</v>
      </c>
      <c r="K52" s="65"/>
      <c r="L52" s="123">
        <f t="shared" si="1"/>
        <v>2039.5</v>
      </c>
      <c r="M52" s="87">
        <f t="shared" si="2"/>
        <v>354333.90854166669</v>
      </c>
      <c r="N52" s="117">
        <f t="shared" si="3"/>
        <v>17.5</v>
      </c>
      <c r="O52" s="87" t="b">
        <f t="shared" si="4"/>
        <v>0</v>
      </c>
      <c r="P52" s="117">
        <f>INDEX('2. Reguleringsparameters'!$D$44:$E$50,MATCH(C52,'2. Reguleringsparameters'!$B$44:$B$50,0),MATCH(D52,'2. Reguleringsparameters'!$D$43:$E$43,0))</f>
        <v>0.5</v>
      </c>
      <c r="Q52" s="65"/>
      <c r="R52" s="87">
        <f t="shared" si="8"/>
        <v>20247.651916666666</v>
      </c>
      <c r="S52" s="87">
        <f t="shared" si="8"/>
        <v>20247.651916666666</v>
      </c>
      <c r="T52" s="87">
        <f t="shared" si="8"/>
        <v>20247.651916666666</v>
      </c>
      <c r="U52" s="87">
        <f t="shared" si="8"/>
        <v>20247.651916666666</v>
      </c>
      <c r="V52" s="87">
        <f t="shared" si="8"/>
        <v>20247.651916666666</v>
      </c>
      <c r="W52" s="87">
        <f t="shared" si="8"/>
        <v>20247.651916666666</v>
      </c>
      <c r="X52" s="87">
        <f t="shared" si="8"/>
        <v>20247.651916666666</v>
      </c>
      <c r="Y52" s="87">
        <f t="shared" si="8"/>
        <v>20247.651916666666</v>
      </c>
      <c r="Z52" s="87">
        <f t="shared" si="8"/>
        <v>20247.651916666666</v>
      </c>
      <c r="AA52" s="87">
        <f t="shared" si="8"/>
        <v>20247.651916666666</v>
      </c>
      <c r="AB52" s="87">
        <f t="shared" si="8"/>
        <v>20247.651916666666</v>
      </c>
      <c r="AC52" s="87">
        <f t="shared" si="8"/>
        <v>24297.182300000004</v>
      </c>
      <c r="AD52" s="87">
        <f t="shared" si="8"/>
        <v>22631.089799428577</v>
      </c>
      <c r="AE52" s="87">
        <f t="shared" si="8"/>
        <v>21079.243641753474</v>
      </c>
      <c r="AF52" s="87">
        <f t="shared" si="8"/>
        <v>19746.64777934377</v>
      </c>
      <c r="AG52" s="87">
        <f t="shared" si="8"/>
        <v>19746.64777934377</v>
      </c>
      <c r="AI52" s="147"/>
      <c r="AJ52" s="128"/>
    </row>
    <row r="53" spans="1:36" s="20" customFormat="1" x14ac:dyDescent="0.2">
      <c r="A53" s="65"/>
      <c r="B53" s="86">
        <f>'3. Investeringen'!B50</f>
        <v>36</v>
      </c>
      <c r="C53" s="86" t="str">
        <f>'3. Investeringen'!C50</f>
        <v>Nieuwe investeringen</v>
      </c>
      <c r="D53" s="86" t="str">
        <f>'3. Investeringen'!F50</f>
        <v>TD</v>
      </c>
      <c r="E53" s="121">
        <f>'3. Investeringen'!K50</f>
        <v>2009</v>
      </c>
      <c r="F53" s="171">
        <f>'3. Investeringen'!M50</f>
        <v>23.5</v>
      </c>
      <c r="G53" s="121">
        <f>'3. Investeringen'!N50</f>
        <v>2011</v>
      </c>
      <c r="H53" s="86">
        <f>'3. Investeringen'!O50</f>
        <v>25824.695200000002</v>
      </c>
      <c r="I53" s="65"/>
      <c r="J53" s="86">
        <f>'6. Investeringen per jaar'!I50</f>
        <v>1</v>
      </c>
      <c r="K53" s="65"/>
      <c r="L53" s="123">
        <f t="shared" si="1"/>
        <v>2034.5</v>
      </c>
      <c r="M53" s="87">
        <f t="shared" si="2"/>
        <v>13736.539999999997</v>
      </c>
      <c r="N53" s="117">
        <f t="shared" si="3"/>
        <v>12.5</v>
      </c>
      <c r="O53" s="87" t="b">
        <f t="shared" si="4"/>
        <v>0</v>
      </c>
      <c r="P53" s="117">
        <f>INDEX('2. Reguleringsparameters'!$D$44:$E$50,MATCH(C53,'2. Reguleringsparameters'!$B$44:$B$50,0),MATCH(D53,'2. Reguleringsparameters'!$D$43:$E$43,0))</f>
        <v>0.5</v>
      </c>
      <c r="Q53" s="65"/>
      <c r="R53" s="87">
        <f t="shared" si="8"/>
        <v>1098.9232000000002</v>
      </c>
      <c r="S53" s="87">
        <f t="shared" si="8"/>
        <v>1098.9232000000002</v>
      </c>
      <c r="T53" s="87">
        <f t="shared" si="8"/>
        <v>1098.9232000000002</v>
      </c>
      <c r="U53" s="87">
        <f t="shared" si="8"/>
        <v>1098.9232000000002</v>
      </c>
      <c r="V53" s="87">
        <f t="shared" si="8"/>
        <v>1098.9232000000002</v>
      </c>
      <c r="W53" s="87">
        <f t="shared" si="8"/>
        <v>1098.9232000000002</v>
      </c>
      <c r="X53" s="87">
        <f t="shared" si="8"/>
        <v>1098.9232000000002</v>
      </c>
      <c r="Y53" s="87">
        <f t="shared" si="8"/>
        <v>1098.9232000000002</v>
      </c>
      <c r="Z53" s="87">
        <f t="shared" si="8"/>
        <v>1098.9232000000002</v>
      </c>
      <c r="AA53" s="87">
        <f t="shared" si="8"/>
        <v>1098.9232000000002</v>
      </c>
      <c r="AB53" s="87">
        <f t="shared" si="8"/>
        <v>1098.9232000000002</v>
      </c>
      <c r="AC53" s="87">
        <f t="shared" si="8"/>
        <v>1318.7078399999998</v>
      </c>
      <c r="AD53" s="87">
        <f t="shared" si="8"/>
        <v>1192.1118873599999</v>
      </c>
      <c r="AE53" s="87">
        <f t="shared" si="8"/>
        <v>1077.6691461734399</v>
      </c>
      <c r="AF53" s="87">
        <f t="shared" si="8"/>
        <v>1068.2159080491115</v>
      </c>
      <c r="AG53" s="87">
        <f t="shared" si="8"/>
        <v>1068.2159080491115</v>
      </c>
      <c r="AI53" s="147"/>
      <c r="AJ53" s="128"/>
    </row>
    <row r="54" spans="1:36" s="20" customFormat="1" x14ac:dyDescent="0.2">
      <c r="A54" s="65"/>
      <c r="B54" s="86">
        <f>'3. Investeringen'!B51</f>
        <v>37</v>
      </c>
      <c r="C54" s="86" t="str">
        <f>'3. Investeringen'!C51</f>
        <v>Nieuwe investeringen</v>
      </c>
      <c r="D54" s="86" t="str">
        <f>'3. Investeringen'!F51</f>
        <v>TD</v>
      </c>
      <c r="E54" s="121">
        <f>'3. Investeringen'!K51</f>
        <v>2009</v>
      </c>
      <c r="F54" s="171">
        <f>'3. Investeringen'!M51</f>
        <v>8.5</v>
      </c>
      <c r="G54" s="121">
        <f>'3. Investeringen'!N51</f>
        <v>2011</v>
      </c>
      <c r="H54" s="86">
        <f>'3. Investeringen'!O51</f>
        <v>662804.17700000003</v>
      </c>
      <c r="I54" s="65"/>
      <c r="J54" s="86">
        <f>'6. Investeringen per jaar'!I51</f>
        <v>1</v>
      </c>
      <c r="K54" s="65"/>
      <c r="L54" s="123">
        <f t="shared" si="1"/>
        <v>2019.5</v>
      </c>
      <c r="M54" s="87">
        <f t="shared" si="2"/>
        <v>0</v>
      </c>
      <c r="N54" s="117">
        <f t="shared" si="3"/>
        <v>0</v>
      </c>
      <c r="O54" s="87" t="b">
        <f t="shared" si="4"/>
        <v>0</v>
      </c>
      <c r="P54" s="117">
        <f>INDEX('2. Reguleringsparameters'!$D$44:$E$50,MATCH(C54,'2. Reguleringsparameters'!$B$44:$B$50,0),MATCH(D54,'2. Reguleringsparameters'!$D$43:$E$43,0))</f>
        <v>0.5</v>
      </c>
      <c r="Q54" s="65"/>
      <c r="R54" s="87">
        <f t="shared" si="8"/>
        <v>77976.962</v>
      </c>
      <c r="S54" s="87">
        <f t="shared" si="8"/>
        <v>77976.962000000014</v>
      </c>
      <c r="T54" s="87">
        <f t="shared" si="8"/>
        <v>77976.962000000014</v>
      </c>
      <c r="U54" s="87">
        <f t="shared" si="8"/>
        <v>77976.962000000014</v>
      </c>
      <c r="V54" s="87">
        <f t="shared" si="8"/>
        <v>77976.962000000014</v>
      </c>
      <c r="W54" s="87">
        <f t="shared" si="8"/>
        <v>77976.962000000014</v>
      </c>
      <c r="X54" s="87">
        <f t="shared" si="8"/>
        <v>77976.962000000014</v>
      </c>
      <c r="Y54" s="87">
        <f t="shared" si="8"/>
        <v>77976.962000000014</v>
      </c>
      <c r="Z54" s="87">
        <f t="shared" si="8"/>
        <v>38988.481000000007</v>
      </c>
      <c r="AA54" s="87">
        <f t="shared" si="8"/>
        <v>0</v>
      </c>
      <c r="AB54" s="87">
        <f t="shared" si="8"/>
        <v>0</v>
      </c>
      <c r="AC54" s="87">
        <f t="shared" si="8"/>
        <v>0</v>
      </c>
      <c r="AD54" s="87">
        <f t="shared" si="8"/>
        <v>0</v>
      </c>
      <c r="AE54" s="87">
        <f t="shared" si="8"/>
        <v>0</v>
      </c>
      <c r="AF54" s="87">
        <f t="shared" si="8"/>
        <v>0</v>
      </c>
      <c r="AG54" s="87">
        <f t="shared" si="8"/>
        <v>0</v>
      </c>
      <c r="AI54" s="147"/>
      <c r="AJ54" s="128"/>
    </row>
    <row r="55" spans="1:36" s="20" customFormat="1" x14ac:dyDescent="0.2">
      <c r="A55" s="65"/>
      <c r="B55" s="86">
        <f>'3. Investeringen'!B52</f>
        <v>38</v>
      </c>
      <c r="C55" s="86" t="str">
        <f>'3. Investeringen'!C52</f>
        <v>Nieuwe investeringen</v>
      </c>
      <c r="D55" s="86" t="str">
        <f>'3. Investeringen'!F52</f>
        <v>TD</v>
      </c>
      <c r="E55" s="121">
        <f>'3. Investeringen'!K52</f>
        <v>2009</v>
      </c>
      <c r="F55" s="171">
        <f>'3. Investeringen'!M52</f>
        <v>3.5</v>
      </c>
      <c r="G55" s="121">
        <f>'3. Investeringen'!N52</f>
        <v>2011</v>
      </c>
      <c r="H55" s="86">
        <f>'3. Investeringen'!O52</f>
        <v>548750.45399999991</v>
      </c>
      <c r="I55" s="65"/>
      <c r="J55" s="86">
        <f>'6. Investeringen per jaar'!I52</f>
        <v>1</v>
      </c>
      <c r="K55" s="65"/>
      <c r="L55" s="123">
        <f t="shared" si="1"/>
        <v>2014.5</v>
      </c>
      <c r="M55" s="87">
        <f t="shared" si="2"/>
        <v>0</v>
      </c>
      <c r="N55" s="117">
        <f t="shared" si="3"/>
        <v>0</v>
      </c>
      <c r="O55" s="87" t="b">
        <f t="shared" si="4"/>
        <v>0</v>
      </c>
      <c r="P55" s="117">
        <f>INDEX('2. Reguleringsparameters'!$D$44:$E$50,MATCH(C55,'2. Reguleringsparameters'!$B$44:$B$50,0),MATCH(D55,'2. Reguleringsparameters'!$D$43:$E$43,0))</f>
        <v>0.5</v>
      </c>
      <c r="Q55" s="65"/>
      <c r="R55" s="87">
        <f t="shared" si="8"/>
        <v>156785.84399999998</v>
      </c>
      <c r="S55" s="87">
        <f t="shared" si="8"/>
        <v>156785.84399999998</v>
      </c>
      <c r="T55" s="87">
        <f t="shared" si="8"/>
        <v>156785.84399999998</v>
      </c>
      <c r="U55" s="87">
        <f t="shared" si="8"/>
        <v>78392.921999999991</v>
      </c>
      <c r="V55" s="87">
        <f t="shared" si="8"/>
        <v>0</v>
      </c>
      <c r="W55" s="87">
        <f t="shared" si="8"/>
        <v>0</v>
      </c>
      <c r="X55" s="87">
        <f t="shared" si="8"/>
        <v>0</v>
      </c>
      <c r="Y55" s="87">
        <f t="shared" si="8"/>
        <v>0</v>
      </c>
      <c r="Z55" s="87">
        <f t="shared" si="8"/>
        <v>0</v>
      </c>
      <c r="AA55" s="87">
        <f t="shared" si="8"/>
        <v>0</v>
      </c>
      <c r="AB55" s="87">
        <f t="shared" si="8"/>
        <v>0</v>
      </c>
      <c r="AC55" s="87">
        <f t="shared" si="8"/>
        <v>0</v>
      </c>
      <c r="AD55" s="87">
        <f t="shared" si="8"/>
        <v>0</v>
      </c>
      <c r="AE55" s="87">
        <f t="shared" si="8"/>
        <v>0</v>
      </c>
      <c r="AF55" s="87">
        <f t="shared" si="8"/>
        <v>0</v>
      </c>
      <c r="AG55" s="87">
        <f t="shared" si="8"/>
        <v>0</v>
      </c>
      <c r="AI55" s="147"/>
      <c r="AJ55" s="128"/>
    </row>
    <row r="56" spans="1:36" s="20" customFormat="1" x14ac:dyDescent="0.2">
      <c r="A56" s="65"/>
      <c r="B56" s="86">
        <f>'3. Investeringen'!B53</f>
        <v>39</v>
      </c>
      <c r="C56" s="86" t="str">
        <f>'3. Investeringen'!C53</f>
        <v>Nieuwe investeringen</v>
      </c>
      <c r="D56" s="86" t="str">
        <f>'3. Investeringen'!F53</f>
        <v>TD</v>
      </c>
      <c r="E56" s="121">
        <f>'3. Investeringen'!K53</f>
        <v>2010</v>
      </c>
      <c r="F56" s="171">
        <f>'3. Investeringen'!M53</f>
        <v>54.5</v>
      </c>
      <c r="G56" s="121">
        <f>'3. Investeringen'!N53</f>
        <v>2011</v>
      </c>
      <c r="H56" s="86">
        <f>'3. Investeringen'!O53</f>
        <v>3332264.1863327273</v>
      </c>
      <c r="I56" s="65"/>
      <c r="J56" s="86">
        <f>'6. Investeringen per jaar'!I53</f>
        <v>1</v>
      </c>
      <c r="K56" s="65"/>
      <c r="L56" s="123">
        <f t="shared" si="1"/>
        <v>2065.5</v>
      </c>
      <c r="M56" s="87">
        <f t="shared" si="2"/>
        <v>2659697.1028527273</v>
      </c>
      <c r="N56" s="117">
        <f t="shared" si="3"/>
        <v>43.5</v>
      </c>
      <c r="O56" s="87" t="b">
        <f t="shared" si="4"/>
        <v>0</v>
      </c>
      <c r="P56" s="117">
        <f>INDEX('2. Reguleringsparameters'!$D$44:$E$50,MATCH(C56,'2. Reguleringsparameters'!$B$44:$B$50,0),MATCH(D56,'2. Reguleringsparameters'!$D$43:$E$43,0))</f>
        <v>0.5</v>
      </c>
      <c r="Q56" s="65"/>
      <c r="R56" s="87">
        <f t="shared" si="8"/>
        <v>61142.462134545458</v>
      </c>
      <c r="S56" s="87">
        <f t="shared" si="8"/>
        <v>61142.462134545451</v>
      </c>
      <c r="T56" s="87">
        <f t="shared" si="8"/>
        <v>61142.462134545451</v>
      </c>
      <c r="U56" s="87">
        <f t="shared" si="8"/>
        <v>61142.462134545451</v>
      </c>
      <c r="V56" s="87">
        <f t="shared" si="8"/>
        <v>61142.462134545451</v>
      </c>
      <c r="W56" s="87">
        <f t="shared" si="8"/>
        <v>61142.462134545451</v>
      </c>
      <c r="X56" s="87">
        <f t="shared" si="8"/>
        <v>61142.462134545451</v>
      </c>
      <c r="Y56" s="87">
        <f t="shared" si="8"/>
        <v>61142.462134545451</v>
      </c>
      <c r="Z56" s="87">
        <f t="shared" si="8"/>
        <v>61142.462134545451</v>
      </c>
      <c r="AA56" s="87">
        <f t="shared" si="8"/>
        <v>61142.462134545451</v>
      </c>
      <c r="AB56" s="87">
        <f t="shared" si="8"/>
        <v>61142.462134545451</v>
      </c>
      <c r="AC56" s="87">
        <f t="shared" si="8"/>
        <v>73370.95456145455</v>
      </c>
      <c r="AD56" s="87">
        <f t="shared" si="8"/>
        <v>71346.928228724762</v>
      </c>
      <c r="AE56" s="87">
        <f t="shared" si="8"/>
        <v>69378.737105173728</v>
      </c>
      <c r="AF56" s="87">
        <f t="shared" si="8"/>
        <v>67464.840909168939</v>
      </c>
      <c r="AG56" s="87">
        <f t="shared" si="8"/>
        <v>65603.741849605663</v>
      </c>
      <c r="AI56" s="147"/>
      <c r="AJ56" s="128"/>
    </row>
    <row r="57" spans="1:36" s="20" customFormat="1" x14ac:dyDescent="0.2">
      <c r="A57" s="65"/>
      <c r="B57" s="86">
        <f>'3. Investeringen'!B54</f>
        <v>40</v>
      </c>
      <c r="C57" s="86" t="str">
        <f>'3. Investeringen'!C54</f>
        <v>Nieuwe investeringen</v>
      </c>
      <c r="D57" s="86" t="str">
        <f>'3. Investeringen'!F54</f>
        <v>TD</v>
      </c>
      <c r="E57" s="121">
        <f>'3. Investeringen'!K54</f>
        <v>2010</v>
      </c>
      <c r="F57" s="171">
        <f>'3. Investeringen'!M54</f>
        <v>44.5</v>
      </c>
      <c r="G57" s="121">
        <f>'3. Investeringen'!N54</f>
        <v>2011</v>
      </c>
      <c r="H57" s="86">
        <f>'3. Investeringen'!O54</f>
        <v>900032.06279333332</v>
      </c>
      <c r="I57" s="65"/>
      <c r="J57" s="86">
        <f>'6. Investeringen per jaar'!I54</f>
        <v>1</v>
      </c>
      <c r="K57" s="65"/>
      <c r="L57" s="123">
        <f t="shared" si="1"/>
        <v>2055.5</v>
      </c>
      <c r="M57" s="87">
        <f t="shared" si="2"/>
        <v>677552.22704666667</v>
      </c>
      <c r="N57" s="117">
        <f t="shared" si="3"/>
        <v>33.5</v>
      </c>
      <c r="O57" s="87" t="b">
        <f t="shared" si="4"/>
        <v>0</v>
      </c>
      <c r="P57" s="117">
        <f>INDEX('2. Reguleringsparameters'!$D$44:$E$50,MATCH(C57,'2. Reguleringsparameters'!$B$44:$B$50,0),MATCH(D57,'2. Reguleringsparameters'!$D$43:$E$43,0))</f>
        <v>0.5</v>
      </c>
      <c r="Q57" s="65"/>
      <c r="R57" s="87">
        <f t="shared" si="8"/>
        <v>20225.439613333332</v>
      </c>
      <c r="S57" s="87">
        <f t="shared" si="8"/>
        <v>20225.439613333332</v>
      </c>
      <c r="T57" s="87">
        <f t="shared" si="8"/>
        <v>20225.439613333332</v>
      </c>
      <c r="U57" s="87">
        <f t="shared" si="8"/>
        <v>20225.439613333332</v>
      </c>
      <c r="V57" s="87">
        <f t="shared" si="8"/>
        <v>20225.439613333332</v>
      </c>
      <c r="W57" s="87">
        <f t="shared" si="8"/>
        <v>20225.439613333332</v>
      </c>
      <c r="X57" s="87">
        <f t="shared" si="8"/>
        <v>20225.439613333332</v>
      </c>
      <c r="Y57" s="87">
        <f t="shared" si="8"/>
        <v>20225.439613333332</v>
      </c>
      <c r="Z57" s="87">
        <f t="shared" si="8"/>
        <v>20225.439613333332</v>
      </c>
      <c r="AA57" s="87">
        <f t="shared" si="8"/>
        <v>20225.439613333332</v>
      </c>
      <c r="AB57" s="87">
        <f t="shared" si="8"/>
        <v>20225.439613333332</v>
      </c>
      <c r="AC57" s="87">
        <f t="shared" si="8"/>
        <v>24270.527536000001</v>
      </c>
      <c r="AD57" s="87">
        <f t="shared" si="8"/>
        <v>23401.135504859703</v>
      </c>
      <c r="AE57" s="87">
        <f t="shared" si="8"/>
        <v>22562.885874834876</v>
      </c>
      <c r="AF57" s="87">
        <f t="shared" si="8"/>
        <v>21754.663097228851</v>
      </c>
      <c r="AG57" s="87">
        <f t="shared" si="8"/>
        <v>20975.391583298268</v>
      </c>
      <c r="AI57" s="147"/>
      <c r="AJ57" s="128"/>
    </row>
    <row r="58" spans="1:36" s="20" customFormat="1" x14ac:dyDescent="0.2">
      <c r="A58" s="65"/>
      <c r="B58" s="86">
        <f>'3. Investeringen'!B55</f>
        <v>41</v>
      </c>
      <c r="C58" s="86" t="str">
        <f>'3. Investeringen'!C55</f>
        <v>Nieuwe investeringen</v>
      </c>
      <c r="D58" s="86" t="str">
        <f>'3. Investeringen'!F55</f>
        <v>TD</v>
      </c>
      <c r="E58" s="121">
        <f>'3. Investeringen'!K55</f>
        <v>2010</v>
      </c>
      <c r="F58" s="171">
        <f>'3. Investeringen'!M55</f>
        <v>29.5</v>
      </c>
      <c r="G58" s="121">
        <f>'3. Investeringen'!N55</f>
        <v>2011</v>
      </c>
      <c r="H58" s="86">
        <f>'3. Investeringen'!O55</f>
        <v>412346.57745833328</v>
      </c>
      <c r="I58" s="65"/>
      <c r="J58" s="86">
        <f>'6. Investeringen per jaar'!I55</f>
        <v>1</v>
      </c>
      <c r="K58" s="65"/>
      <c r="L58" s="123">
        <f t="shared" si="1"/>
        <v>2040.5</v>
      </c>
      <c r="M58" s="87">
        <f t="shared" si="2"/>
        <v>258590.22654166669</v>
      </c>
      <c r="N58" s="117">
        <f t="shared" si="3"/>
        <v>18.5</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13977.850083333331</v>
      </c>
      <c r="S58" s="87">
        <f t="shared" si="9"/>
        <v>13977.850083333331</v>
      </c>
      <c r="T58" s="87">
        <f t="shared" si="9"/>
        <v>13977.850083333331</v>
      </c>
      <c r="U58" s="87">
        <f t="shared" si="9"/>
        <v>13977.850083333331</v>
      </c>
      <c r="V58" s="87">
        <f t="shared" si="9"/>
        <v>13977.850083333331</v>
      </c>
      <c r="W58" s="87">
        <f t="shared" si="9"/>
        <v>13977.850083333331</v>
      </c>
      <c r="X58" s="87">
        <f t="shared" si="9"/>
        <v>13977.850083333331</v>
      </c>
      <c r="Y58" s="87">
        <f t="shared" si="9"/>
        <v>13977.850083333331</v>
      </c>
      <c r="Z58" s="87">
        <f t="shared" si="9"/>
        <v>13977.850083333331</v>
      </c>
      <c r="AA58" s="87">
        <f t="shared" si="9"/>
        <v>13977.850083333331</v>
      </c>
      <c r="AB58" s="87">
        <f t="shared" si="9"/>
        <v>13977.850083333331</v>
      </c>
      <c r="AC58" s="87">
        <f t="shared" si="9"/>
        <v>16773.420100000003</v>
      </c>
      <c r="AD58" s="87">
        <f t="shared" si="9"/>
        <v>15685.414471891892</v>
      </c>
      <c r="AE58" s="87">
        <f t="shared" si="9"/>
        <v>14667.98218182323</v>
      </c>
      <c r="AF58" s="87">
        <f t="shared" si="9"/>
        <v>13716.54549975902</v>
      </c>
      <c r="AG58" s="87">
        <f t="shared" si="9"/>
        <v>13637.714778496036</v>
      </c>
      <c r="AI58" s="147"/>
      <c r="AJ58" s="128"/>
    </row>
    <row r="59" spans="1:36" s="20" customFormat="1" x14ac:dyDescent="0.2">
      <c r="A59" s="65"/>
      <c r="B59" s="86">
        <f>'3. Investeringen'!B56</f>
        <v>42</v>
      </c>
      <c r="C59" s="86" t="str">
        <f>'3. Investeringen'!C56</f>
        <v>Nieuwe investeringen</v>
      </c>
      <c r="D59" s="86" t="str">
        <f>'3. Investeringen'!F56</f>
        <v>TD</v>
      </c>
      <c r="E59" s="121">
        <f>'3. Investeringen'!K56</f>
        <v>2010</v>
      </c>
      <c r="F59" s="171">
        <f>'3. Investeringen'!M56</f>
        <v>24.5</v>
      </c>
      <c r="G59" s="121">
        <f>'3. Investeringen'!N56</f>
        <v>2011</v>
      </c>
      <c r="H59" s="86">
        <f>'3. Investeringen'!O56</f>
        <v>61085.134599999998</v>
      </c>
      <c r="I59" s="65"/>
      <c r="J59" s="86">
        <f>'6. Investeringen per jaar'!I56</f>
        <v>1</v>
      </c>
      <c r="K59" s="65"/>
      <c r="L59" s="123">
        <f t="shared" si="1"/>
        <v>2035.5</v>
      </c>
      <c r="M59" s="87">
        <f t="shared" si="2"/>
        <v>33659.155800000008</v>
      </c>
      <c r="N59" s="117">
        <f t="shared" si="3"/>
        <v>13.5</v>
      </c>
      <c r="O59" s="87" t="b">
        <f t="shared" si="4"/>
        <v>0</v>
      </c>
      <c r="P59" s="117">
        <f>INDEX('2. Reguleringsparameters'!$D$44:$E$50,MATCH(C59,'2. Reguleringsparameters'!$B$44:$B$50,0),MATCH(D59,'2. Reguleringsparameters'!$D$43:$E$43,0))</f>
        <v>0.5</v>
      </c>
      <c r="Q59" s="65"/>
      <c r="R59" s="87">
        <f t="shared" si="9"/>
        <v>2493.2707999999998</v>
      </c>
      <c r="S59" s="87">
        <f t="shared" si="9"/>
        <v>2493.2707999999998</v>
      </c>
      <c r="T59" s="87">
        <f t="shared" si="9"/>
        <v>2493.2707999999998</v>
      </c>
      <c r="U59" s="87">
        <f t="shared" si="9"/>
        <v>2493.2707999999998</v>
      </c>
      <c r="V59" s="87">
        <f t="shared" si="9"/>
        <v>2493.2707999999998</v>
      </c>
      <c r="W59" s="87">
        <f t="shared" si="9"/>
        <v>2493.2707999999998</v>
      </c>
      <c r="X59" s="87">
        <f t="shared" si="9"/>
        <v>2493.2707999999998</v>
      </c>
      <c r="Y59" s="87">
        <f t="shared" si="9"/>
        <v>2493.2707999999998</v>
      </c>
      <c r="Z59" s="87">
        <f t="shared" si="9"/>
        <v>2493.2707999999998</v>
      </c>
      <c r="AA59" s="87">
        <f t="shared" si="9"/>
        <v>2493.2707999999998</v>
      </c>
      <c r="AB59" s="87">
        <f t="shared" si="9"/>
        <v>2493.2707999999998</v>
      </c>
      <c r="AC59" s="87">
        <f t="shared" si="9"/>
        <v>2991.9249600000007</v>
      </c>
      <c r="AD59" s="87">
        <f t="shared" si="9"/>
        <v>2725.9760746666675</v>
      </c>
      <c r="AE59" s="87">
        <f t="shared" si="9"/>
        <v>2483.6670902518522</v>
      </c>
      <c r="AF59" s="87">
        <f t="shared" si="9"/>
        <v>2424.53215953157</v>
      </c>
      <c r="AG59" s="87">
        <f t="shared" si="9"/>
        <v>2424.53215953157</v>
      </c>
      <c r="AI59" s="147"/>
      <c r="AJ59" s="128"/>
    </row>
    <row r="60" spans="1:36" s="20" customFormat="1" x14ac:dyDescent="0.2">
      <c r="A60" s="65"/>
      <c r="B60" s="86">
        <f>'3. Investeringen'!B57</f>
        <v>43</v>
      </c>
      <c r="C60" s="86" t="str">
        <f>'3. Investeringen'!C57</f>
        <v>Nieuwe investeringen</v>
      </c>
      <c r="D60" s="86" t="str">
        <f>'3. Investeringen'!F57</f>
        <v>TD</v>
      </c>
      <c r="E60" s="121">
        <f>'3. Investeringen'!K57</f>
        <v>2010</v>
      </c>
      <c r="F60" s="171">
        <f>'3. Investeringen'!M57</f>
        <v>9.5</v>
      </c>
      <c r="G60" s="121">
        <f>'3. Investeringen'!N57</f>
        <v>2011</v>
      </c>
      <c r="H60" s="86">
        <f>'3. Investeringen'!O57</f>
        <v>758647.29975000001</v>
      </c>
      <c r="I60" s="65"/>
      <c r="J60" s="86">
        <f>'6. Investeringen per jaar'!I57</f>
        <v>1</v>
      </c>
      <c r="K60" s="65"/>
      <c r="L60" s="123">
        <f t="shared" si="1"/>
        <v>2020.5</v>
      </c>
      <c r="M60" s="87">
        <f t="shared" si="2"/>
        <v>0</v>
      </c>
      <c r="N60" s="117">
        <f t="shared" si="3"/>
        <v>0</v>
      </c>
      <c r="O60" s="87" t="b">
        <f t="shared" si="4"/>
        <v>0</v>
      </c>
      <c r="P60" s="117">
        <f>INDEX('2. Reguleringsparameters'!$D$44:$E$50,MATCH(C60,'2. Reguleringsparameters'!$B$44:$B$50,0),MATCH(D60,'2. Reguleringsparameters'!$D$43:$E$43,0))</f>
        <v>0.5</v>
      </c>
      <c r="Q60" s="65"/>
      <c r="R60" s="87">
        <f t="shared" si="9"/>
        <v>79857.610499999995</v>
      </c>
      <c r="S60" s="87">
        <f t="shared" si="9"/>
        <v>79857.61050000001</v>
      </c>
      <c r="T60" s="87">
        <f t="shared" si="9"/>
        <v>79857.61050000001</v>
      </c>
      <c r="U60" s="87">
        <f t="shared" si="9"/>
        <v>79857.61050000001</v>
      </c>
      <c r="V60" s="87">
        <f t="shared" si="9"/>
        <v>79857.61050000001</v>
      </c>
      <c r="W60" s="87">
        <f t="shared" si="9"/>
        <v>79857.61050000001</v>
      </c>
      <c r="X60" s="87">
        <f t="shared" si="9"/>
        <v>79857.61050000001</v>
      </c>
      <c r="Y60" s="87">
        <f t="shared" si="9"/>
        <v>79857.61050000001</v>
      </c>
      <c r="Z60" s="87">
        <f t="shared" si="9"/>
        <v>79857.61050000001</v>
      </c>
      <c r="AA60" s="87">
        <f t="shared" si="9"/>
        <v>39928.805250000005</v>
      </c>
      <c r="AB60" s="87">
        <f t="shared" si="9"/>
        <v>0</v>
      </c>
      <c r="AC60" s="87">
        <f t="shared" si="9"/>
        <v>0</v>
      </c>
      <c r="AD60" s="87">
        <f t="shared" si="9"/>
        <v>0</v>
      </c>
      <c r="AE60" s="87">
        <f t="shared" si="9"/>
        <v>0</v>
      </c>
      <c r="AF60" s="87">
        <f t="shared" si="9"/>
        <v>0</v>
      </c>
      <c r="AG60" s="87">
        <f t="shared" si="9"/>
        <v>0</v>
      </c>
      <c r="AI60" s="147"/>
      <c r="AJ60" s="128"/>
    </row>
    <row r="61" spans="1:36" s="20" customFormat="1" x14ac:dyDescent="0.2">
      <c r="A61" s="65"/>
      <c r="B61" s="86">
        <f>'3. Investeringen'!B58</f>
        <v>44</v>
      </c>
      <c r="C61" s="86" t="str">
        <f>'3. Investeringen'!C58</f>
        <v>Nieuwe investeringen</v>
      </c>
      <c r="D61" s="86" t="str">
        <f>'3. Investeringen'!F58</f>
        <v>TD</v>
      </c>
      <c r="E61" s="121">
        <f>'3. Investeringen'!K58</f>
        <v>2010</v>
      </c>
      <c r="F61" s="171">
        <f>'3. Investeringen'!M58</f>
        <v>4.5</v>
      </c>
      <c r="G61" s="121">
        <f>'3. Investeringen'!N58</f>
        <v>2011</v>
      </c>
      <c r="H61" s="86">
        <f>'3. Investeringen'!O58</f>
        <v>104517.32399999999</v>
      </c>
      <c r="I61" s="65"/>
      <c r="J61" s="86">
        <f>'6. Investeringen per jaar'!I58</f>
        <v>1</v>
      </c>
      <c r="K61" s="65"/>
      <c r="L61" s="123">
        <f t="shared" si="1"/>
        <v>2015.5</v>
      </c>
      <c r="M61" s="87">
        <f t="shared" si="2"/>
        <v>0</v>
      </c>
      <c r="N61" s="117">
        <f t="shared" si="3"/>
        <v>0</v>
      </c>
      <c r="O61" s="87" t="b">
        <f t="shared" si="4"/>
        <v>0</v>
      </c>
      <c r="P61" s="117">
        <f>INDEX('2. Reguleringsparameters'!$D$44:$E$50,MATCH(C61,'2. Reguleringsparameters'!$B$44:$B$50,0),MATCH(D61,'2. Reguleringsparameters'!$D$43:$E$43,0))</f>
        <v>0.5</v>
      </c>
      <c r="Q61" s="65"/>
      <c r="R61" s="87">
        <f t="shared" si="9"/>
        <v>23226.072</v>
      </c>
      <c r="S61" s="87">
        <f t="shared" si="9"/>
        <v>23226.072</v>
      </c>
      <c r="T61" s="87">
        <f t="shared" si="9"/>
        <v>23226.072</v>
      </c>
      <c r="U61" s="87">
        <f t="shared" si="9"/>
        <v>23226.072</v>
      </c>
      <c r="V61" s="87">
        <f t="shared" si="9"/>
        <v>11613.036</v>
      </c>
      <c r="W61" s="87">
        <f t="shared" si="9"/>
        <v>0</v>
      </c>
      <c r="X61" s="87">
        <f t="shared" si="9"/>
        <v>0</v>
      </c>
      <c r="Y61" s="87">
        <f t="shared" si="9"/>
        <v>0</v>
      </c>
      <c r="Z61" s="87">
        <f t="shared" si="9"/>
        <v>0</v>
      </c>
      <c r="AA61" s="87">
        <f t="shared" si="9"/>
        <v>0</v>
      </c>
      <c r="AB61" s="87">
        <f t="shared" si="9"/>
        <v>0</v>
      </c>
      <c r="AC61" s="87">
        <f t="shared" si="9"/>
        <v>0</v>
      </c>
      <c r="AD61" s="87">
        <f t="shared" si="9"/>
        <v>0</v>
      </c>
      <c r="AE61" s="87">
        <f t="shared" si="9"/>
        <v>0</v>
      </c>
      <c r="AF61" s="87">
        <f t="shared" si="9"/>
        <v>0</v>
      </c>
      <c r="AG61" s="87">
        <f t="shared" si="9"/>
        <v>0</v>
      </c>
      <c r="AI61" s="147"/>
      <c r="AJ61" s="128"/>
    </row>
    <row r="62" spans="1:36" s="20" customFormat="1" x14ac:dyDescent="0.2">
      <c r="A62" s="65"/>
      <c r="B62" s="86">
        <f>'3. Investeringen'!B59</f>
        <v>45</v>
      </c>
      <c r="C62" s="86" t="str">
        <f>'3. Investeringen'!C59</f>
        <v>Nieuwe investeringen</v>
      </c>
      <c r="D62" s="86" t="str">
        <f>'3. Investeringen'!F59</f>
        <v>TD</v>
      </c>
      <c r="E62" s="121">
        <f>'3. Investeringen'!K59</f>
        <v>2011</v>
      </c>
      <c r="F62" s="171">
        <f>'3. Investeringen'!M59</f>
        <v>55</v>
      </c>
      <c r="G62" s="121">
        <f>'3. Investeringen'!N59</f>
        <v>2011</v>
      </c>
      <c r="H62" s="86">
        <f>'3. Investeringen'!O59</f>
        <v>1523711.1168633371</v>
      </c>
      <c r="I62" s="65"/>
      <c r="J62" s="86">
        <f>'6. Investeringen per jaar'!I59</f>
        <v>1</v>
      </c>
      <c r="K62" s="65"/>
      <c r="L62" s="123">
        <f t="shared" si="1"/>
        <v>2066</v>
      </c>
      <c r="M62" s="87">
        <f t="shared" si="2"/>
        <v>1232820.8127348819</v>
      </c>
      <c r="N62" s="117">
        <f t="shared" si="3"/>
        <v>44.5</v>
      </c>
      <c r="O62" s="87" t="b">
        <f t="shared" si="4"/>
        <v>0</v>
      </c>
      <c r="P62" s="117">
        <f>INDEX('2. Reguleringsparameters'!$D$44:$E$50,MATCH(C62,'2. Reguleringsparameters'!$B$44:$B$50,0),MATCH(D62,'2. Reguleringsparameters'!$D$43:$E$43,0))</f>
        <v>0.5</v>
      </c>
      <c r="Q62" s="65"/>
      <c r="R62" s="87">
        <f t="shared" si="9"/>
        <v>13851.919244212155</v>
      </c>
      <c r="S62" s="87">
        <f t="shared" si="9"/>
        <v>27703.838488424313</v>
      </c>
      <c r="T62" s="87">
        <f t="shared" si="9"/>
        <v>27703.838488424313</v>
      </c>
      <c r="U62" s="87">
        <f t="shared" si="9"/>
        <v>27703.838488424313</v>
      </c>
      <c r="V62" s="87">
        <f t="shared" si="9"/>
        <v>27703.838488424313</v>
      </c>
      <c r="W62" s="87">
        <f t="shared" si="9"/>
        <v>27703.838488424313</v>
      </c>
      <c r="X62" s="87">
        <f t="shared" si="9"/>
        <v>27703.838488424313</v>
      </c>
      <c r="Y62" s="87">
        <f t="shared" si="9"/>
        <v>27703.838488424313</v>
      </c>
      <c r="Z62" s="87">
        <f t="shared" si="9"/>
        <v>27703.838488424313</v>
      </c>
      <c r="AA62" s="87">
        <f t="shared" si="9"/>
        <v>27703.838488424313</v>
      </c>
      <c r="AB62" s="87">
        <f t="shared" si="9"/>
        <v>27703.838488424313</v>
      </c>
      <c r="AC62" s="87">
        <f t="shared" si="9"/>
        <v>33244.606186109173</v>
      </c>
      <c r="AD62" s="87">
        <f t="shared" si="9"/>
        <v>32348.122423787132</v>
      </c>
      <c r="AE62" s="87">
        <f t="shared" si="9"/>
        <v>31475.813504493995</v>
      </c>
      <c r="AF62" s="87">
        <f t="shared" si="9"/>
        <v>30627.027522350334</v>
      </c>
      <c r="AG62" s="87">
        <f t="shared" si="9"/>
        <v>29801.130150961111</v>
      </c>
      <c r="AI62" s="147"/>
      <c r="AJ62" s="128"/>
    </row>
    <row r="63" spans="1:36" s="20" customFormat="1" x14ac:dyDescent="0.2">
      <c r="A63" s="65"/>
      <c r="B63" s="86">
        <f>'3. Investeringen'!B60</f>
        <v>46</v>
      </c>
      <c r="C63" s="86" t="str">
        <f>'3. Investeringen'!C60</f>
        <v>Nieuwe investeringen</v>
      </c>
      <c r="D63" s="86" t="str">
        <f>'3. Investeringen'!F60</f>
        <v>TD</v>
      </c>
      <c r="E63" s="121">
        <f>'3. Investeringen'!K60</f>
        <v>2011</v>
      </c>
      <c r="F63" s="171">
        <f>'3. Investeringen'!M60</f>
        <v>45</v>
      </c>
      <c r="G63" s="121">
        <f>'3. Investeringen'!N60</f>
        <v>2011</v>
      </c>
      <c r="H63" s="86">
        <f>'3. Investeringen'!O60</f>
        <v>539906.19019499642</v>
      </c>
      <c r="I63" s="65"/>
      <c r="J63" s="86">
        <f>'6. Investeringen per jaar'!I60</f>
        <v>1</v>
      </c>
      <c r="K63" s="65"/>
      <c r="L63" s="123">
        <f t="shared" si="1"/>
        <v>2056</v>
      </c>
      <c r="M63" s="87">
        <f t="shared" si="2"/>
        <v>413928.07914949721</v>
      </c>
      <c r="N63" s="117">
        <f t="shared" si="3"/>
        <v>34.5</v>
      </c>
      <c r="O63" s="87" t="b">
        <f t="shared" si="4"/>
        <v>0</v>
      </c>
      <c r="P63" s="117">
        <f>INDEX('2. Reguleringsparameters'!$D$44:$E$50,MATCH(C63,'2. Reguleringsparameters'!$B$44:$B$50,0),MATCH(D63,'2. Reguleringsparameters'!$D$43:$E$43,0))</f>
        <v>0.5</v>
      </c>
      <c r="Q63" s="65"/>
      <c r="R63" s="87">
        <f t="shared" si="9"/>
        <v>5998.9576688332936</v>
      </c>
      <c r="S63" s="87">
        <f t="shared" si="9"/>
        <v>11997.915337666587</v>
      </c>
      <c r="T63" s="87">
        <f t="shared" si="9"/>
        <v>11997.915337666587</v>
      </c>
      <c r="U63" s="87">
        <f t="shared" si="9"/>
        <v>11997.915337666587</v>
      </c>
      <c r="V63" s="87">
        <f t="shared" si="9"/>
        <v>11997.915337666587</v>
      </c>
      <c r="W63" s="87">
        <f t="shared" si="9"/>
        <v>11997.915337666587</v>
      </c>
      <c r="X63" s="87">
        <f t="shared" si="9"/>
        <v>11997.915337666587</v>
      </c>
      <c r="Y63" s="87">
        <f t="shared" si="9"/>
        <v>11997.915337666587</v>
      </c>
      <c r="Z63" s="87">
        <f t="shared" si="9"/>
        <v>11997.915337666587</v>
      </c>
      <c r="AA63" s="87">
        <f t="shared" si="9"/>
        <v>11997.915337666587</v>
      </c>
      <c r="AB63" s="87">
        <f t="shared" si="9"/>
        <v>11997.915337666587</v>
      </c>
      <c r="AC63" s="87">
        <f t="shared" si="9"/>
        <v>14397.498405199904</v>
      </c>
      <c r="AD63" s="87">
        <f t="shared" si="9"/>
        <v>13896.715851975558</v>
      </c>
      <c r="AE63" s="87">
        <f t="shared" si="9"/>
        <v>13413.351822341627</v>
      </c>
      <c r="AF63" s="87">
        <f t="shared" si="9"/>
        <v>12946.800454608005</v>
      </c>
      <c r="AG63" s="87">
        <f t="shared" si="9"/>
        <v>12496.476960534683</v>
      </c>
      <c r="AI63" s="147"/>
      <c r="AJ63" s="128"/>
    </row>
    <row r="64" spans="1:36" s="20" customFormat="1" x14ac:dyDescent="0.2">
      <c r="A64" s="65"/>
      <c r="B64" s="86">
        <f>'3. Investeringen'!B61</f>
        <v>47</v>
      </c>
      <c r="C64" s="86" t="str">
        <f>'3. Investeringen'!C61</f>
        <v>Nieuwe investeringen</v>
      </c>
      <c r="D64" s="86" t="str">
        <f>'3. Investeringen'!F61</f>
        <v>TD</v>
      </c>
      <c r="E64" s="121">
        <f>'3. Investeringen'!K61</f>
        <v>2011</v>
      </c>
      <c r="F64" s="171">
        <f>'3. Investeringen'!M61</f>
        <v>30</v>
      </c>
      <c r="G64" s="121">
        <f>'3. Investeringen'!N61</f>
        <v>2011</v>
      </c>
      <c r="H64" s="86">
        <f>'3. Investeringen'!O61</f>
        <v>234295.16413541662</v>
      </c>
      <c r="I64" s="65"/>
      <c r="J64" s="86">
        <f>'6. Investeringen per jaar'!I61</f>
        <v>1</v>
      </c>
      <c r="K64" s="65"/>
      <c r="L64" s="123">
        <f t="shared" si="1"/>
        <v>2041</v>
      </c>
      <c r="M64" s="87">
        <f t="shared" si="2"/>
        <v>152291.85668802081</v>
      </c>
      <c r="N64" s="117">
        <f t="shared" si="3"/>
        <v>19.5</v>
      </c>
      <c r="O64" s="87" t="b">
        <f t="shared" si="4"/>
        <v>0</v>
      </c>
      <c r="P64" s="117">
        <f>INDEX('2. Reguleringsparameters'!$D$44:$E$50,MATCH(C64,'2. Reguleringsparameters'!$B$44:$B$50,0),MATCH(D64,'2. Reguleringsparameters'!$D$43:$E$43,0))</f>
        <v>0.5</v>
      </c>
      <c r="Q64" s="65"/>
      <c r="R64" s="87">
        <f t="shared" si="9"/>
        <v>3904.9194022569436</v>
      </c>
      <c r="S64" s="87">
        <f t="shared" si="9"/>
        <v>7809.8388045138872</v>
      </c>
      <c r="T64" s="87">
        <f t="shared" si="9"/>
        <v>7809.8388045138872</v>
      </c>
      <c r="U64" s="87">
        <f t="shared" si="9"/>
        <v>7809.8388045138872</v>
      </c>
      <c r="V64" s="87">
        <f t="shared" si="9"/>
        <v>7809.8388045138872</v>
      </c>
      <c r="W64" s="87">
        <f t="shared" si="9"/>
        <v>7809.8388045138872</v>
      </c>
      <c r="X64" s="87">
        <f t="shared" si="9"/>
        <v>7809.8388045138872</v>
      </c>
      <c r="Y64" s="87">
        <f t="shared" si="9"/>
        <v>7809.8388045138872</v>
      </c>
      <c r="Z64" s="87">
        <f t="shared" si="9"/>
        <v>7809.8388045138872</v>
      </c>
      <c r="AA64" s="87">
        <f t="shared" si="9"/>
        <v>7809.8388045138872</v>
      </c>
      <c r="AB64" s="87">
        <f t="shared" si="9"/>
        <v>7809.8388045138872</v>
      </c>
      <c r="AC64" s="87">
        <f t="shared" si="9"/>
        <v>9371.8065654166639</v>
      </c>
      <c r="AD64" s="87">
        <f t="shared" si="9"/>
        <v>8795.0800075448697</v>
      </c>
      <c r="AE64" s="87">
        <f t="shared" si="9"/>
        <v>8253.8443147728794</v>
      </c>
      <c r="AF64" s="87">
        <f t="shared" si="9"/>
        <v>7745.9154338637782</v>
      </c>
      <c r="AG64" s="87">
        <f t="shared" si="9"/>
        <v>7620.9813139627504</v>
      </c>
      <c r="AI64" s="147"/>
      <c r="AJ64" s="128"/>
    </row>
    <row r="65" spans="1:36" s="20" customFormat="1" x14ac:dyDescent="0.2">
      <c r="A65" s="65"/>
      <c r="B65" s="86">
        <f>'3. Investeringen'!B62</f>
        <v>48</v>
      </c>
      <c r="C65" s="86" t="str">
        <f>'3. Investeringen'!C62</f>
        <v>Nieuwe investeringen</v>
      </c>
      <c r="D65" s="86" t="str">
        <f>'3. Investeringen'!F62</f>
        <v>TD</v>
      </c>
      <c r="E65" s="121">
        <f>'3. Investeringen'!K62</f>
        <v>2011</v>
      </c>
      <c r="F65" s="171">
        <f>'3. Investeringen'!M62</f>
        <v>10</v>
      </c>
      <c r="G65" s="121">
        <f>'3. Investeringen'!N62</f>
        <v>2011</v>
      </c>
      <c r="H65" s="86">
        <f>'3. Investeringen'!O62</f>
        <v>358091.08749999997</v>
      </c>
      <c r="I65" s="65"/>
      <c r="J65" s="86">
        <f>'6. Investeringen per jaar'!I62</f>
        <v>1</v>
      </c>
      <c r="K65" s="65"/>
      <c r="L65" s="123">
        <f t="shared" si="1"/>
        <v>2021</v>
      </c>
      <c r="M65" s="87">
        <f t="shared" si="2"/>
        <v>0</v>
      </c>
      <c r="N65" s="117">
        <f t="shared" si="3"/>
        <v>0</v>
      </c>
      <c r="O65" s="87" t="b">
        <f t="shared" si="4"/>
        <v>0</v>
      </c>
      <c r="P65" s="117">
        <f>INDEX('2. Reguleringsparameters'!$D$44:$E$50,MATCH(C65,'2. Reguleringsparameters'!$B$44:$B$50,0),MATCH(D65,'2. Reguleringsparameters'!$D$43:$E$43,0))</f>
        <v>0.5</v>
      </c>
      <c r="Q65" s="65"/>
      <c r="R65" s="87">
        <f t="shared" si="9"/>
        <v>17904.554375</v>
      </c>
      <c r="S65" s="87">
        <f t="shared" si="9"/>
        <v>35809.108749999992</v>
      </c>
      <c r="T65" s="87">
        <f t="shared" si="9"/>
        <v>35809.108749999992</v>
      </c>
      <c r="U65" s="87">
        <f t="shared" si="9"/>
        <v>35809.108749999992</v>
      </c>
      <c r="V65" s="87">
        <f t="shared" si="9"/>
        <v>35809.108749999992</v>
      </c>
      <c r="W65" s="87">
        <f t="shared" si="9"/>
        <v>35809.108749999992</v>
      </c>
      <c r="X65" s="87">
        <f t="shared" si="9"/>
        <v>35809.108749999992</v>
      </c>
      <c r="Y65" s="87">
        <f t="shared" si="9"/>
        <v>35809.108749999992</v>
      </c>
      <c r="Z65" s="87">
        <f t="shared" si="9"/>
        <v>35809.108749999992</v>
      </c>
      <c r="AA65" s="87">
        <f t="shared" si="9"/>
        <v>35809.108749999992</v>
      </c>
      <c r="AB65" s="87">
        <f t="shared" si="9"/>
        <v>17904.554374999996</v>
      </c>
      <c r="AC65" s="87">
        <f t="shared" si="9"/>
        <v>0</v>
      </c>
      <c r="AD65" s="87">
        <f t="shared" si="9"/>
        <v>0</v>
      </c>
      <c r="AE65" s="87">
        <f t="shared" si="9"/>
        <v>0</v>
      </c>
      <c r="AF65" s="87">
        <f t="shared" si="9"/>
        <v>0</v>
      </c>
      <c r="AG65" s="87">
        <f t="shared" si="9"/>
        <v>0</v>
      </c>
      <c r="AI65" s="147"/>
      <c r="AJ65" s="128"/>
    </row>
    <row r="66" spans="1:36" s="20" customFormat="1" x14ac:dyDescent="0.2">
      <c r="A66" s="65"/>
      <c r="B66" s="86">
        <f>'3. Investeringen'!B63</f>
        <v>49</v>
      </c>
      <c r="C66" s="86" t="str">
        <f>'3. Investeringen'!C63</f>
        <v>Nieuwe investeringen</v>
      </c>
      <c r="D66" s="86" t="str">
        <f>'3. Investeringen'!F63</f>
        <v>TD</v>
      </c>
      <c r="E66" s="121">
        <f>'3. Investeringen'!K63</f>
        <v>2011</v>
      </c>
      <c r="F66" s="171">
        <f>'3. Investeringen'!M63</f>
        <v>5</v>
      </c>
      <c r="G66" s="121">
        <f>'3. Investeringen'!N63</f>
        <v>2011</v>
      </c>
      <c r="H66" s="86">
        <f>'3. Investeringen'!O63</f>
        <v>4840.3124999999991</v>
      </c>
      <c r="I66" s="65"/>
      <c r="J66" s="86">
        <f>'6. Investeringen per jaar'!I63</f>
        <v>1</v>
      </c>
      <c r="K66" s="65"/>
      <c r="L66" s="123">
        <f t="shared" si="1"/>
        <v>2016</v>
      </c>
      <c r="M66" s="87">
        <f t="shared" si="2"/>
        <v>0</v>
      </c>
      <c r="N66" s="117">
        <f t="shared" si="3"/>
        <v>0</v>
      </c>
      <c r="O66" s="87" t="b">
        <f t="shared" si="4"/>
        <v>0</v>
      </c>
      <c r="P66" s="117">
        <f>INDEX('2. Reguleringsparameters'!$D$44:$E$50,MATCH(C66,'2. Reguleringsparameters'!$B$44:$B$50,0),MATCH(D66,'2. Reguleringsparameters'!$D$43:$E$43,0))</f>
        <v>0.5</v>
      </c>
      <c r="Q66" s="65"/>
      <c r="R66" s="87">
        <f t="shared" si="9"/>
        <v>484.03124999999994</v>
      </c>
      <c r="S66" s="87">
        <f t="shared" si="9"/>
        <v>968.06249999999977</v>
      </c>
      <c r="T66" s="87">
        <f t="shared" si="9"/>
        <v>968.06249999999977</v>
      </c>
      <c r="U66" s="87">
        <f t="shared" si="9"/>
        <v>968.06249999999977</v>
      </c>
      <c r="V66" s="87">
        <f t="shared" si="9"/>
        <v>968.06249999999977</v>
      </c>
      <c r="W66" s="87">
        <f t="shared" si="9"/>
        <v>484.03124999999989</v>
      </c>
      <c r="X66" s="87">
        <f t="shared" si="9"/>
        <v>0</v>
      </c>
      <c r="Y66" s="87">
        <f t="shared" si="9"/>
        <v>0</v>
      </c>
      <c r="Z66" s="87">
        <f t="shared" si="9"/>
        <v>0</v>
      </c>
      <c r="AA66" s="87">
        <f t="shared" si="9"/>
        <v>0</v>
      </c>
      <c r="AB66" s="87">
        <f t="shared" si="9"/>
        <v>0</v>
      </c>
      <c r="AC66" s="87">
        <f t="shared" si="9"/>
        <v>0</v>
      </c>
      <c r="AD66" s="87">
        <f t="shared" si="9"/>
        <v>0</v>
      </c>
      <c r="AE66" s="87">
        <f t="shared" si="9"/>
        <v>0</v>
      </c>
      <c r="AF66" s="87">
        <f t="shared" si="9"/>
        <v>0</v>
      </c>
      <c r="AG66" s="87">
        <f t="shared" si="9"/>
        <v>0</v>
      </c>
      <c r="AI66" s="147"/>
      <c r="AJ66" s="128"/>
    </row>
    <row r="67" spans="1:36" s="20" customFormat="1" x14ac:dyDescent="0.2">
      <c r="A67" s="65"/>
      <c r="B67" s="86">
        <f>'3. Investeringen'!B64</f>
        <v>50</v>
      </c>
      <c r="C67" s="86" t="str">
        <f>'3. Investeringen'!C64</f>
        <v>Nieuwe investeringen</v>
      </c>
      <c r="D67" s="86" t="str">
        <f>'3. Investeringen'!F64</f>
        <v>TD</v>
      </c>
      <c r="E67" s="121">
        <f>'3. Investeringen'!K64</f>
        <v>2012</v>
      </c>
      <c r="F67" s="171">
        <f>'3. Investeringen'!M64</f>
        <v>55</v>
      </c>
      <c r="G67" s="121">
        <f>'3. Investeringen'!N64</f>
        <v>2012</v>
      </c>
      <c r="H67" s="86">
        <f>'3. Investeringen'!O64</f>
        <v>1906852</v>
      </c>
      <c r="I67" s="65"/>
      <c r="J67" s="86">
        <f>'6. Investeringen per jaar'!I64</f>
        <v>1</v>
      </c>
      <c r="K67" s="65"/>
      <c r="L67" s="123">
        <f t="shared" si="1"/>
        <v>2067</v>
      </c>
      <c r="M67" s="87">
        <f t="shared" si="2"/>
        <v>1577486.6545454545</v>
      </c>
      <c r="N67" s="117">
        <f t="shared" si="3"/>
        <v>45.5</v>
      </c>
      <c r="O67" s="87" t="b">
        <f t="shared" si="4"/>
        <v>0</v>
      </c>
      <c r="P67" s="117">
        <f>INDEX('2. Reguleringsparameters'!$D$44:$E$50,MATCH(C67,'2. Reguleringsparameters'!$B$44:$B$50,0),MATCH(D67,'2. Reguleringsparameters'!$D$43:$E$43,0))</f>
        <v>0.5</v>
      </c>
      <c r="Q67" s="65"/>
      <c r="R67" s="87">
        <f t="shared" si="9"/>
        <v>0</v>
      </c>
      <c r="S67" s="87">
        <f t="shared" si="9"/>
        <v>17335.018181818181</v>
      </c>
      <c r="T67" s="87">
        <f t="shared" si="9"/>
        <v>34670.036363636369</v>
      </c>
      <c r="U67" s="87">
        <f t="shared" si="9"/>
        <v>34670.036363636369</v>
      </c>
      <c r="V67" s="87">
        <f t="shared" si="9"/>
        <v>34670.036363636369</v>
      </c>
      <c r="W67" s="87">
        <f t="shared" si="9"/>
        <v>34670.036363636369</v>
      </c>
      <c r="X67" s="87">
        <f t="shared" si="9"/>
        <v>34670.036363636369</v>
      </c>
      <c r="Y67" s="87">
        <f t="shared" si="9"/>
        <v>34670.036363636369</v>
      </c>
      <c r="Z67" s="87">
        <f t="shared" si="9"/>
        <v>34670.036363636369</v>
      </c>
      <c r="AA67" s="87">
        <f t="shared" si="9"/>
        <v>34670.036363636369</v>
      </c>
      <c r="AB67" s="87">
        <f t="shared" si="9"/>
        <v>34670.036363636369</v>
      </c>
      <c r="AC67" s="87">
        <f t="shared" si="9"/>
        <v>41604.043636363633</v>
      </c>
      <c r="AD67" s="87">
        <f t="shared" si="9"/>
        <v>40506.794133866133</v>
      </c>
      <c r="AE67" s="87">
        <f t="shared" si="9"/>
        <v>39438.483079786143</v>
      </c>
      <c r="AF67" s="87">
        <f t="shared" si="9"/>
        <v>38398.347262297277</v>
      </c>
      <c r="AG67" s="87">
        <f t="shared" si="9"/>
        <v>37385.643598236689</v>
      </c>
      <c r="AI67" s="147"/>
      <c r="AJ67" s="128"/>
    </row>
    <row r="68" spans="1:36" s="20" customFormat="1" x14ac:dyDescent="0.2">
      <c r="A68" s="65"/>
      <c r="B68" s="86">
        <f>'3. Investeringen'!B65</f>
        <v>51</v>
      </c>
      <c r="C68" s="86" t="str">
        <f>'3. Investeringen'!C65</f>
        <v>Nieuwe investeringen</v>
      </c>
      <c r="D68" s="86" t="str">
        <f>'3. Investeringen'!F65</f>
        <v>TD</v>
      </c>
      <c r="E68" s="121">
        <f>'3. Investeringen'!K65</f>
        <v>2012</v>
      </c>
      <c r="F68" s="171">
        <f>'3. Investeringen'!M65</f>
        <v>45</v>
      </c>
      <c r="G68" s="121">
        <f>'3. Investeringen'!N65</f>
        <v>2012</v>
      </c>
      <c r="H68" s="86">
        <f>'3. Investeringen'!O65</f>
        <v>817545</v>
      </c>
      <c r="I68" s="65"/>
      <c r="J68" s="86">
        <f>'6. Investeringen per jaar'!I65</f>
        <v>1</v>
      </c>
      <c r="K68" s="65"/>
      <c r="L68" s="123">
        <f t="shared" si="1"/>
        <v>2057</v>
      </c>
      <c r="M68" s="87">
        <f t="shared" si="2"/>
        <v>644952.16666666674</v>
      </c>
      <c r="N68" s="117">
        <f t="shared" si="3"/>
        <v>35.5</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9083.8333333333339</v>
      </c>
      <c r="T68" s="87">
        <f t="shared" si="10"/>
        <v>18167.666666666664</v>
      </c>
      <c r="U68" s="87">
        <f t="shared" si="10"/>
        <v>18167.666666666664</v>
      </c>
      <c r="V68" s="87">
        <f t="shared" si="10"/>
        <v>18167.666666666664</v>
      </c>
      <c r="W68" s="87">
        <f t="shared" si="10"/>
        <v>18167.666666666664</v>
      </c>
      <c r="X68" s="87">
        <f t="shared" si="10"/>
        <v>18167.666666666664</v>
      </c>
      <c r="Y68" s="87">
        <f t="shared" si="10"/>
        <v>18167.666666666664</v>
      </c>
      <c r="Z68" s="87">
        <f t="shared" si="10"/>
        <v>18167.666666666664</v>
      </c>
      <c r="AA68" s="87">
        <f t="shared" si="10"/>
        <v>18167.666666666664</v>
      </c>
      <c r="AB68" s="87">
        <f t="shared" si="10"/>
        <v>18167.666666666664</v>
      </c>
      <c r="AC68" s="87">
        <f t="shared" si="10"/>
        <v>21801.200000000001</v>
      </c>
      <c r="AD68" s="87">
        <f t="shared" si="10"/>
        <v>21064.258028169017</v>
      </c>
      <c r="AE68" s="87">
        <f t="shared" si="10"/>
        <v>20352.226770878795</v>
      </c>
      <c r="AF68" s="87">
        <f t="shared" si="10"/>
        <v>19664.264175806835</v>
      </c>
      <c r="AG68" s="87">
        <f t="shared" si="10"/>
        <v>18999.556654371114</v>
      </c>
      <c r="AI68" s="147"/>
      <c r="AJ68" s="128"/>
    </row>
    <row r="69" spans="1:36" s="20" customFormat="1" x14ac:dyDescent="0.2">
      <c r="A69" s="65"/>
      <c r="B69" s="86">
        <f>'3. Investeringen'!B66</f>
        <v>52</v>
      </c>
      <c r="C69" s="86" t="str">
        <f>'3. Investeringen'!C66</f>
        <v>Nieuwe investeringen</v>
      </c>
      <c r="D69" s="86" t="str">
        <f>'3. Investeringen'!F66</f>
        <v>TD</v>
      </c>
      <c r="E69" s="121">
        <f>'3. Investeringen'!K66</f>
        <v>2012</v>
      </c>
      <c r="F69" s="171">
        <f>'3. Investeringen'!M66</f>
        <v>30</v>
      </c>
      <c r="G69" s="121">
        <f>'3. Investeringen'!N66</f>
        <v>2012</v>
      </c>
      <c r="H69" s="86">
        <f>'3. Investeringen'!O66</f>
        <v>311421</v>
      </c>
      <c r="I69" s="65"/>
      <c r="J69" s="86">
        <f>'6. Investeringen per jaar'!I66</f>
        <v>1</v>
      </c>
      <c r="K69" s="65"/>
      <c r="L69" s="123">
        <f t="shared" si="1"/>
        <v>2042</v>
      </c>
      <c r="M69" s="87">
        <f t="shared" si="2"/>
        <v>212804.35000000003</v>
      </c>
      <c r="N69" s="117">
        <f t="shared" si="3"/>
        <v>20.5</v>
      </c>
      <c r="O69" s="87" t="b">
        <f t="shared" si="4"/>
        <v>0</v>
      </c>
      <c r="P69" s="117">
        <f>INDEX('2. Reguleringsparameters'!$D$44:$E$50,MATCH(C69,'2. Reguleringsparameters'!$B$44:$B$50,0),MATCH(D69,'2. Reguleringsparameters'!$D$43:$E$43,0))</f>
        <v>0.5</v>
      </c>
      <c r="Q69" s="65"/>
      <c r="R69" s="87">
        <f t="shared" si="10"/>
        <v>0</v>
      </c>
      <c r="S69" s="87">
        <f t="shared" si="10"/>
        <v>5190.3500000000004</v>
      </c>
      <c r="T69" s="87">
        <f t="shared" si="10"/>
        <v>10380.700000000001</v>
      </c>
      <c r="U69" s="87">
        <f t="shared" si="10"/>
        <v>10380.700000000001</v>
      </c>
      <c r="V69" s="87">
        <f t="shared" si="10"/>
        <v>10380.700000000001</v>
      </c>
      <c r="W69" s="87">
        <f t="shared" si="10"/>
        <v>10380.700000000001</v>
      </c>
      <c r="X69" s="87">
        <f t="shared" si="10"/>
        <v>10380.700000000001</v>
      </c>
      <c r="Y69" s="87">
        <f t="shared" si="10"/>
        <v>10380.700000000001</v>
      </c>
      <c r="Z69" s="87">
        <f t="shared" si="10"/>
        <v>10380.700000000001</v>
      </c>
      <c r="AA69" s="87">
        <f t="shared" si="10"/>
        <v>10380.700000000001</v>
      </c>
      <c r="AB69" s="87">
        <f t="shared" si="10"/>
        <v>10380.700000000001</v>
      </c>
      <c r="AC69" s="87">
        <f t="shared" si="10"/>
        <v>12456.840000000002</v>
      </c>
      <c r="AD69" s="87">
        <f t="shared" si="10"/>
        <v>11727.659121951221</v>
      </c>
      <c r="AE69" s="87">
        <f t="shared" si="10"/>
        <v>11041.16200261749</v>
      </c>
      <c r="AF69" s="87">
        <f t="shared" si="10"/>
        <v>10394.850080513052</v>
      </c>
      <c r="AG69" s="87">
        <f t="shared" si="10"/>
        <v>10132.353866358682</v>
      </c>
      <c r="AI69" s="147"/>
      <c r="AJ69" s="128"/>
    </row>
    <row r="70" spans="1:36" s="20" customFormat="1" x14ac:dyDescent="0.2">
      <c r="A70" s="65"/>
      <c r="B70" s="86">
        <f>'3. Investeringen'!B67</f>
        <v>53</v>
      </c>
      <c r="C70" s="86" t="str">
        <f>'3. Investeringen'!C67</f>
        <v>Nieuwe investeringen</v>
      </c>
      <c r="D70" s="86" t="str">
        <f>'3. Investeringen'!F67</f>
        <v>TD</v>
      </c>
      <c r="E70" s="121">
        <f>'3. Investeringen'!K67</f>
        <v>2012</v>
      </c>
      <c r="F70" s="171">
        <f>'3. Investeringen'!M67</f>
        <v>25</v>
      </c>
      <c r="G70" s="121">
        <f>'3. Investeringen'!N67</f>
        <v>2012</v>
      </c>
      <c r="H70" s="86">
        <f>'3. Investeringen'!O67</f>
        <v>16500</v>
      </c>
      <c r="I70" s="65"/>
      <c r="J70" s="86">
        <f>'6. Investeringen per jaar'!I67</f>
        <v>1</v>
      </c>
      <c r="K70" s="65"/>
      <c r="L70" s="123">
        <f t="shared" si="1"/>
        <v>2037</v>
      </c>
      <c r="M70" s="87">
        <f t="shared" si="2"/>
        <v>10230</v>
      </c>
      <c r="N70" s="117">
        <f t="shared" si="3"/>
        <v>15.5</v>
      </c>
      <c r="O70" s="87" t="b">
        <f t="shared" si="4"/>
        <v>0</v>
      </c>
      <c r="P70" s="117">
        <f>INDEX('2. Reguleringsparameters'!$D$44:$E$50,MATCH(C70,'2. Reguleringsparameters'!$B$44:$B$50,0),MATCH(D70,'2. Reguleringsparameters'!$D$43:$E$43,0))</f>
        <v>0.5</v>
      </c>
      <c r="Q70" s="65"/>
      <c r="R70" s="87">
        <f t="shared" si="10"/>
        <v>0</v>
      </c>
      <c r="S70" s="87">
        <f t="shared" si="10"/>
        <v>330</v>
      </c>
      <c r="T70" s="87">
        <f t="shared" si="10"/>
        <v>660</v>
      </c>
      <c r="U70" s="87">
        <f t="shared" si="10"/>
        <v>660</v>
      </c>
      <c r="V70" s="87">
        <f t="shared" si="10"/>
        <v>660</v>
      </c>
      <c r="W70" s="87">
        <f t="shared" si="10"/>
        <v>660</v>
      </c>
      <c r="X70" s="87">
        <f t="shared" si="10"/>
        <v>660</v>
      </c>
      <c r="Y70" s="87">
        <f t="shared" si="10"/>
        <v>660</v>
      </c>
      <c r="Z70" s="87">
        <f t="shared" si="10"/>
        <v>660</v>
      </c>
      <c r="AA70" s="87">
        <f t="shared" si="10"/>
        <v>660</v>
      </c>
      <c r="AB70" s="87">
        <f t="shared" si="10"/>
        <v>660</v>
      </c>
      <c r="AC70" s="87">
        <f t="shared" si="10"/>
        <v>792</v>
      </c>
      <c r="AD70" s="87">
        <f t="shared" si="10"/>
        <v>730.683870967742</v>
      </c>
      <c r="AE70" s="87">
        <f t="shared" si="10"/>
        <v>674.11479708636841</v>
      </c>
      <c r="AF70" s="87">
        <f t="shared" si="10"/>
        <v>642.65610655567116</v>
      </c>
      <c r="AG70" s="87">
        <f t="shared" si="10"/>
        <v>642.65610655567116</v>
      </c>
      <c r="AI70" s="147"/>
      <c r="AJ70" s="128"/>
    </row>
    <row r="71" spans="1:36" s="20" customFormat="1" x14ac:dyDescent="0.2">
      <c r="A71" s="65"/>
      <c r="B71" s="86">
        <f>'3. Investeringen'!B68</f>
        <v>54</v>
      </c>
      <c r="C71" s="86" t="str">
        <f>'3. Investeringen'!C68</f>
        <v>Nieuwe investeringen</v>
      </c>
      <c r="D71" s="86" t="str">
        <f>'3. Investeringen'!F68</f>
        <v>TD</v>
      </c>
      <c r="E71" s="121">
        <f>'3. Investeringen'!K68</f>
        <v>2012</v>
      </c>
      <c r="F71" s="171">
        <f>'3. Investeringen'!M68</f>
        <v>10</v>
      </c>
      <c r="G71" s="121">
        <f>'3. Investeringen'!N68</f>
        <v>2012</v>
      </c>
      <c r="H71" s="86">
        <f>'3. Investeringen'!O68</f>
        <v>254717</v>
      </c>
      <c r="I71" s="65"/>
      <c r="J71" s="86">
        <f>'6. Investeringen per jaar'!I68</f>
        <v>1</v>
      </c>
      <c r="K71" s="65"/>
      <c r="L71" s="123">
        <f t="shared" si="1"/>
        <v>2022</v>
      </c>
      <c r="M71" s="87">
        <f t="shared" si="2"/>
        <v>12735.849999999948</v>
      </c>
      <c r="N71" s="117">
        <f t="shared" si="3"/>
        <v>0.5</v>
      </c>
      <c r="O71" s="87" t="b">
        <f t="shared" si="4"/>
        <v>0</v>
      </c>
      <c r="P71" s="117">
        <f>INDEX('2. Reguleringsparameters'!$D$44:$E$50,MATCH(C71,'2. Reguleringsparameters'!$B$44:$B$50,0),MATCH(D71,'2. Reguleringsparameters'!$D$43:$E$43,0))</f>
        <v>0.5</v>
      </c>
      <c r="Q71" s="65"/>
      <c r="R71" s="87">
        <f t="shared" si="10"/>
        <v>0</v>
      </c>
      <c r="S71" s="87">
        <f t="shared" si="10"/>
        <v>12735.85</v>
      </c>
      <c r="T71" s="87">
        <f t="shared" si="10"/>
        <v>25471.7</v>
      </c>
      <c r="U71" s="87">
        <f t="shared" si="10"/>
        <v>25471.7</v>
      </c>
      <c r="V71" s="87">
        <f t="shared" si="10"/>
        <v>25471.7</v>
      </c>
      <c r="W71" s="87">
        <f t="shared" si="10"/>
        <v>25471.7</v>
      </c>
      <c r="X71" s="87">
        <f t="shared" si="10"/>
        <v>25471.7</v>
      </c>
      <c r="Y71" s="87">
        <f t="shared" si="10"/>
        <v>25471.7</v>
      </c>
      <c r="Z71" s="87">
        <f t="shared" si="10"/>
        <v>25471.7</v>
      </c>
      <c r="AA71" s="87">
        <f t="shared" si="10"/>
        <v>25471.7</v>
      </c>
      <c r="AB71" s="87">
        <f t="shared" si="10"/>
        <v>25471.7</v>
      </c>
      <c r="AC71" s="87">
        <f t="shared" si="10"/>
        <v>12735.849999999948</v>
      </c>
      <c r="AD71" s="87">
        <f t="shared" si="10"/>
        <v>0</v>
      </c>
      <c r="AE71" s="87">
        <f t="shared" si="10"/>
        <v>0</v>
      </c>
      <c r="AF71" s="87">
        <f t="shared" si="10"/>
        <v>0</v>
      </c>
      <c r="AG71" s="87">
        <f t="shared" si="10"/>
        <v>0</v>
      </c>
      <c r="AI71" s="147"/>
      <c r="AJ71" s="128"/>
    </row>
    <row r="72" spans="1:36" s="20" customFormat="1" x14ac:dyDescent="0.2">
      <c r="A72" s="65"/>
      <c r="B72" s="86">
        <f>'3. Investeringen'!B69</f>
        <v>55</v>
      </c>
      <c r="C72" s="86" t="str">
        <f>'3. Investeringen'!C69</f>
        <v>Nieuwe investeringen</v>
      </c>
      <c r="D72" s="86" t="str">
        <f>'3. Investeringen'!F69</f>
        <v>TD</v>
      </c>
      <c r="E72" s="121">
        <f>'3. Investeringen'!K69</f>
        <v>2012</v>
      </c>
      <c r="F72" s="171">
        <f>'3. Investeringen'!M69</f>
        <v>5</v>
      </c>
      <c r="G72" s="121">
        <f>'3. Investeringen'!N69</f>
        <v>2012</v>
      </c>
      <c r="H72" s="86">
        <f>'3. Investeringen'!O69</f>
        <v>416778</v>
      </c>
      <c r="I72" s="65"/>
      <c r="J72" s="86">
        <f>'6. Investeringen per jaar'!I69</f>
        <v>1</v>
      </c>
      <c r="K72" s="65"/>
      <c r="L72" s="123">
        <f t="shared" si="1"/>
        <v>2017</v>
      </c>
      <c r="M72" s="87">
        <f t="shared" si="2"/>
        <v>0</v>
      </c>
      <c r="N72" s="117">
        <f t="shared" si="3"/>
        <v>0</v>
      </c>
      <c r="O72" s="87" t="b">
        <f t="shared" si="4"/>
        <v>0</v>
      </c>
      <c r="P72" s="117">
        <f>INDEX('2. Reguleringsparameters'!$D$44:$E$50,MATCH(C72,'2. Reguleringsparameters'!$B$44:$B$50,0),MATCH(D72,'2. Reguleringsparameters'!$D$43:$E$43,0))</f>
        <v>0.5</v>
      </c>
      <c r="Q72" s="65"/>
      <c r="R72" s="87">
        <f t="shared" si="10"/>
        <v>0</v>
      </c>
      <c r="S72" s="87">
        <f t="shared" si="10"/>
        <v>41677.800000000003</v>
      </c>
      <c r="T72" s="87">
        <f t="shared" si="10"/>
        <v>83355.600000000006</v>
      </c>
      <c r="U72" s="87">
        <f t="shared" si="10"/>
        <v>83355.600000000006</v>
      </c>
      <c r="V72" s="87">
        <f t="shared" si="10"/>
        <v>83355.600000000006</v>
      </c>
      <c r="W72" s="87">
        <f t="shared" si="10"/>
        <v>83355.600000000006</v>
      </c>
      <c r="X72" s="87">
        <f t="shared" si="10"/>
        <v>41677.800000000003</v>
      </c>
      <c r="Y72" s="87">
        <f t="shared" si="10"/>
        <v>0</v>
      </c>
      <c r="Z72" s="87">
        <f t="shared" si="10"/>
        <v>0</v>
      </c>
      <c r="AA72" s="87">
        <f t="shared" si="10"/>
        <v>0</v>
      </c>
      <c r="AB72" s="87">
        <f t="shared" si="10"/>
        <v>0</v>
      </c>
      <c r="AC72" s="87">
        <f t="shared" si="10"/>
        <v>0</v>
      </c>
      <c r="AD72" s="87">
        <f t="shared" si="10"/>
        <v>0</v>
      </c>
      <c r="AE72" s="87">
        <f t="shared" si="10"/>
        <v>0</v>
      </c>
      <c r="AF72" s="87">
        <f t="shared" si="10"/>
        <v>0</v>
      </c>
      <c r="AG72" s="87">
        <f t="shared" si="10"/>
        <v>0</v>
      </c>
      <c r="AI72" s="147"/>
      <c r="AJ72" s="128"/>
    </row>
    <row r="73" spans="1:36" s="20" customFormat="1" x14ac:dyDescent="0.2">
      <c r="A73" s="65"/>
      <c r="B73" s="86">
        <f>'3. Investeringen'!B70</f>
        <v>56</v>
      </c>
      <c r="C73" s="86" t="str">
        <f>'3. Investeringen'!C70</f>
        <v>Nieuwe investeringen</v>
      </c>
      <c r="D73" s="86" t="str">
        <f>'3. Investeringen'!F70</f>
        <v>TD</v>
      </c>
      <c r="E73" s="121">
        <f>'3. Investeringen'!K70</f>
        <v>2013</v>
      </c>
      <c r="F73" s="171">
        <f>'3. Investeringen'!M70</f>
        <v>55</v>
      </c>
      <c r="G73" s="121">
        <f>'3. Investeringen'!N70</f>
        <v>2013</v>
      </c>
      <c r="H73" s="86">
        <f>'3. Investeringen'!O70</f>
        <v>606458.80000000005</v>
      </c>
      <c r="I73" s="65"/>
      <c r="J73" s="86">
        <f>'6. Investeringen per jaar'!I70</f>
        <v>1</v>
      </c>
      <c r="K73" s="65"/>
      <c r="L73" s="123">
        <f t="shared" si="1"/>
        <v>2068</v>
      </c>
      <c r="M73" s="87">
        <f t="shared" si="2"/>
        <v>512733.34909090912</v>
      </c>
      <c r="N73" s="117">
        <f t="shared" si="3"/>
        <v>46.5</v>
      </c>
      <c r="O73" s="87" t="b">
        <f t="shared" si="4"/>
        <v>0</v>
      </c>
      <c r="P73" s="117">
        <f>INDEX('2. Reguleringsparameters'!$D$44:$E$50,MATCH(C73,'2. Reguleringsparameters'!$B$44:$B$50,0),MATCH(D73,'2. Reguleringsparameters'!$D$43:$E$43,0))</f>
        <v>0.5</v>
      </c>
      <c r="Q73" s="65"/>
      <c r="R73" s="87">
        <f t="shared" si="10"/>
        <v>0</v>
      </c>
      <c r="S73" s="87">
        <f t="shared" si="10"/>
        <v>0</v>
      </c>
      <c r="T73" s="87">
        <f t="shared" si="10"/>
        <v>5513.2618181818189</v>
      </c>
      <c r="U73" s="87">
        <f t="shared" si="10"/>
        <v>11026.523636363638</v>
      </c>
      <c r="V73" s="87">
        <f t="shared" si="10"/>
        <v>11026.523636363638</v>
      </c>
      <c r="W73" s="87">
        <f t="shared" si="10"/>
        <v>11026.523636363638</v>
      </c>
      <c r="X73" s="87">
        <f t="shared" si="10"/>
        <v>11026.523636363638</v>
      </c>
      <c r="Y73" s="87">
        <f t="shared" si="10"/>
        <v>11026.523636363638</v>
      </c>
      <c r="Z73" s="87">
        <f t="shared" si="10"/>
        <v>11026.523636363638</v>
      </c>
      <c r="AA73" s="87">
        <f t="shared" si="10"/>
        <v>11026.523636363638</v>
      </c>
      <c r="AB73" s="87">
        <f t="shared" si="10"/>
        <v>11026.523636363638</v>
      </c>
      <c r="AC73" s="87">
        <f t="shared" si="10"/>
        <v>13231.828363636365</v>
      </c>
      <c r="AD73" s="87">
        <f t="shared" si="10"/>
        <v>12890.361825219941</v>
      </c>
      <c r="AE73" s="87">
        <f t="shared" si="10"/>
        <v>12557.707326504587</v>
      </c>
      <c r="AF73" s="87">
        <f t="shared" si="10"/>
        <v>12233.637460014148</v>
      </c>
      <c r="AG73" s="87">
        <f t="shared" si="10"/>
        <v>11917.930686852493</v>
      </c>
      <c r="AI73" s="147"/>
      <c r="AJ73" s="128"/>
    </row>
    <row r="74" spans="1:36" s="20" customFormat="1" x14ac:dyDescent="0.2">
      <c r="A74" s="65"/>
      <c r="B74" s="86">
        <f>'3. Investeringen'!B71</f>
        <v>57</v>
      </c>
      <c r="C74" s="86" t="str">
        <f>'3. Investeringen'!C71</f>
        <v>Nieuwe investeringen</v>
      </c>
      <c r="D74" s="86" t="str">
        <f>'3. Investeringen'!F71</f>
        <v>TD</v>
      </c>
      <c r="E74" s="121">
        <f>'3. Investeringen'!K71</f>
        <v>2013</v>
      </c>
      <c r="F74" s="171">
        <f>'3. Investeringen'!M71</f>
        <v>45</v>
      </c>
      <c r="G74" s="121">
        <f>'3. Investeringen'!N71</f>
        <v>2013</v>
      </c>
      <c r="H74" s="86">
        <f>'3. Investeringen'!O71</f>
        <v>641634.57999999996</v>
      </c>
      <c r="I74" s="65"/>
      <c r="J74" s="86">
        <f>'6. Investeringen per jaar'!I71</f>
        <v>1</v>
      </c>
      <c r="K74" s="65"/>
      <c r="L74" s="123">
        <f t="shared" si="1"/>
        <v>2058</v>
      </c>
      <c r="M74" s="87">
        <f t="shared" si="2"/>
        <v>520436.93711111107</v>
      </c>
      <c r="N74" s="117">
        <f t="shared" si="3"/>
        <v>36.5</v>
      </c>
      <c r="O74" s="87" t="b">
        <f t="shared" si="4"/>
        <v>0</v>
      </c>
      <c r="P74" s="117">
        <f>INDEX('2. Reguleringsparameters'!$D$44:$E$50,MATCH(C74,'2. Reguleringsparameters'!$B$44:$B$50,0),MATCH(D74,'2. Reguleringsparameters'!$D$43:$E$43,0))</f>
        <v>0.5</v>
      </c>
      <c r="Q74" s="65"/>
      <c r="R74" s="87">
        <f t="shared" si="10"/>
        <v>0</v>
      </c>
      <c r="S74" s="87">
        <f t="shared" si="10"/>
        <v>0</v>
      </c>
      <c r="T74" s="87">
        <f t="shared" si="10"/>
        <v>7129.2731111111107</v>
      </c>
      <c r="U74" s="87">
        <f t="shared" si="10"/>
        <v>14258.546222222221</v>
      </c>
      <c r="V74" s="87">
        <f t="shared" si="10"/>
        <v>14258.546222222221</v>
      </c>
      <c r="W74" s="87">
        <f t="shared" si="10"/>
        <v>14258.546222222221</v>
      </c>
      <c r="X74" s="87">
        <f t="shared" si="10"/>
        <v>14258.546222222221</v>
      </c>
      <c r="Y74" s="87">
        <f t="shared" si="10"/>
        <v>14258.546222222221</v>
      </c>
      <c r="Z74" s="87">
        <f t="shared" si="10"/>
        <v>14258.546222222221</v>
      </c>
      <c r="AA74" s="87">
        <f t="shared" si="10"/>
        <v>14258.546222222221</v>
      </c>
      <c r="AB74" s="87">
        <f t="shared" si="10"/>
        <v>14258.546222222221</v>
      </c>
      <c r="AC74" s="87">
        <f t="shared" si="10"/>
        <v>17110.255466666662</v>
      </c>
      <c r="AD74" s="87">
        <f t="shared" si="10"/>
        <v>16547.726519817348</v>
      </c>
      <c r="AE74" s="87">
        <f t="shared" si="10"/>
        <v>16003.691675330203</v>
      </c>
      <c r="AF74" s="87">
        <f t="shared" si="10"/>
        <v>15477.542907922085</v>
      </c>
      <c r="AG74" s="87">
        <f t="shared" si="10"/>
        <v>14968.692182182182</v>
      </c>
      <c r="AI74" s="147"/>
      <c r="AJ74" s="128"/>
    </row>
    <row r="75" spans="1:36" s="20" customFormat="1" x14ac:dyDescent="0.2">
      <c r="A75" s="65"/>
      <c r="B75" s="86">
        <f>'3. Investeringen'!B72</f>
        <v>58</v>
      </c>
      <c r="C75" s="86" t="str">
        <f>'3. Investeringen'!C72</f>
        <v>Nieuwe investeringen</v>
      </c>
      <c r="D75" s="86" t="str">
        <f>'3. Investeringen'!F72</f>
        <v>TD</v>
      </c>
      <c r="E75" s="121">
        <f>'3. Investeringen'!K72</f>
        <v>2013</v>
      </c>
      <c r="F75" s="171">
        <f>'3. Investeringen'!M72</f>
        <v>30</v>
      </c>
      <c r="G75" s="121">
        <f>'3. Investeringen'!N72</f>
        <v>2013</v>
      </c>
      <c r="H75" s="86">
        <f>'3. Investeringen'!O72</f>
        <v>181037.32</v>
      </c>
      <c r="I75" s="65"/>
      <c r="J75" s="86">
        <f>'6. Investeringen per jaar'!I72</f>
        <v>1</v>
      </c>
      <c r="K75" s="65"/>
      <c r="L75" s="123">
        <f t="shared" si="1"/>
        <v>2043</v>
      </c>
      <c r="M75" s="87">
        <f t="shared" si="2"/>
        <v>129743.41266666667</v>
      </c>
      <c r="N75" s="117">
        <f t="shared" si="3"/>
        <v>21.5</v>
      </c>
      <c r="O75" s="87" t="b">
        <f t="shared" si="4"/>
        <v>0</v>
      </c>
      <c r="P75" s="117">
        <f>INDEX('2. Reguleringsparameters'!$D$44:$E$50,MATCH(C75,'2. Reguleringsparameters'!$B$44:$B$50,0),MATCH(D75,'2. Reguleringsparameters'!$D$43:$E$43,0))</f>
        <v>0.5</v>
      </c>
      <c r="Q75" s="65"/>
      <c r="R75" s="87">
        <f t="shared" si="10"/>
        <v>0</v>
      </c>
      <c r="S75" s="87">
        <f t="shared" si="10"/>
        <v>0</v>
      </c>
      <c r="T75" s="87">
        <f t="shared" si="10"/>
        <v>3017.2886666666668</v>
      </c>
      <c r="U75" s="87">
        <f t="shared" si="10"/>
        <v>6034.5773333333336</v>
      </c>
      <c r="V75" s="87">
        <f t="shared" si="10"/>
        <v>6034.5773333333336</v>
      </c>
      <c r="W75" s="87">
        <f t="shared" si="10"/>
        <v>6034.5773333333336</v>
      </c>
      <c r="X75" s="87">
        <f t="shared" si="10"/>
        <v>6034.5773333333336</v>
      </c>
      <c r="Y75" s="87">
        <f t="shared" si="10"/>
        <v>6034.5773333333336</v>
      </c>
      <c r="Z75" s="87">
        <f t="shared" si="10"/>
        <v>6034.5773333333336</v>
      </c>
      <c r="AA75" s="87">
        <f t="shared" si="10"/>
        <v>6034.5773333333336</v>
      </c>
      <c r="AB75" s="87">
        <f t="shared" si="10"/>
        <v>6034.5773333333336</v>
      </c>
      <c r="AC75" s="87">
        <f t="shared" si="10"/>
        <v>7241.4928</v>
      </c>
      <c r="AD75" s="87">
        <f t="shared" si="10"/>
        <v>6837.3164576744184</v>
      </c>
      <c r="AE75" s="87">
        <f t="shared" si="10"/>
        <v>6455.6987949204977</v>
      </c>
      <c r="AF75" s="87">
        <f t="shared" si="10"/>
        <v>6095.3807226458657</v>
      </c>
      <c r="AG75" s="87">
        <f t="shared" si="10"/>
        <v>5892.2013652243368</v>
      </c>
      <c r="AI75" s="147"/>
      <c r="AJ75" s="128"/>
    </row>
    <row r="76" spans="1:36" s="20" customFormat="1" x14ac:dyDescent="0.2">
      <c r="A76" s="65"/>
      <c r="B76" s="86">
        <f>'3. Investeringen'!B73</f>
        <v>59</v>
      </c>
      <c r="C76" s="86" t="str">
        <f>'3. Investeringen'!C73</f>
        <v>Nieuwe investeringen</v>
      </c>
      <c r="D76" s="86" t="str">
        <f>'3. Investeringen'!F73</f>
        <v>TD</v>
      </c>
      <c r="E76" s="121">
        <f>'3. Investeringen'!K73</f>
        <v>2013</v>
      </c>
      <c r="F76" s="171">
        <f>'3. Investeringen'!M73</f>
        <v>25</v>
      </c>
      <c r="G76" s="121">
        <f>'3. Investeringen'!N73</f>
        <v>2013</v>
      </c>
      <c r="H76" s="86">
        <f>'3. Investeringen'!O73</f>
        <v>46680.43</v>
      </c>
      <c r="I76" s="65"/>
      <c r="J76" s="86">
        <f>'6. Investeringen per jaar'!I73</f>
        <v>1</v>
      </c>
      <c r="K76" s="65"/>
      <c r="L76" s="123">
        <f t="shared" si="1"/>
        <v>2038</v>
      </c>
      <c r="M76" s="87">
        <f t="shared" si="2"/>
        <v>30809.083800000004</v>
      </c>
      <c r="N76" s="117">
        <f t="shared" si="3"/>
        <v>16.5</v>
      </c>
      <c r="O76" s="87" t="b">
        <f t="shared" si="4"/>
        <v>0</v>
      </c>
      <c r="P76" s="117">
        <f>INDEX('2. Reguleringsparameters'!$D$44:$E$50,MATCH(C76,'2. Reguleringsparameters'!$B$44:$B$50,0),MATCH(D76,'2. Reguleringsparameters'!$D$43:$E$43,0))</f>
        <v>0.5</v>
      </c>
      <c r="Q76" s="65"/>
      <c r="R76" s="87">
        <f t="shared" si="10"/>
        <v>0</v>
      </c>
      <c r="S76" s="87">
        <f t="shared" si="10"/>
        <v>0</v>
      </c>
      <c r="T76" s="87">
        <f t="shared" si="10"/>
        <v>933.60860000000002</v>
      </c>
      <c r="U76" s="87">
        <f t="shared" si="10"/>
        <v>1867.2172</v>
      </c>
      <c r="V76" s="87">
        <f t="shared" si="10"/>
        <v>1867.2172</v>
      </c>
      <c r="W76" s="87">
        <f t="shared" si="10"/>
        <v>1867.2172</v>
      </c>
      <c r="X76" s="87">
        <f t="shared" si="10"/>
        <v>1867.2172</v>
      </c>
      <c r="Y76" s="87">
        <f t="shared" si="10"/>
        <v>1867.2172</v>
      </c>
      <c r="Z76" s="87">
        <f t="shared" si="10"/>
        <v>1867.2172</v>
      </c>
      <c r="AA76" s="87">
        <f t="shared" si="10"/>
        <v>1867.2172</v>
      </c>
      <c r="AB76" s="87">
        <f t="shared" si="10"/>
        <v>1867.2172</v>
      </c>
      <c r="AC76" s="87">
        <f t="shared" si="10"/>
        <v>2240.6606400000001</v>
      </c>
      <c r="AD76" s="87">
        <f t="shared" si="10"/>
        <v>2077.7035025454547</v>
      </c>
      <c r="AE76" s="87">
        <f t="shared" si="10"/>
        <v>1926.5977932694218</v>
      </c>
      <c r="AF76" s="87">
        <f t="shared" si="10"/>
        <v>1819.564582532232</v>
      </c>
      <c r="AG76" s="87">
        <f t="shared" si="10"/>
        <v>1819.564582532232</v>
      </c>
      <c r="AI76" s="147"/>
      <c r="AJ76" s="128"/>
    </row>
    <row r="77" spans="1:36" s="20" customFormat="1" x14ac:dyDescent="0.2">
      <c r="A77" s="65"/>
      <c r="B77" s="86">
        <f>'3. Investeringen'!B74</f>
        <v>60</v>
      </c>
      <c r="C77" s="86" t="str">
        <f>'3. Investeringen'!C74</f>
        <v>Nieuwe investeringen</v>
      </c>
      <c r="D77" s="86" t="str">
        <f>'3. Investeringen'!F74</f>
        <v>TD</v>
      </c>
      <c r="E77" s="121">
        <f>'3. Investeringen'!K74</f>
        <v>2013</v>
      </c>
      <c r="F77" s="171">
        <f>'3. Investeringen'!M74</f>
        <v>10</v>
      </c>
      <c r="G77" s="121">
        <f>'3. Investeringen'!N74</f>
        <v>2013</v>
      </c>
      <c r="H77" s="86">
        <f>'3. Investeringen'!O74</f>
        <v>159830.01999999999</v>
      </c>
      <c r="I77" s="65"/>
      <c r="J77" s="86">
        <f>'6. Investeringen per jaar'!I74</f>
        <v>1</v>
      </c>
      <c r="K77" s="65"/>
      <c r="L77" s="123">
        <f t="shared" si="1"/>
        <v>2023</v>
      </c>
      <c r="M77" s="87">
        <f t="shared" si="2"/>
        <v>23974.502999999968</v>
      </c>
      <c r="N77" s="117">
        <f t="shared" si="3"/>
        <v>1.5</v>
      </c>
      <c r="O77" s="87" t="b">
        <f t="shared" si="4"/>
        <v>0</v>
      </c>
      <c r="P77" s="117">
        <f>INDEX('2. Reguleringsparameters'!$D$44:$E$50,MATCH(C77,'2. Reguleringsparameters'!$B$44:$B$50,0),MATCH(D77,'2. Reguleringsparameters'!$D$43:$E$43,0))</f>
        <v>0.5</v>
      </c>
      <c r="Q77" s="65"/>
      <c r="R77" s="87">
        <f t="shared" si="10"/>
        <v>0</v>
      </c>
      <c r="S77" s="87">
        <f t="shared" si="10"/>
        <v>0</v>
      </c>
      <c r="T77" s="87">
        <f t="shared" si="10"/>
        <v>7991.5010000000002</v>
      </c>
      <c r="U77" s="87">
        <f t="shared" si="10"/>
        <v>15983.002</v>
      </c>
      <c r="V77" s="87">
        <f t="shared" si="10"/>
        <v>15983.002</v>
      </c>
      <c r="W77" s="87">
        <f t="shared" si="10"/>
        <v>15983.002</v>
      </c>
      <c r="X77" s="87">
        <f t="shared" si="10"/>
        <v>15983.002</v>
      </c>
      <c r="Y77" s="87">
        <f t="shared" si="10"/>
        <v>15983.002</v>
      </c>
      <c r="Z77" s="87">
        <f t="shared" si="10"/>
        <v>15983.002</v>
      </c>
      <c r="AA77" s="87">
        <f t="shared" si="10"/>
        <v>15983.002</v>
      </c>
      <c r="AB77" s="87">
        <f t="shared" si="10"/>
        <v>15983.002</v>
      </c>
      <c r="AC77" s="87">
        <f t="shared" si="10"/>
        <v>19179.602399999974</v>
      </c>
      <c r="AD77" s="87">
        <f t="shared" si="10"/>
        <v>4794.9005999999936</v>
      </c>
      <c r="AE77" s="87">
        <f t="shared" si="10"/>
        <v>0</v>
      </c>
      <c r="AF77" s="87">
        <f t="shared" si="10"/>
        <v>0</v>
      </c>
      <c r="AG77" s="87">
        <f t="shared" si="10"/>
        <v>0</v>
      </c>
      <c r="AI77" s="147"/>
      <c r="AJ77" s="128"/>
    </row>
    <row r="78" spans="1:36" s="20" customFormat="1" x14ac:dyDescent="0.2">
      <c r="A78" s="65"/>
      <c r="B78" s="86">
        <f>'3. Investeringen'!B75</f>
        <v>61</v>
      </c>
      <c r="C78" s="86" t="str">
        <f>'3. Investeringen'!C75</f>
        <v>Nieuwe investeringen</v>
      </c>
      <c r="D78" s="86" t="str">
        <f>'3. Investeringen'!F75</f>
        <v>TD</v>
      </c>
      <c r="E78" s="121">
        <f>'3. Investeringen'!K75</f>
        <v>2013</v>
      </c>
      <c r="F78" s="171">
        <f>'3. Investeringen'!M75</f>
        <v>5</v>
      </c>
      <c r="G78" s="121">
        <f>'3. Investeringen'!N75</f>
        <v>2013</v>
      </c>
      <c r="H78" s="86">
        <f>'3. Investeringen'!O75</f>
        <v>280263.13</v>
      </c>
      <c r="I78" s="65"/>
      <c r="J78" s="86">
        <f>'6. Investeringen per jaar'!I75</f>
        <v>1</v>
      </c>
      <c r="K78" s="65"/>
      <c r="L78" s="123">
        <f t="shared" si="1"/>
        <v>2018</v>
      </c>
      <c r="M78" s="87">
        <f t="shared" si="2"/>
        <v>0</v>
      </c>
      <c r="N78" s="117">
        <f t="shared" si="3"/>
        <v>0</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28026.313000000002</v>
      </c>
      <c r="U78" s="87">
        <f t="shared" si="11"/>
        <v>56052.626000000004</v>
      </c>
      <c r="V78" s="87">
        <f t="shared" si="11"/>
        <v>56052.626000000004</v>
      </c>
      <c r="W78" s="87">
        <f t="shared" si="11"/>
        <v>56052.626000000004</v>
      </c>
      <c r="X78" s="87">
        <f t="shared" si="11"/>
        <v>56052.626000000004</v>
      </c>
      <c r="Y78" s="87">
        <f t="shared" si="11"/>
        <v>28026.313000000002</v>
      </c>
      <c r="Z78" s="87">
        <f t="shared" si="11"/>
        <v>0</v>
      </c>
      <c r="AA78" s="87">
        <f t="shared" si="11"/>
        <v>0</v>
      </c>
      <c r="AB78" s="87">
        <f t="shared" si="11"/>
        <v>0</v>
      </c>
      <c r="AC78" s="87">
        <f t="shared" si="11"/>
        <v>0</v>
      </c>
      <c r="AD78" s="87">
        <f t="shared" si="11"/>
        <v>0</v>
      </c>
      <c r="AE78" s="87">
        <f t="shared" si="11"/>
        <v>0</v>
      </c>
      <c r="AF78" s="87">
        <f t="shared" si="11"/>
        <v>0</v>
      </c>
      <c r="AG78" s="87">
        <f t="shared" si="11"/>
        <v>0</v>
      </c>
      <c r="AI78" s="147"/>
      <c r="AJ78" s="128"/>
    </row>
    <row r="79" spans="1:36" s="20" customFormat="1" x14ac:dyDescent="0.2">
      <c r="A79" s="65"/>
      <c r="B79" s="86">
        <f>'3. Investeringen'!B76</f>
        <v>62</v>
      </c>
      <c r="C79" s="86" t="str">
        <f>'3. Investeringen'!C76</f>
        <v>Nieuwe investeringen</v>
      </c>
      <c r="D79" s="86" t="str">
        <f>'3. Investeringen'!F76</f>
        <v>TD</v>
      </c>
      <c r="E79" s="121">
        <f>'3. Investeringen'!K76</f>
        <v>2013</v>
      </c>
      <c r="F79" s="171">
        <f>'3. Investeringen'!M76</f>
        <v>0</v>
      </c>
      <c r="G79" s="121">
        <f>'3. Investeringen'!N76</f>
        <v>2013</v>
      </c>
      <c r="H79" s="86">
        <f>'3. Investeringen'!O76</f>
        <v>1409.27</v>
      </c>
      <c r="I79" s="65"/>
      <c r="J79" s="86">
        <f>'6. Investeringen per jaar'!I76</f>
        <v>1</v>
      </c>
      <c r="K79" s="65"/>
      <c r="L79" s="123">
        <f t="shared" si="1"/>
        <v>2013</v>
      </c>
      <c r="M79" s="87">
        <f t="shared" si="2"/>
        <v>1409.27</v>
      </c>
      <c r="N79" s="117">
        <f t="shared" si="3"/>
        <v>0</v>
      </c>
      <c r="O79" s="87" t="b">
        <f t="shared" si="4"/>
        <v>0</v>
      </c>
      <c r="P79" s="117">
        <f>INDEX('2. Reguleringsparameters'!$D$44:$E$50,MATCH(C79,'2. Reguleringsparameters'!$B$44:$B$50,0),MATCH(D79,'2. Reguleringsparameters'!$D$43:$E$43,0))</f>
        <v>0.5</v>
      </c>
      <c r="Q79" s="65"/>
      <c r="R79" s="87">
        <f t="shared" si="11"/>
        <v>0</v>
      </c>
      <c r="S79" s="87">
        <f t="shared" si="11"/>
        <v>0</v>
      </c>
      <c r="T79" s="87">
        <f t="shared" si="11"/>
        <v>0</v>
      </c>
      <c r="U79" s="87">
        <f t="shared" si="11"/>
        <v>0</v>
      </c>
      <c r="V79" s="87">
        <f t="shared" si="11"/>
        <v>0</v>
      </c>
      <c r="W79" s="87">
        <f t="shared" si="11"/>
        <v>0</v>
      </c>
      <c r="X79" s="87">
        <f t="shared" si="11"/>
        <v>0</v>
      </c>
      <c r="Y79" s="87">
        <f t="shared" si="11"/>
        <v>0</v>
      </c>
      <c r="Z79" s="87">
        <f t="shared" si="11"/>
        <v>0</v>
      </c>
      <c r="AA79" s="87">
        <f t="shared" si="11"/>
        <v>0</v>
      </c>
      <c r="AB79" s="87">
        <f t="shared" si="11"/>
        <v>0</v>
      </c>
      <c r="AC79" s="87">
        <f t="shared" si="11"/>
        <v>0</v>
      </c>
      <c r="AD79" s="87">
        <f t="shared" si="11"/>
        <v>0</v>
      </c>
      <c r="AE79" s="87">
        <f t="shared" si="11"/>
        <v>0</v>
      </c>
      <c r="AF79" s="87">
        <f t="shared" si="11"/>
        <v>0</v>
      </c>
      <c r="AG79" s="87">
        <f t="shared" si="11"/>
        <v>0</v>
      </c>
      <c r="AI79" s="147"/>
      <c r="AJ79" s="128"/>
    </row>
    <row r="80" spans="1:36" s="20" customFormat="1" x14ac:dyDescent="0.2">
      <c r="A80" s="65"/>
      <c r="B80" s="86">
        <f>'3. Investeringen'!B77</f>
        <v>63</v>
      </c>
      <c r="C80" s="86" t="str">
        <f>'3. Investeringen'!C77</f>
        <v>Nieuwe investeringen</v>
      </c>
      <c r="D80" s="86" t="str">
        <f>'3. Investeringen'!F77</f>
        <v>TD</v>
      </c>
      <c r="E80" s="121">
        <f>'3. Investeringen'!K77</f>
        <v>2014</v>
      </c>
      <c r="F80" s="171">
        <f>'3. Investeringen'!M77</f>
        <v>55</v>
      </c>
      <c r="G80" s="121">
        <f>'3. Investeringen'!N77</f>
        <v>2014</v>
      </c>
      <c r="H80" s="86">
        <f>'3. Investeringen'!O77</f>
        <v>458270.23</v>
      </c>
      <c r="I80" s="65"/>
      <c r="J80" s="86">
        <f>'6. Investeringen per jaar'!I77</f>
        <v>1</v>
      </c>
      <c r="K80" s="65"/>
      <c r="L80" s="123">
        <f t="shared" si="1"/>
        <v>2069</v>
      </c>
      <c r="M80" s="87">
        <f t="shared" si="2"/>
        <v>395778.83499999996</v>
      </c>
      <c r="N80" s="117">
        <f t="shared" si="3"/>
        <v>47.5</v>
      </c>
      <c r="O80" s="87" t="b">
        <f t="shared" si="4"/>
        <v>0</v>
      </c>
      <c r="P80" s="117">
        <f>INDEX('2. Reguleringsparameters'!$D$44:$E$50,MATCH(C80,'2. Reguleringsparameters'!$B$44:$B$50,0),MATCH(D80,'2. Reguleringsparameters'!$D$43:$E$43,0))</f>
        <v>0.5</v>
      </c>
      <c r="Q80" s="65"/>
      <c r="R80" s="87">
        <f t="shared" si="11"/>
        <v>0</v>
      </c>
      <c r="S80" s="87">
        <f t="shared" si="11"/>
        <v>0</v>
      </c>
      <c r="T80" s="87">
        <f t="shared" si="11"/>
        <v>0</v>
      </c>
      <c r="U80" s="87">
        <f t="shared" si="11"/>
        <v>4166.0929999999998</v>
      </c>
      <c r="V80" s="87">
        <f t="shared" si="11"/>
        <v>8332.1859999999997</v>
      </c>
      <c r="W80" s="87">
        <f t="shared" si="11"/>
        <v>8332.1859999999997</v>
      </c>
      <c r="X80" s="87">
        <f t="shared" si="11"/>
        <v>8332.1859999999997</v>
      </c>
      <c r="Y80" s="87">
        <f t="shared" si="11"/>
        <v>8332.1859999999997</v>
      </c>
      <c r="Z80" s="87">
        <f t="shared" si="11"/>
        <v>8332.1859999999997</v>
      </c>
      <c r="AA80" s="87">
        <f t="shared" si="11"/>
        <v>8332.1859999999997</v>
      </c>
      <c r="AB80" s="87">
        <f t="shared" si="11"/>
        <v>8332.1859999999997</v>
      </c>
      <c r="AC80" s="87">
        <f t="shared" si="11"/>
        <v>9998.6231999999982</v>
      </c>
      <c r="AD80" s="87">
        <f t="shared" si="11"/>
        <v>9746.0264033684198</v>
      </c>
      <c r="AE80" s="87">
        <f t="shared" si="11"/>
        <v>9499.8109994938513</v>
      </c>
      <c r="AF80" s="87">
        <f t="shared" si="11"/>
        <v>9259.8157742434796</v>
      </c>
      <c r="AG80" s="87">
        <f t="shared" si="11"/>
        <v>9025.8835862625911</v>
      </c>
      <c r="AI80" s="147"/>
      <c r="AJ80" s="128"/>
    </row>
    <row r="81" spans="1:36" s="20" customFormat="1" x14ac:dyDescent="0.2">
      <c r="A81" s="65"/>
      <c r="B81" s="86">
        <f>'3. Investeringen'!B78</f>
        <v>64</v>
      </c>
      <c r="C81" s="86" t="str">
        <f>'3. Investeringen'!C78</f>
        <v>Nieuwe investeringen</v>
      </c>
      <c r="D81" s="86" t="str">
        <f>'3. Investeringen'!F78</f>
        <v>TD</v>
      </c>
      <c r="E81" s="121">
        <f>'3. Investeringen'!K78</f>
        <v>2014</v>
      </c>
      <c r="F81" s="171">
        <f>'3. Investeringen'!M78</f>
        <v>45</v>
      </c>
      <c r="G81" s="121">
        <f>'3. Investeringen'!N78</f>
        <v>2014</v>
      </c>
      <c r="H81" s="86">
        <f>'3. Investeringen'!O78</f>
        <v>878392.31</v>
      </c>
      <c r="I81" s="65"/>
      <c r="J81" s="86">
        <f>'6. Investeringen per jaar'!I78</f>
        <v>1</v>
      </c>
      <c r="K81" s="65"/>
      <c r="L81" s="123">
        <f t="shared" si="1"/>
        <v>2059</v>
      </c>
      <c r="M81" s="87">
        <f t="shared" si="2"/>
        <v>731993.59166666667</v>
      </c>
      <c r="N81" s="117">
        <f t="shared" si="3"/>
        <v>37.5</v>
      </c>
      <c r="O81" s="87" t="b">
        <f t="shared" si="4"/>
        <v>0</v>
      </c>
      <c r="P81" s="117">
        <f>INDEX('2. Reguleringsparameters'!$D$44:$E$50,MATCH(C81,'2. Reguleringsparameters'!$B$44:$B$50,0),MATCH(D81,'2. Reguleringsparameters'!$D$43:$E$43,0))</f>
        <v>0.5</v>
      </c>
      <c r="Q81" s="65"/>
      <c r="R81" s="87">
        <f t="shared" si="11"/>
        <v>0</v>
      </c>
      <c r="S81" s="87">
        <f t="shared" si="11"/>
        <v>0</v>
      </c>
      <c r="T81" s="87">
        <f t="shared" si="11"/>
        <v>0</v>
      </c>
      <c r="U81" s="87">
        <f t="shared" si="11"/>
        <v>9759.9145555555569</v>
      </c>
      <c r="V81" s="87">
        <f t="shared" si="11"/>
        <v>19519.829111111114</v>
      </c>
      <c r="W81" s="87">
        <f t="shared" si="11"/>
        <v>19519.829111111114</v>
      </c>
      <c r="X81" s="87">
        <f t="shared" si="11"/>
        <v>19519.829111111114</v>
      </c>
      <c r="Y81" s="87">
        <f t="shared" si="11"/>
        <v>19519.829111111114</v>
      </c>
      <c r="Z81" s="87">
        <f t="shared" si="11"/>
        <v>19519.829111111114</v>
      </c>
      <c r="AA81" s="87">
        <f t="shared" si="11"/>
        <v>19519.829111111114</v>
      </c>
      <c r="AB81" s="87">
        <f t="shared" si="11"/>
        <v>19519.829111111114</v>
      </c>
      <c r="AC81" s="87">
        <f t="shared" si="11"/>
        <v>23423.794933333334</v>
      </c>
      <c r="AD81" s="87">
        <f t="shared" si="11"/>
        <v>22674.233495466669</v>
      </c>
      <c r="AE81" s="87">
        <f t="shared" si="11"/>
        <v>21948.658023611737</v>
      </c>
      <c r="AF81" s="87">
        <f t="shared" si="11"/>
        <v>21246.300966856161</v>
      </c>
      <c r="AG81" s="87">
        <f t="shared" si="11"/>
        <v>20566.419335916762</v>
      </c>
      <c r="AI81" s="147"/>
      <c r="AJ81" s="128"/>
    </row>
    <row r="82" spans="1:36" s="20" customFormat="1" x14ac:dyDescent="0.2">
      <c r="A82" s="65"/>
      <c r="B82" s="86">
        <f>'3. Investeringen'!B79</f>
        <v>65</v>
      </c>
      <c r="C82" s="86" t="str">
        <f>'3. Investeringen'!C79</f>
        <v>Nieuwe investeringen</v>
      </c>
      <c r="D82" s="86" t="str">
        <f>'3. Investeringen'!F79</f>
        <v>TD</v>
      </c>
      <c r="E82" s="121">
        <f>'3. Investeringen'!K79</f>
        <v>2014</v>
      </c>
      <c r="F82" s="171">
        <f>'3. Investeringen'!M79</f>
        <v>30</v>
      </c>
      <c r="G82" s="121">
        <f>'3. Investeringen'!N79</f>
        <v>2014</v>
      </c>
      <c r="H82" s="86">
        <f>'3. Investeringen'!O79</f>
        <v>367885.82</v>
      </c>
      <c r="I82" s="65"/>
      <c r="J82" s="86">
        <f>'6. Investeringen per jaar'!I79</f>
        <v>1</v>
      </c>
      <c r="K82" s="65"/>
      <c r="L82" s="123">
        <f t="shared" ref="L82:L139" si="12">G82+F82+IF(P82=0,-1,0)</f>
        <v>2044</v>
      </c>
      <c r="M82" s="87">
        <f t="shared" ref="M82:M139" si="13">H82-SUM(R82:AB82)</f>
        <v>275914.36499999999</v>
      </c>
      <c r="N82" s="117">
        <f t="shared" ref="N82:N139" si="14">IF($E82&lt;$G82,
MAX(0,$F82+$G82-2022),
MAX(L82-2022+P82,0)+IF(P82=0,1,0))</f>
        <v>22.5</v>
      </c>
      <c r="O82" s="87" t="b">
        <f t="shared" ref="O82:O139" si="15">H82&lt;0</f>
        <v>0</v>
      </c>
      <c r="P82" s="117">
        <f>INDEX('2. Reguleringsparameters'!$D$44:$E$50,MATCH(C82,'2. Reguleringsparameters'!$B$44:$B$50,0),MATCH(D82,'2. Reguleringsparameters'!$D$43:$E$43,0))</f>
        <v>0.5</v>
      </c>
      <c r="Q82" s="65"/>
      <c r="R82" s="87">
        <f t="shared" si="11"/>
        <v>0</v>
      </c>
      <c r="S82" s="87">
        <f t="shared" si="11"/>
        <v>0</v>
      </c>
      <c r="T82" s="87">
        <f t="shared" si="11"/>
        <v>0</v>
      </c>
      <c r="U82" s="87">
        <f t="shared" si="11"/>
        <v>6131.4303333333337</v>
      </c>
      <c r="V82" s="87">
        <f t="shared" si="11"/>
        <v>12262.860666666667</v>
      </c>
      <c r="W82" s="87">
        <f t="shared" si="11"/>
        <v>12262.860666666667</v>
      </c>
      <c r="X82" s="87">
        <f t="shared" si="11"/>
        <v>12262.860666666667</v>
      </c>
      <c r="Y82" s="87">
        <f t="shared" si="11"/>
        <v>12262.860666666667</v>
      </c>
      <c r="Z82" s="87">
        <f t="shared" si="11"/>
        <v>12262.860666666667</v>
      </c>
      <c r="AA82" s="87">
        <f t="shared" si="11"/>
        <v>12262.860666666667</v>
      </c>
      <c r="AB82" s="87">
        <f t="shared" si="11"/>
        <v>12262.860666666667</v>
      </c>
      <c r="AC82" s="87">
        <f t="shared" si="11"/>
        <v>14715.432799999999</v>
      </c>
      <c r="AD82" s="87">
        <f t="shared" si="11"/>
        <v>13930.609717333331</v>
      </c>
      <c r="AE82" s="87">
        <f t="shared" si="11"/>
        <v>13187.64386574222</v>
      </c>
      <c r="AF82" s="87">
        <f t="shared" si="11"/>
        <v>12484.302859569301</v>
      </c>
      <c r="AG82" s="87">
        <f t="shared" si="11"/>
        <v>11978.182473370547</v>
      </c>
      <c r="AI82" s="147"/>
      <c r="AJ82" s="128"/>
    </row>
    <row r="83" spans="1:36" s="20" customFormat="1" x14ac:dyDescent="0.2">
      <c r="A83" s="65"/>
      <c r="B83" s="86">
        <f>'3. Investeringen'!B80</f>
        <v>66</v>
      </c>
      <c r="C83" s="86" t="str">
        <f>'3. Investeringen'!C80</f>
        <v>Nieuwe investeringen</v>
      </c>
      <c r="D83" s="86" t="str">
        <f>'3. Investeringen'!F80</f>
        <v>TD</v>
      </c>
      <c r="E83" s="121">
        <f>'3. Investeringen'!K80</f>
        <v>2014</v>
      </c>
      <c r="F83" s="171">
        <f>'3. Investeringen'!M80</f>
        <v>25</v>
      </c>
      <c r="G83" s="121">
        <f>'3. Investeringen'!N80</f>
        <v>2014</v>
      </c>
      <c r="H83" s="86">
        <f>'3. Investeringen'!O80</f>
        <v>23593.87</v>
      </c>
      <c r="I83" s="65"/>
      <c r="J83" s="86">
        <f>'6. Investeringen per jaar'!I80</f>
        <v>1</v>
      </c>
      <c r="K83" s="65"/>
      <c r="L83" s="123">
        <f t="shared" si="12"/>
        <v>2039</v>
      </c>
      <c r="M83" s="87">
        <f t="shared" si="13"/>
        <v>16515.709000000003</v>
      </c>
      <c r="N83" s="117">
        <f t="shared" si="14"/>
        <v>17.5</v>
      </c>
      <c r="O83" s="87" t="b">
        <f t="shared" si="15"/>
        <v>0</v>
      </c>
      <c r="P83" s="117">
        <f>INDEX('2. Reguleringsparameters'!$D$44:$E$50,MATCH(C83,'2. Reguleringsparameters'!$B$44:$B$50,0),MATCH(D83,'2. Reguleringsparameters'!$D$43:$E$43,0))</f>
        <v>0.5</v>
      </c>
      <c r="Q83" s="65"/>
      <c r="R83" s="87">
        <f t="shared" si="11"/>
        <v>0</v>
      </c>
      <c r="S83" s="87">
        <f t="shared" si="11"/>
        <v>0</v>
      </c>
      <c r="T83" s="87">
        <f t="shared" si="11"/>
        <v>0</v>
      </c>
      <c r="U83" s="87">
        <f t="shared" si="11"/>
        <v>471.87739999999997</v>
      </c>
      <c r="V83" s="87">
        <f t="shared" si="11"/>
        <v>943.75479999999993</v>
      </c>
      <c r="W83" s="87">
        <f t="shared" si="11"/>
        <v>943.75479999999993</v>
      </c>
      <c r="X83" s="87">
        <f t="shared" si="11"/>
        <v>943.75479999999993</v>
      </c>
      <c r="Y83" s="87">
        <f t="shared" si="11"/>
        <v>943.75479999999993</v>
      </c>
      <c r="Z83" s="87">
        <f t="shared" si="11"/>
        <v>943.75479999999993</v>
      </c>
      <c r="AA83" s="87">
        <f t="shared" si="11"/>
        <v>943.75479999999993</v>
      </c>
      <c r="AB83" s="87">
        <f t="shared" si="11"/>
        <v>943.75479999999993</v>
      </c>
      <c r="AC83" s="87">
        <f t="shared" si="11"/>
        <v>1132.5057600000002</v>
      </c>
      <c r="AD83" s="87">
        <f t="shared" si="11"/>
        <v>1054.8482221714287</v>
      </c>
      <c r="AE83" s="87">
        <f t="shared" si="11"/>
        <v>982.51577265110222</v>
      </c>
      <c r="AF83" s="87">
        <f t="shared" si="11"/>
        <v>920.40270656396353</v>
      </c>
      <c r="AG83" s="87">
        <f t="shared" si="11"/>
        <v>920.40270656396353</v>
      </c>
      <c r="AI83" s="147"/>
      <c r="AJ83" s="128"/>
    </row>
    <row r="84" spans="1:36" s="20" customFormat="1" x14ac:dyDescent="0.2">
      <c r="A84" s="65"/>
      <c r="B84" s="86">
        <f>'3. Investeringen'!B81</f>
        <v>67</v>
      </c>
      <c r="C84" s="86" t="str">
        <f>'3. Investeringen'!C81</f>
        <v>Nieuwe investeringen</v>
      </c>
      <c r="D84" s="86" t="str">
        <f>'3. Investeringen'!F81</f>
        <v>TD</v>
      </c>
      <c r="E84" s="121">
        <f>'3. Investeringen'!K81</f>
        <v>2014</v>
      </c>
      <c r="F84" s="171">
        <f>'3. Investeringen'!M81</f>
        <v>10</v>
      </c>
      <c r="G84" s="121">
        <f>'3. Investeringen'!N81</f>
        <v>2014</v>
      </c>
      <c r="H84" s="86">
        <f>'3. Investeringen'!O81</f>
        <v>206550.02</v>
      </c>
      <c r="I84" s="65"/>
      <c r="J84" s="86">
        <f>'6. Investeringen per jaar'!I81</f>
        <v>1</v>
      </c>
      <c r="K84" s="65"/>
      <c r="L84" s="123">
        <f t="shared" si="12"/>
        <v>2024</v>
      </c>
      <c r="M84" s="87">
        <f t="shared" si="13"/>
        <v>51637.504999999946</v>
      </c>
      <c r="N84" s="117">
        <f t="shared" si="14"/>
        <v>2.5</v>
      </c>
      <c r="O84" s="87" t="b">
        <f t="shared" si="15"/>
        <v>0</v>
      </c>
      <c r="P84" s="117">
        <f>INDEX('2. Reguleringsparameters'!$D$44:$E$50,MATCH(C84,'2. Reguleringsparameters'!$B$44:$B$50,0),MATCH(D84,'2. Reguleringsparameters'!$D$43:$E$43,0))</f>
        <v>0.5</v>
      </c>
      <c r="Q84" s="65"/>
      <c r="R84" s="87">
        <f t="shared" si="11"/>
        <v>0</v>
      </c>
      <c r="S84" s="87">
        <f t="shared" si="11"/>
        <v>0</v>
      </c>
      <c r="T84" s="87">
        <f t="shared" si="11"/>
        <v>0</v>
      </c>
      <c r="U84" s="87">
        <f t="shared" si="11"/>
        <v>10327.501</v>
      </c>
      <c r="V84" s="87">
        <f t="shared" si="11"/>
        <v>20655.002</v>
      </c>
      <c r="W84" s="87">
        <f t="shared" si="11"/>
        <v>20655.002</v>
      </c>
      <c r="X84" s="87">
        <f t="shared" si="11"/>
        <v>20655.002</v>
      </c>
      <c r="Y84" s="87">
        <f t="shared" si="11"/>
        <v>20655.002</v>
      </c>
      <c r="Z84" s="87">
        <f t="shared" si="11"/>
        <v>20655.002</v>
      </c>
      <c r="AA84" s="87">
        <f t="shared" si="11"/>
        <v>20655.002</v>
      </c>
      <c r="AB84" s="87">
        <f t="shared" si="11"/>
        <v>20655.002</v>
      </c>
      <c r="AC84" s="87">
        <f t="shared" si="11"/>
        <v>24786.002399999972</v>
      </c>
      <c r="AD84" s="87">
        <f t="shared" si="11"/>
        <v>17901.001733333316</v>
      </c>
      <c r="AE84" s="87">
        <f t="shared" si="11"/>
        <v>8950.5008666666581</v>
      </c>
      <c r="AF84" s="87">
        <f t="shared" si="11"/>
        <v>0</v>
      </c>
      <c r="AG84" s="87">
        <f t="shared" si="11"/>
        <v>0</v>
      </c>
      <c r="AI84" s="147"/>
      <c r="AJ84" s="128"/>
    </row>
    <row r="85" spans="1:36" s="20" customFormat="1" x14ac:dyDescent="0.2">
      <c r="A85" s="65"/>
      <c r="B85" s="86">
        <f>'3. Investeringen'!B82</f>
        <v>68</v>
      </c>
      <c r="C85" s="86" t="str">
        <f>'3. Investeringen'!C82</f>
        <v>Nieuwe investeringen</v>
      </c>
      <c r="D85" s="86" t="str">
        <f>'3. Investeringen'!F82</f>
        <v>TD</v>
      </c>
      <c r="E85" s="121">
        <f>'3. Investeringen'!K82</f>
        <v>2014</v>
      </c>
      <c r="F85" s="171">
        <f>'3. Investeringen'!M82</f>
        <v>5</v>
      </c>
      <c r="G85" s="121">
        <f>'3. Investeringen'!N82</f>
        <v>2014</v>
      </c>
      <c r="H85" s="86">
        <f>'3. Investeringen'!O82</f>
        <v>213431.29</v>
      </c>
      <c r="I85" s="65"/>
      <c r="J85" s="86">
        <f>'6. Investeringen per jaar'!I82</f>
        <v>1</v>
      </c>
      <c r="K85" s="65"/>
      <c r="L85" s="123">
        <f t="shared" si="12"/>
        <v>2019</v>
      </c>
      <c r="M85" s="87">
        <f t="shared" si="13"/>
        <v>0</v>
      </c>
      <c r="N85" s="117">
        <f t="shared" si="14"/>
        <v>0</v>
      </c>
      <c r="O85" s="87" t="b">
        <f t="shared" si="15"/>
        <v>0</v>
      </c>
      <c r="P85" s="117">
        <f>INDEX('2. Reguleringsparameters'!$D$44:$E$50,MATCH(C85,'2. Reguleringsparameters'!$B$44:$B$50,0),MATCH(D85,'2. Reguleringsparameters'!$D$43:$E$43,0))</f>
        <v>0.5</v>
      </c>
      <c r="Q85" s="65"/>
      <c r="R85" s="87">
        <f t="shared" si="11"/>
        <v>0</v>
      </c>
      <c r="S85" s="87">
        <f t="shared" si="11"/>
        <v>0</v>
      </c>
      <c r="T85" s="87">
        <f t="shared" si="11"/>
        <v>0</v>
      </c>
      <c r="U85" s="87">
        <f t="shared" si="11"/>
        <v>21343.129000000001</v>
      </c>
      <c r="V85" s="87">
        <f t="shared" si="11"/>
        <v>42686.258000000002</v>
      </c>
      <c r="W85" s="87">
        <f t="shared" si="11"/>
        <v>42686.258000000002</v>
      </c>
      <c r="X85" s="87">
        <f t="shared" si="11"/>
        <v>42686.258000000002</v>
      </c>
      <c r="Y85" s="87">
        <f t="shared" si="11"/>
        <v>42686.258000000002</v>
      </c>
      <c r="Z85" s="87">
        <f t="shared" si="11"/>
        <v>21343.129000000001</v>
      </c>
      <c r="AA85" s="87">
        <f t="shared" si="11"/>
        <v>0</v>
      </c>
      <c r="AB85" s="87">
        <f t="shared" si="11"/>
        <v>0</v>
      </c>
      <c r="AC85" s="87">
        <f t="shared" si="11"/>
        <v>0</v>
      </c>
      <c r="AD85" s="87">
        <f t="shared" si="11"/>
        <v>0</v>
      </c>
      <c r="AE85" s="87">
        <f t="shared" si="11"/>
        <v>0</v>
      </c>
      <c r="AF85" s="87">
        <f t="shared" si="11"/>
        <v>0</v>
      </c>
      <c r="AG85" s="87">
        <f t="shared" si="11"/>
        <v>0</v>
      </c>
      <c r="AI85" s="147"/>
      <c r="AJ85" s="128"/>
    </row>
    <row r="86" spans="1:36" s="20" customFormat="1" x14ac:dyDescent="0.2">
      <c r="A86" s="65"/>
      <c r="B86" s="86">
        <f>'3. Investeringen'!B83</f>
        <v>69</v>
      </c>
      <c r="C86" s="86" t="str">
        <f>'3. Investeringen'!C83</f>
        <v>Nieuwe investeringen</v>
      </c>
      <c r="D86" s="86" t="str">
        <f>'3. Investeringen'!F83</f>
        <v>TD</v>
      </c>
      <c r="E86" s="121">
        <f>'3. Investeringen'!K83</f>
        <v>2015</v>
      </c>
      <c r="F86" s="171">
        <f>'3. Investeringen'!M83</f>
        <v>55</v>
      </c>
      <c r="G86" s="121">
        <f>'3. Investeringen'!N83</f>
        <v>2015</v>
      </c>
      <c r="H86" s="86">
        <f>'3. Investeringen'!O83</f>
        <v>364803.48</v>
      </c>
      <c r="I86" s="65"/>
      <c r="J86" s="86">
        <f>'6. Investeringen per jaar'!I83</f>
        <v>1</v>
      </c>
      <c r="K86" s="65"/>
      <c r="L86" s="123">
        <f t="shared" si="12"/>
        <v>2070</v>
      </c>
      <c r="M86" s="87">
        <f t="shared" si="13"/>
        <v>321690.34145454544</v>
      </c>
      <c r="N86" s="117">
        <f t="shared" si="14"/>
        <v>48.5</v>
      </c>
      <c r="O86" s="87" t="b">
        <f t="shared" si="15"/>
        <v>0</v>
      </c>
      <c r="P86" s="117">
        <f>INDEX('2. Reguleringsparameters'!$D$44:$E$50,MATCH(C86,'2. Reguleringsparameters'!$B$44:$B$50,0),MATCH(D86,'2. Reguleringsparameters'!$D$43:$E$43,0))</f>
        <v>0.5</v>
      </c>
      <c r="Q86" s="65"/>
      <c r="R86" s="87">
        <f t="shared" si="11"/>
        <v>0</v>
      </c>
      <c r="S86" s="87">
        <f t="shared" si="11"/>
        <v>0</v>
      </c>
      <c r="T86" s="87">
        <f t="shared" si="11"/>
        <v>0</v>
      </c>
      <c r="U86" s="87">
        <f t="shared" si="11"/>
        <v>0</v>
      </c>
      <c r="V86" s="87">
        <f t="shared" si="11"/>
        <v>3316.3952727272726</v>
      </c>
      <c r="W86" s="87">
        <f t="shared" si="11"/>
        <v>6632.7905454545453</v>
      </c>
      <c r="X86" s="87">
        <f t="shared" si="11"/>
        <v>6632.7905454545453</v>
      </c>
      <c r="Y86" s="87">
        <f t="shared" si="11"/>
        <v>6632.7905454545453</v>
      </c>
      <c r="Z86" s="87">
        <f t="shared" si="11"/>
        <v>6632.7905454545453</v>
      </c>
      <c r="AA86" s="87">
        <f t="shared" si="11"/>
        <v>6632.7905454545453</v>
      </c>
      <c r="AB86" s="87">
        <f t="shared" si="11"/>
        <v>6632.7905454545453</v>
      </c>
      <c r="AC86" s="87">
        <f t="shared" si="11"/>
        <v>7959.3486545454543</v>
      </c>
      <c r="AD86" s="87">
        <f t="shared" si="11"/>
        <v>7762.4163167010311</v>
      </c>
      <c r="AE86" s="87">
        <f t="shared" si="11"/>
        <v>7570.3565315455407</v>
      </c>
      <c r="AF86" s="87">
        <f t="shared" si="11"/>
        <v>7383.0487410743117</v>
      </c>
      <c r="AG86" s="87">
        <f t="shared" si="11"/>
        <v>7200.3753701611322</v>
      </c>
      <c r="AI86" s="147"/>
      <c r="AJ86" s="128"/>
    </row>
    <row r="87" spans="1:36" s="20" customFormat="1" x14ac:dyDescent="0.2">
      <c r="A87" s="65"/>
      <c r="B87" s="86">
        <f>'3. Investeringen'!B84</f>
        <v>70</v>
      </c>
      <c r="C87" s="86" t="str">
        <f>'3. Investeringen'!C84</f>
        <v>Nieuwe investeringen</v>
      </c>
      <c r="D87" s="86" t="str">
        <f>'3. Investeringen'!F84</f>
        <v>TD</v>
      </c>
      <c r="E87" s="121">
        <f>'3. Investeringen'!K84</f>
        <v>2015</v>
      </c>
      <c r="F87" s="171">
        <f>'3. Investeringen'!M84</f>
        <v>45</v>
      </c>
      <c r="G87" s="121">
        <f>'3. Investeringen'!N84</f>
        <v>2015</v>
      </c>
      <c r="H87" s="86">
        <f>'3. Investeringen'!O84</f>
        <v>872801.91</v>
      </c>
      <c r="I87" s="65"/>
      <c r="J87" s="86">
        <f>'6. Investeringen per jaar'!I84</f>
        <v>1</v>
      </c>
      <c r="K87" s="65"/>
      <c r="L87" s="123">
        <f t="shared" si="12"/>
        <v>2060</v>
      </c>
      <c r="M87" s="87">
        <f t="shared" si="13"/>
        <v>746730.52300000004</v>
      </c>
      <c r="N87" s="117">
        <f t="shared" si="14"/>
        <v>38.5</v>
      </c>
      <c r="O87" s="87" t="b">
        <f t="shared" si="15"/>
        <v>0</v>
      </c>
      <c r="P87" s="117">
        <f>INDEX('2. Reguleringsparameters'!$D$44:$E$50,MATCH(C87,'2. Reguleringsparameters'!$B$44:$B$50,0),MATCH(D87,'2. Reguleringsparameters'!$D$43:$E$43,0))</f>
        <v>0.5</v>
      </c>
      <c r="Q87" s="65"/>
      <c r="R87" s="87">
        <f t="shared" si="11"/>
        <v>0</v>
      </c>
      <c r="S87" s="87">
        <f t="shared" si="11"/>
        <v>0</v>
      </c>
      <c r="T87" s="87">
        <f t="shared" si="11"/>
        <v>0</v>
      </c>
      <c r="U87" s="87">
        <f t="shared" si="11"/>
        <v>0</v>
      </c>
      <c r="V87" s="87">
        <f t="shared" si="11"/>
        <v>9697.7990000000009</v>
      </c>
      <c r="W87" s="87">
        <f t="shared" si="11"/>
        <v>19395.598000000002</v>
      </c>
      <c r="X87" s="87">
        <f t="shared" si="11"/>
        <v>19395.598000000002</v>
      </c>
      <c r="Y87" s="87">
        <f t="shared" si="11"/>
        <v>19395.598000000002</v>
      </c>
      <c r="Z87" s="87">
        <f t="shared" si="11"/>
        <v>19395.598000000002</v>
      </c>
      <c r="AA87" s="87">
        <f t="shared" si="11"/>
        <v>19395.598000000002</v>
      </c>
      <c r="AB87" s="87">
        <f t="shared" si="11"/>
        <v>19395.598000000002</v>
      </c>
      <c r="AC87" s="87">
        <f t="shared" si="11"/>
        <v>23274.7176</v>
      </c>
      <c r="AD87" s="87">
        <f t="shared" si="11"/>
        <v>22549.271856623378</v>
      </c>
      <c r="AE87" s="87">
        <f t="shared" si="11"/>
        <v>21846.437409144208</v>
      </c>
      <c r="AF87" s="87">
        <f t="shared" si="11"/>
        <v>21165.509489898155</v>
      </c>
      <c r="AG87" s="87">
        <f t="shared" si="11"/>
        <v>20505.805298005227</v>
      </c>
      <c r="AI87" s="147"/>
      <c r="AJ87" s="128"/>
    </row>
    <row r="88" spans="1:36" s="20" customFormat="1" x14ac:dyDescent="0.2">
      <c r="A88" s="65"/>
      <c r="B88" s="86">
        <f>'3. Investeringen'!B85</f>
        <v>71</v>
      </c>
      <c r="C88" s="86" t="str">
        <f>'3. Investeringen'!C85</f>
        <v>Nieuwe investeringen</v>
      </c>
      <c r="D88" s="86" t="str">
        <f>'3. Investeringen'!F85</f>
        <v>TD</v>
      </c>
      <c r="E88" s="121">
        <f>'3. Investeringen'!K85</f>
        <v>2015</v>
      </c>
      <c r="F88" s="171">
        <f>'3. Investeringen'!M85</f>
        <v>30</v>
      </c>
      <c r="G88" s="121">
        <f>'3. Investeringen'!N85</f>
        <v>2015</v>
      </c>
      <c r="H88" s="86">
        <f>'3. Investeringen'!O85</f>
        <v>230149.74</v>
      </c>
      <c r="I88" s="65"/>
      <c r="J88" s="86">
        <f>'6. Investeringen per jaar'!I85</f>
        <v>1</v>
      </c>
      <c r="K88" s="65"/>
      <c r="L88" s="123">
        <f t="shared" si="12"/>
        <v>2045</v>
      </c>
      <c r="M88" s="87">
        <f t="shared" si="13"/>
        <v>180283.96299999999</v>
      </c>
      <c r="N88" s="117">
        <f t="shared" si="14"/>
        <v>23.5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0</v>
      </c>
      <c r="S88" s="87">
        <f t="shared" si="16"/>
        <v>0</v>
      </c>
      <c r="T88" s="87">
        <f t="shared" si="16"/>
        <v>0</v>
      </c>
      <c r="U88" s="87">
        <f t="shared" si="16"/>
        <v>0</v>
      </c>
      <c r="V88" s="87">
        <f t="shared" si="16"/>
        <v>3835.8289999999997</v>
      </c>
      <c r="W88" s="87">
        <f t="shared" si="16"/>
        <v>7671.6579999999994</v>
      </c>
      <c r="X88" s="87">
        <f t="shared" si="16"/>
        <v>7671.6579999999994</v>
      </c>
      <c r="Y88" s="87">
        <f t="shared" si="16"/>
        <v>7671.6579999999994</v>
      </c>
      <c r="Z88" s="87">
        <f t="shared" si="16"/>
        <v>7671.6579999999994</v>
      </c>
      <c r="AA88" s="87">
        <f t="shared" si="16"/>
        <v>7671.6579999999994</v>
      </c>
      <c r="AB88" s="87">
        <f t="shared" si="16"/>
        <v>7671.6579999999994</v>
      </c>
      <c r="AC88" s="87">
        <f t="shared" si="16"/>
        <v>9205.989599999999</v>
      </c>
      <c r="AD88" s="87">
        <f t="shared" si="16"/>
        <v>8735.8965140425516</v>
      </c>
      <c r="AE88" s="87">
        <f t="shared" si="16"/>
        <v>8289.8081814105917</v>
      </c>
      <c r="AF88" s="87">
        <f t="shared" si="16"/>
        <v>7866.4988274662219</v>
      </c>
      <c r="AG88" s="87">
        <f t="shared" si="16"/>
        <v>7496.7061475425962</v>
      </c>
      <c r="AI88" s="147"/>
      <c r="AJ88" s="128"/>
    </row>
    <row r="89" spans="1:36" s="20" customFormat="1" x14ac:dyDescent="0.2">
      <c r="A89" s="65"/>
      <c r="B89" s="86">
        <f>'3. Investeringen'!B86</f>
        <v>72</v>
      </c>
      <c r="C89" s="86" t="str">
        <f>'3. Investeringen'!C86</f>
        <v>Nieuwe investeringen</v>
      </c>
      <c r="D89" s="86" t="str">
        <f>'3. Investeringen'!F86</f>
        <v>TD</v>
      </c>
      <c r="E89" s="121">
        <f>'3. Investeringen'!K86</f>
        <v>2015</v>
      </c>
      <c r="F89" s="171">
        <f>'3. Investeringen'!M86</f>
        <v>25</v>
      </c>
      <c r="G89" s="121">
        <f>'3. Investeringen'!N86</f>
        <v>2015</v>
      </c>
      <c r="H89" s="86">
        <f>'3. Investeringen'!O86</f>
        <v>34245.83</v>
      </c>
      <c r="I89" s="65"/>
      <c r="J89" s="86">
        <f>'6. Investeringen per jaar'!I86</f>
        <v>1</v>
      </c>
      <c r="K89" s="65"/>
      <c r="L89" s="123">
        <f t="shared" si="12"/>
        <v>2040</v>
      </c>
      <c r="M89" s="87">
        <f t="shared" si="13"/>
        <v>25341.914199999999</v>
      </c>
      <c r="N89" s="117">
        <f t="shared" si="14"/>
        <v>18.5</v>
      </c>
      <c r="O89" s="87" t="b">
        <f t="shared" si="15"/>
        <v>0</v>
      </c>
      <c r="P89" s="117">
        <f>INDEX('2. Reguleringsparameters'!$D$44:$E$50,MATCH(C89,'2. Reguleringsparameters'!$B$44:$B$50,0),MATCH(D89,'2. Reguleringsparameters'!$D$43:$E$43,0))</f>
        <v>0.5</v>
      </c>
      <c r="Q89" s="65"/>
      <c r="R89" s="87">
        <f t="shared" si="16"/>
        <v>0</v>
      </c>
      <c r="S89" s="87">
        <f t="shared" si="16"/>
        <v>0</v>
      </c>
      <c r="T89" s="87">
        <f t="shared" si="16"/>
        <v>0</v>
      </c>
      <c r="U89" s="87">
        <f t="shared" si="16"/>
        <v>0</v>
      </c>
      <c r="V89" s="87">
        <f t="shared" si="16"/>
        <v>684.91660000000002</v>
      </c>
      <c r="W89" s="87">
        <f t="shared" si="16"/>
        <v>1369.8332000000003</v>
      </c>
      <c r="X89" s="87">
        <f t="shared" si="16"/>
        <v>1369.8332000000003</v>
      </c>
      <c r="Y89" s="87">
        <f t="shared" si="16"/>
        <v>1369.8332000000003</v>
      </c>
      <c r="Z89" s="87">
        <f t="shared" si="16"/>
        <v>1369.8332000000003</v>
      </c>
      <c r="AA89" s="87">
        <f t="shared" si="16"/>
        <v>1369.8332000000003</v>
      </c>
      <c r="AB89" s="87">
        <f t="shared" si="16"/>
        <v>1369.8332000000003</v>
      </c>
      <c r="AC89" s="87">
        <f t="shared" si="16"/>
        <v>1643.7998400000001</v>
      </c>
      <c r="AD89" s="87">
        <f t="shared" si="16"/>
        <v>1537.1749855135135</v>
      </c>
      <c r="AE89" s="87">
        <f t="shared" si="16"/>
        <v>1437.4663378045288</v>
      </c>
      <c r="AF89" s="87">
        <f t="shared" si="16"/>
        <v>1344.2252780550459</v>
      </c>
      <c r="AG89" s="87">
        <f t="shared" si="16"/>
        <v>1336.4998454225456</v>
      </c>
      <c r="AI89" s="147"/>
      <c r="AJ89" s="128"/>
    </row>
    <row r="90" spans="1:36" s="20" customFormat="1" x14ac:dyDescent="0.2">
      <c r="A90" s="65"/>
      <c r="B90" s="86">
        <f>'3. Investeringen'!B87</f>
        <v>73</v>
      </c>
      <c r="C90" s="86" t="str">
        <f>'3. Investeringen'!C87</f>
        <v>Nieuwe investeringen</v>
      </c>
      <c r="D90" s="86" t="str">
        <f>'3. Investeringen'!F87</f>
        <v>TD</v>
      </c>
      <c r="E90" s="121">
        <f>'3. Investeringen'!K87</f>
        <v>2015</v>
      </c>
      <c r="F90" s="171">
        <f>'3. Investeringen'!M87</f>
        <v>10</v>
      </c>
      <c r="G90" s="121">
        <f>'3. Investeringen'!N87</f>
        <v>2015</v>
      </c>
      <c r="H90" s="86">
        <f>'3. Investeringen'!O87</f>
        <v>130498.1</v>
      </c>
      <c r="I90" s="65"/>
      <c r="J90" s="86">
        <f>'6. Investeringen per jaar'!I87</f>
        <v>1</v>
      </c>
      <c r="K90" s="65"/>
      <c r="L90" s="123">
        <f t="shared" si="12"/>
        <v>2025</v>
      </c>
      <c r="M90" s="87">
        <f t="shared" si="13"/>
        <v>45674.335000000006</v>
      </c>
      <c r="N90" s="117">
        <f t="shared" si="14"/>
        <v>3.5</v>
      </c>
      <c r="O90" s="87" t="b">
        <f t="shared" si="15"/>
        <v>0</v>
      </c>
      <c r="P90" s="117">
        <f>INDEX('2. Reguleringsparameters'!$D$44:$E$50,MATCH(C90,'2. Reguleringsparameters'!$B$44:$B$50,0),MATCH(D90,'2. Reguleringsparameters'!$D$43:$E$43,0))</f>
        <v>0.5</v>
      </c>
      <c r="Q90" s="65"/>
      <c r="R90" s="87">
        <f t="shared" si="16"/>
        <v>0</v>
      </c>
      <c r="S90" s="87">
        <f t="shared" si="16"/>
        <v>0</v>
      </c>
      <c r="T90" s="87">
        <f t="shared" si="16"/>
        <v>0</v>
      </c>
      <c r="U90" s="87">
        <f t="shared" si="16"/>
        <v>0</v>
      </c>
      <c r="V90" s="87">
        <f t="shared" si="16"/>
        <v>6524.9050000000007</v>
      </c>
      <c r="W90" s="87">
        <f t="shared" si="16"/>
        <v>13049.810000000001</v>
      </c>
      <c r="X90" s="87">
        <f t="shared" si="16"/>
        <v>13049.810000000001</v>
      </c>
      <c r="Y90" s="87">
        <f t="shared" si="16"/>
        <v>13049.810000000001</v>
      </c>
      <c r="Z90" s="87">
        <f t="shared" si="16"/>
        <v>13049.810000000001</v>
      </c>
      <c r="AA90" s="87">
        <f t="shared" si="16"/>
        <v>13049.810000000001</v>
      </c>
      <c r="AB90" s="87">
        <f t="shared" si="16"/>
        <v>13049.810000000001</v>
      </c>
      <c r="AC90" s="87">
        <f t="shared" si="16"/>
        <v>15659.772000000003</v>
      </c>
      <c r="AD90" s="87">
        <f t="shared" si="16"/>
        <v>12005.825200000001</v>
      </c>
      <c r="AE90" s="87">
        <f t="shared" si="16"/>
        <v>12005.825200000001</v>
      </c>
      <c r="AF90" s="87">
        <f t="shared" si="16"/>
        <v>6002.9126000000006</v>
      </c>
      <c r="AG90" s="87">
        <f t="shared" si="16"/>
        <v>0</v>
      </c>
      <c r="AI90" s="147"/>
      <c r="AJ90" s="128"/>
    </row>
    <row r="91" spans="1:36" s="20" customFormat="1" x14ac:dyDescent="0.2">
      <c r="A91" s="65"/>
      <c r="B91" s="86">
        <f>'3. Investeringen'!B88</f>
        <v>74</v>
      </c>
      <c r="C91" s="86" t="str">
        <f>'3. Investeringen'!C88</f>
        <v>Nieuwe investeringen</v>
      </c>
      <c r="D91" s="86" t="str">
        <f>'3. Investeringen'!F88</f>
        <v>TD</v>
      </c>
      <c r="E91" s="121">
        <f>'3. Investeringen'!K88</f>
        <v>2015</v>
      </c>
      <c r="F91" s="171">
        <f>'3. Investeringen'!M88</f>
        <v>5</v>
      </c>
      <c r="G91" s="121">
        <f>'3. Investeringen'!N88</f>
        <v>2015</v>
      </c>
      <c r="H91" s="86">
        <f>'3. Investeringen'!O88</f>
        <v>280359.44</v>
      </c>
      <c r="I91" s="65"/>
      <c r="J91" s="86">
        <f>'6. Investeringen per jaar'!I88</f>
        <v>1</v>
      </c>
      <c r="K91" s="65"/>
      <c r="L91" s="123">
        <f t="shared" si="12"/>
        <v>2020</v>
      </c>
      <c r="M91" s="87">
        <f t="shared" si="13"/>
        <v>0</v>
      </c>
      <c r="N91" s="117">
        <f t="shared" si="14"/>
        <v>0</v>
      </c>
      <c r="O91" s="87" t="b">
        <f t="shared" si="15"/>
        <v>0</v>
      </c>
      <c r="P91" s="117">
        <f>INDEX('2. Reguleringsparameters'!$D$44:$E$50,MATCH(C91,'2. Reguleringsparameters'!$B$44:$B$50,0),MATCH(D91,'2. Reguleringsparameters'!$D$43:$E$43,0))</f>
        <v>0.5</v>
      </c>
      <c r="Q91" s="65"/>
      <c r="R91" s="87">
        <f t="shared" si="16"/>
        <v>0</v>
      </c>
      <c r="S91" s="87">
        <f t="shared" si="16"/>
        <v>0</v>
      </c>
      <c r="T91" s="87">
        <f t="shared" si="16"/>
        <v>0</v>
      </c>
      <c r="U91" s="87">
        <f t="shared" si="16"/>
        <v>0</v>
      </c>
      <c r="V91" s="87">
        <f t="shared" si="16"/>
        <v>28035.944000000003</v>
      </c>
      <c r="W91" s="87">
        <f t="shared" si="16"/>
        <v>56071.887999999999</v>
      </c>
      <c r="X91" s="87">
        <f t="shared" si="16"/>
        <v>56071.887999999999</v>
      </c>
      <c r="Y91" s="87">
        <f t="shared" si="16"/>
        <v>56071.887999999999</v>
      </c>
      <c r="Z91" s="87">
        <f t="shared" si="16"/>
        <v>56071.887999999999</v>
      </c>
      <c r="AA91" s="87">
        <f t="shared" si="16"/>
        <v>28035.944</v>
      </c>
      <c r="AB91" s="87">
        <f t="shared" si="16"/>
        <v>0</v>
      </c>
      <c r="AC91" s="87">
        <f t="shared" si="16"/>
        <v>0</v>
      </c>
      <c r="AD91" s="87">
        <f t="shared" si="16"/>
        <v>0</v>
      </c>
      <c r="AE91" s="87">
        <f t="shared" si="16"/>
        <v>0</v>
      </c>
      <c r="AF91" s="87">
        <f t="shared" si="16"/>
        <v>0</v>
      </c>
      <c r="AG91" s="87">
        <f t="shared" si="16"/>
        <v>0</v>
      </c>
      <c r="AI91" s="147"/>
      <c r="AJ91" s="128"/>
    </row>
    <row r="92" spans="1:36" s="20" customFormat="1" x14ac:dyDescent="0.2">
      <c r="A92" s="65"/>
      <c r="B92" s="86">
        <f>'3. Investeringen'!B89</f>
        <v>75</v>
      </c>
      <c r="C92" s="86" t="str">
        <f>'3. Investeringen'!C89</f>
        <v>Nieuwe investeringen</v>
      </c>
      <c r="D92" s="86" t="str">
        <f>'3. Investeringen'!F89</f>
        <v>TD</v>
      </c>
      <c r="E92" s="121">
        <f>'3. Investeringen'!K89</f>
        <v>2016</v>
      </c>
      <c r="F92" s="171">
        <f>'3. Investeringen'!M89</f>
        <v>55</v>
      </c>
      <c r="G92" s="121">
        <f>'3. Investeringen'!N89</f>
        <v>2016</v>
      </c>
      <c r="H92" s="86">
        <f>'3. Investeringen'!O89</f>
        <v>303730.26</v>
      </c>
      <c r="I92" s="65"/>
      <c r="J92" s="86">
        <f>'6. Investeringen per jaar'!I89</f>
        <v>1</v>
      </c>
      <c r="K92" s="65"/>
      <c r="L92" s="123">
        <f t="shared" si="12"/>
        <v>2071</v>
      </c>
      <c r="M92" s="87">
        <f t="shared" si="13"/>
        <v>273357.234</v>
      </c>
      <c r="N92" s="117">
        <f t="shared" si="14"/>
        <v>49.5</v>
      </c>
      <c r="O92" s="87" t="b">
        <f t="shared" si="15"/>
        <v>0</v>
      </c>
      <c r="P92" s="117">
        <f>INDEX('2. Reguleringsparameters'!$D$44:$E$50,MATCH(C92,'2. Reguleringsparameters'!$B$44:$B$50,0),MATCH(D92,'2. Reguleringsparameters'!$D$43:$E$43,0))</f>
        <v>0.5</v>
      </c>
      <c r="Q92" s="65"/>
      <c r="R92" s="87">
        <f t="shared" si="16"/>
        <v>0</v>
      </c>
      <c r="S92" s="87">
        <f t="shared" si="16"/>
        <v>0</v>
      </c>
      <c r="T92" s="87">
        <f t="shared" si="16"/>
        <v>0</v>
      </c>
      <c r="U92" s="87">
        <f t="shared" si="16"/>
        <v>0</v>
      </c>
      <c r="V92" s="87">
        <f t="shared" si="16"/>
        <v>0</v>
      </c>
      <c r="W92" s="87">
        <f t="shared" si="16"/>
        <v>2761.184181818182</v>
      </c>
      <c r="X92" s="87">
        <f t="shared" si="16"/>
        <v>5522.3683636363639</v>
      </c>
      <c r="Y92" s="87">
        <f t="shared" si="16"/>
        <v>5522.3683636363639</v>
      </c>
      <c r="Z92" s="87">
        <f t="shared" si="16"/>
        <v>5522.3683636363639</v>
      </c>
      <c r="AA92" s="87">
        <f t="shared" si="16"/>
        <v>5522.3683636363639</v>
      </c>
      <c r="AB92" s="87">
        <f t="shared" si="16"/>
        <v>5522.3683636363639</v>
      </c>
      <c r="AC92" s="87">
        <f t="shared" si="16"/>
        <v>6626.842036363636</v>
      </c>
      <c r="AD92" s="87">
        <f t="shared" si="16"/>
        <v>6466.1913203305794</v>
      </c>
      <c r="AE92" s="87">
        <f t="shared" si="16"/>
        <v>6309.4351671104441</v>
      </c>
      <c r="AF92" s="87">
        <f t="shared" si="16"/>
        <v>6156.4791630592817</v>
      </c>
      <c r="AG92" s="87">
        <f t="shared" si="16"/>
        <v>6007.2311833487538</v>
      </c>
      <c r="AI92" s="147"/>
      <c r="AJ92" s="128"/>
    </row>
    <row r="93" spans="1:36" s="20" customFormat="1" x14ac:dyDescent="0.2">
      <c r="A93" s="65"/>
      <c r="B93" s="86">
        <f>'3. Investeringen'!B90</f>
        <v>76</v>
      </c>
      <c r="C93" s="86" t="str">
        <f>'3. Investeringen'!C90</f>
        <v>Nieuwe investeringen</v>
      </c>
      <c r="D93" s="86" t="str">
        <f>'3. Investeringen'!F90</f>
        <v>TD</v>
      </c>
      <c r="E93" s="121">
        <f>'3. Investeringen'!K90</f>
        <v>2016</v>
      </c>
      <c r="F93" s="171">
        <f>'3. Investeringen'!M90</f>
        <v>45</v>
      </c>
      <c r="G93" s="121">
        <f>'3. Investeringen'!N90</f>
        <v>2016</v>
      </c>
      <c r="H93" s="86">
        <f>'3. Investeringen'!O90</f>
        <v>978827.03</v>
      </c>
      <c r="I93" s="65"/>
      <c r="J93" s="86">
        <f>'6. Investeringen per jaar'!I90</f>
        <v>1</v>
      </c>
      <c r="K93" s="65"/>
      <c r="L93" s="123">
        <f t="shared" si="12"/>
        <v>2061</v>
      </c>
      <c r="M93" s="87">
        <f t="shared" si="13"/>
        <v>859192.61522222229</v>
      </c>
      <c r="N93" s="117">
        <f t="shared" si="14"/>
        <v>39.5</v>
      </c>
      <c r="O93" s="87" t="b">
        <f t="shared" si="15"/>
        <v>0</v>
      </c>
      <c r="P93" s="117">
        <f>INDEX('2. Reguleringsparameters'!$D$44:$E$50,MATCH(C93,'2. Reguleringsparameters'!$B$44:$B$50,0),MATCH(D93,'2. Reguleringsparameters'!$D$43:$E$43,0))</f>
        <v>0.5</v>
      </c>
      <c r="Q93" s="65"/>
      <c r="R93" s="87">
        <f t="shared" si="16"/>
        <v>0</v>
      </c>
      <c r="S93" s="87">
        <f t="shared" si="16"/>
        <v>0</v>
      </c>
      <c r="T93" s="87">
        <f t="shared" si="16"/>
        <v>0</v>
      </c>
      <c r="U93" s="87">
        <f t="shared" si="16"/>
        <v>0</v>
      </c>
      <c r="V93" s="87">
        <f t="shared" si="16"/>
        <v>0</v>
      </c>
      <c r="W93" s="87">
        <f t="shared" si="16"/>
        <v>10875.855888888889</v>
      </c>
      <c r="X93" s="87">
        <f t="shared" si="16"/>
        <v>21751.711777777778</v>
      </c>
      <c r="Y93" s="87">
        <f t="shared" si="16"/>
        <v>21751.711777777778</v>
      </c>
      <c r="Z93" s="87">
        <f t="shared" si="16"/>
        <v>21751.711777777778</v>
      </c>
      <c r="AA93" s="87">
        <f t="shared" si="16"/>
        <v>21751.711777777778</v>
      </c>
      <c r="AB93" s="87">
        <f t="shared" si="16"/>
        <v>21751.711777777778</v>
      </c>
      <c r="AC93" s="87">
        <f t="shared" si="16"/>
        <v>26102.054133333335</v>
      </c>
      <c r="AD93" s="87">
        <f t="shared" si="16"/>
        <v>25309.080336877636</v>
      </c>
      <c r="AE93" s="87">
        <f t="shared" si="16"/>
        <v>24540.196883605404</v>
      </c>
      <c r="AF93" s="87">
        <f t="shared" si="16"/>
        <v>23794.671914989543</v>
      </c>
      <c r="AG93" s="87">
        <f t="shared" si="16"/>
        <v>23071.795806179733</v>
      </c>
      <c r="AI93" s="147"/>
      <c r="AJ93" s="128"/>
    </row>
    <row r="94" spans="1:36" s="20" customFormat="1" x14ac:dyDescent="0.2">
      <c r="A94" s="65"/>
      <c r="B94" s="86">
        <f>'3. Investeringen'!B91</f>
        <v>77</v>
      </c>
      <c r="C94" s="86" t="str">
        <f>'3. Investeringen'!C91</f>
        <v>Nieuwe investeringen</v>
      </c>
      <c r="D94" s="86" t="str">
        <f>'3. Investeringen'!F91</f>
        <v>TD</v>
      </c>
      <c r="E94" s="121">
        <f>'3. Investeringen'!K91</f>
        <v>2016</v>
      </c>
      <c r="F94" s="171">
        <f>'3. Investeringen'!M91</f>
        <v>30</v>
      </c>
      <c r="G94" s="121">
        <f>'3. Investeringen'!N91</f>
        <v>2016</v>
      </c>
      <c r="H94" s="86">
        <f>'3. Investeringen'!O91</f>
        <v>339599.56999999995</v>
      </c>
      <c r="I94" s="65"/>
      <c r="J94" s="86">
        <f>'6. Investeringen per jaar'!I91</f>
        <v>1</v>
      </c>
      <c r="K94" s="65"/>
      <c r="L94" s="123">
        <f t="shared" si="12"/>
        <v>2046</v>
      </c>
      <c r="M94" s="87">
        <f t="shared" si="13"/>
        <v>277339.64883333328</v>
      </c>
      <c r="N94" s="117">
        <f t="shared" si="14"/>
        <v>24.5</v>
      </c>
      <c r="O94" s="87" t="b">
        <f t="shared" si="15"/>
        <v>0</v>
      </c>
      <c r="P94" s="117">
        <f>INDEX('2. Reguleringsparameters'!$D$44:$E$50,MATCH(C94,'2. Reguleringsparameters'!$B$44:$B$50,0),MATCH(D94,'2. Reguleringsparameters'!$D$43:$E$43,0))</f>
        <v>0.5</v>
      </c>
      <c r="Q94" s="65"/>
      <c r="R94" s="87">
        <f t="shared" si="16"/>
        <v>0</v>
      </c>
      <c r="S94" s="87">
        <f t="shared" si="16"/>
        <v>0</v>
      </c>
      <c r="T94" s="87">
        <f t="shared" si="16"/>
        <v>0</v>
      </c>
      <c r="U94" s="87">
        <f t="shared" si="16"/>
        <v>0</v>
      </c>
      <c r="V94" s="87">
        <f t="shared" si="16"/>
        <v>0</v>
      </c>
      <c r="W94" s="87">
        <f t="shared" si="16"/>
        <v>5659.9928333333328</v>
      </c>
      <c r="X94" s="87">
        <f t="shared" si="16"/>
        <v>11319.985666666666</v>
      </c>
      <c r="Y94" s="87">
        <f t="shared" si="16"/>
        <v>11319.985666666666</v>
      </c>
      <c r="Z94" s="87">
        <f t="shared" si="16"/>
        <v>11319.985666666666</v>
      </c>
      <c r="AA94" s="87">
        <f t="shared" si="16"/>
        <v>11319.985666666666</v>
      </c>
      <c r="AB94" s="87">
        <f t="shared" si="16"/>
        <v>11319.985666666666</v>
      </c>
      <c r="AC94" s="87">
        <f t="shared" si="16"/>
        <v>13583.982799999996</v>
      </c>
      <c r="AD94" s="87">
        <f t="shared" si="16"/>
        <v>12918.644866938772</v>
      </c>
      <c r="AE94" s="87">
        <f t="shared" si="16"/>
        <v>12285.894914272385</v>
      </c>
      <c r="AF94" s="87">
        <f t="shared" si="16"/>
        <v>11684.136796022309</v>
      </c>
      <c r="AG94" s="87">
        <f t="shared" si="16"/>
        <v>11111.852544788562</v>
      </c>
      <c r="AI94" s="147"/>
      <c r="AJ94" s="128"/>
    </row>
    <row r="95" spans="1:36" s="20" customFormat="1" x14ac:dyDescent="0.2">
      <c r="A95" s="65"/>
      <c r="B95" s="86">
        <f>'3. Investeringen'!B92</f>
        <v>78</v>
      </c>
      <c r="C95" s="86" t="str">
        <f>'3. Investeringen'!C92</f>
        <v>Nieuwe investeringen</v>
      </c>
      <c r="D95" s="86" t="str">
        <f>'3. Investeringen'!F92</f>
        <v>TD</v>
      </c>
      <c r="E95" s="121">
        <f>'3. Investeringen'!K92</f>
        <v>2016</v>
      </c>
      <c r="F95" s="171">
        <f>'3. Investeringen'!M92</f>
        <v>25</v>
      </c>
      <c r="G95" s="121">
        <f>'3. Investeringen'!N92</f>
        <v>2016</v>
      </c>
      <c r="H95" s="86">
        <f>'3. Investeringen'!O92</f>
        <v>40045.75</v>
      </c>
      <c r="I95" s="65"/>
      <c r="J95" s="86">
        <f>'6. Investeringen per jaar'!I92</f>
        <v>1</v>
      </c>
      <c r="K95" s="65"/>
      <c r="L95" s="123">
        <f t="shared" si="12"/>
        <v>2041</v>
      </c>
      <c r="M95" s="87">
        <f t="shared" si="13"/>
        <v>31235.685000000001</v>
      </c>
      <c r="N95" s="117">
        <f t="shared" si="14"/>
        <v>19.5</v>
      </c>
      <c r="O95" s="87" t="b">
        <f t="shared" si="15"/>
        <v>0</v>
      </c>
      <c r="P95" s="117">
        <f>INDEX('2. Reguleringsparameters'!$D$44:$E$50,MATCH(C95,'2. Reguleringsparameters'!$B$44:$B$50,0),MATCH(D95,'2. Reguleringsparameters'!$D$43:$E$43,0))</f>
        <v>0.5</v>
      </c>
      <c r="Q95" s="65"/>
      <c r="R95" s="87">
        <f t="shared" si="16"/>
        <v>0</v>
      </c>
      <c r="S95" s="87">
        <f t="shared" si="16"/>
        <v>0</v>
      </c>
      <c r="T95" s="87">
        <f t="shared" si="16"/>
        <v>0</v>
      </c>
      <c r="U95" s="87">
        <f t="shared" si="16"/>
        <v>0</v>
      </c>
      <c r="V95" s="87">
        <f t="shared" si="16"/>
        <v>0</v>
      </c>
      <c r="W95" s="87">
        <f t="shared" si="16"/>
        <v>800.91499999999996</v>
      </c>
      <c r="X95" s="87">
        <f t="shared" si="16"/>
        <v>1601.83</v>
      </c>
      <c r="Y95" s="87">
        <f t="shared" si="16"/>
        <v>1601.83</v>
      </c>
      <c r="Z95" s="87">
        <f t="shared" si="16"/>
        <v>1601.83</v>
      </c>
      <c r="AA95" s="87">
        <f t="shared" si="16"/>
        <v>1601.83</v>
      </c>
      <c r="AB95" s="87">
        <f t="shared" si="16"/>
        <v>1601.83</v>
      </c>
      <c r="AC95" s="87">
        <f t="shared" si="16"/>
        <v>1922.1959999999999</v>
      </c>
      <c r="AD95" s="87">
        <f t="shared" si="16"/>
        <v>1803.9070153846153</v>
      </c>
      <c r="AE95" s="87">
        <f t="shared" si="16"/>
        <v>1692.8973528994084</v>
      </c>
      <c r="AF95" s="87">
        <f t="shared" si="16"/>
        <v>1588.7190542594449</v>
      </c>
      <c r="AG95" s="87">
        <f t="shared" si="16"/>
        <v>1563.0945533842926</v>
      </c>
      <c r="AI95" s="147"/>
      <c r="AJ95" s="128"/>
    </row>
    <row r="96" spans="1:36" s="20" customFormat="1" x14ac:dyDescent="0.2">
      <c r="A96" s="65"/>
      <c r="B96" s="86">
        <f>'3. Investeringen'!B93</f>
        <v>79</v>
      </c>
      <c r="C96" s="86" t="str">
        <f>'3. Investeringen'!C93</f>
        <v>Nieuwe investeringen</v>
      </c>
      <c r="D96" s="86" t="str">
        <f>'3. Investeringen'!F93</f>
        <v>TD</v>
      </c>
      <c r="E96" s="121">
        <f>'3. Investeringen'!K93</f>
        <v>2016</v>
      </c>
      <c r="F96" s="171">
        <f>'3. Investeringen'!M93</f>
        <v>10</v>
      </c>
      <c r="G96" s="121">
        <f>'3. Investeringen'!N93</f>
        <v>2016</v>
      </c>
      <c r="H96" s="86">
        <f>'3. Investeringen'!O93</f>
        <v>294510.06</v>
      </c>
      <c r="I96" s="65"/>
      <c r="J96" s="86">
        <f>'6. Investeringen per jaar'!I93</f>
        <v>1</v>
      </c>
      <c r="K96" s="65"/>
      <c r="L96" s="123">
        <f t="shared" si="12"/>
        <v>2026</v>
      </c>
      <c r="M96" s="87">
        <f t="shared" si="13"/>
        <v>132529.527</v>
      </c>
      <c r="N96" s="117">
        <f t="shared" si="14"/>
        <v>4.5</v>
      </c>
      <c r="O96" s="87" t="b">
        <f t="shared" si="15"/>
        <v>0</v>
      </c>
      <c r="P96" s="117">
        <f>INDEX('2. Reguleringsparameters'!$D$44:$E$50,MATCH(C96,'2. Reguleringsparameters'!$B$44:$B$50,0),MATCH(D96,'2. Reguleringsparameters'!$D$43:$E$43,0))</f>
        <v>0.5</v>
      </c>
      <c r="Q96" s="65"/>
      <c r="R96" s="87">
        <f t="shared" si="16"/>
        <v>0</v>
      </c>
      <c r="S96" s="87">
        <f t="shared" si="16"/>
        <v>0</v>
      </c>
      <c r="T96" s="87">
        <f t="shared" si="16"/>
        <v>0</v>
      </c>
      <c r="U96" s="87">
        <f t="shared" si="16"/>
        <v>0</v>
      </c>
      <c r="V96" s="87">
        <f t="shared" si="16"/>
        <v>0</v>
      </c>
      <c r="W96" s="87">
        <f t="shared" si="16"/>
        <v>14725.503000000001</v>
      </c>
      <c r="X96" s="87">
        <f t="shared" si="16"/>
        <v>29451.005999999998</v>
      </c>
      <c r="Y96" s="87">
        <f t="shared" si="16"/>
        <v>29451.005999999998</v>
      </c>
      <c r="Z96" s="87">
        <f t="shared" si="16"/>
        <v>29451.005999999998</v>
      </c>
      <c r="AA96" s="87">
        <f t="shared" si="16"/>
        <v>29451.005999999998</v>
      </c>
      <c r="AB96" s="87">
        <f t="shared" si="16"/>
        <v>29451.005999999998</v>
      </c>
      <c r="AC96" s="87">
        <f t="shared" si="16"/>
        <v>35341.207199999997</v>
      </c>
      <c r="AD96" s="87">
        <f t="shared" si="16"/>
        <v>27768.091371428571</v>
      </c>
      <c r="AE96" s="87">
        <f t="shared" si="16"/>
        <v>27768.091371428571</v>
      </c>
      <c r="AF96" s="87">
        <f t="shared" si="16"/>
        <v>27768.091371428571</v>
      </c>
      <c r="AG96" s="87">
        <f t="shared" si="16"/>
        <v>13884.045685714285</v>
      </c>
      <c r="AI96" s="147"/>
      <c r="AJ96" s="128"/>
    </row>
    <row r="97" spans="1:36" s="20" customFormat="1" x14ac:dyDescent="0.2">
      <c r="A97" s="65"/>
      <c r="B97" s="86">
        <f>'3. Investeringen'!B94</f>
        <v>80</v>
      </c>
      <c r="C97" s="86" t="str">
        <f>'3. Investeringen'!C94</f>
        <v>Nieuwe investeringen</v>
      </c>
      <c r="D97" s="86" t="str">
        <f>'3. Investeringen'!F94</f>
        <v>TD</v>
      </c>
      <c r="E97" s="121">
        <f>'3. Investeringen'!K94</f>
        <v>2016</v>
      </c>
      <c r="F97" s="171">
        <f>'3. Investeringen'!M94</f>
        <v>5</v>
      </c>
      <c r="G97" s="121">
        <f>'3. Investeringen'!N94</f>
        <v>2016</v>
      </c>
      <c r="H97" s="86">
        <f>'3. Investeringen'!O94</f>
        <v>391314.66000000003</v>
      </c>
      <c r="I97" s="65"/>
      <c r="J97" s="86">
        <f>'6. Investeringen per jaar'!I94</f>
        <v>1</v>
      </c>
      <c r="K97" s="65"/>
      <c r="L97" s="123">
        <f t="shared" si="12"/>
        <v>2021</v>
      </c>
      <c r="M97" s="87">
        <f t="shared" si="13"/>
        <v>0</v>
      </c>
      <c r="N97" s="117">
        <f t="shared" si="14"/>
        <v>0</v>
      </c>
      <c r="O97" s="87" t="b">
        <f t="shared" si="15"/>
        <v>0</v>
      </c>
      <c r="P97" s="117">
        <f>INDEX('2. Reguleringsparameters'!$D$44:$E$50,MATCH(C97,'2. Reguleringsparameters'!$B$44:$B$50,0),MATCH(D97,'2. Reguleringsparameters'!$D$43:$E$43,0))</f>
        <v>0.5</v>
      </c>
      <c r="Q97" s="65"/>
      <c r="R97" s="87">
        <f t="shared" si="16"/>
        <v>0</v>
      </c>
      <c r="S97" s="87">
        <f t="shared" si="16"/>
        <v>0</v>
      </c>
      <c r="T97" s="87">
        <f t="shared" si="16"/>
        <v>0</v>
      </c>
      <c r="U97" s="87">
        <f t="shared" si="16"/>
        <v>0</v>
      </c>
      <c r="V97" s="87">
        <f t="shared" si="16"/>
        <v>0</v>
      </c>
      <c r="W97" s="87">
        <f t="shared" si="16"/>
        <v>39131.466000000008</v>
      </c>
      <c r="X97" s="87">
        <f t="shared" si="16"/>
        <v>78262.932000000001</v>
      </c>
      <c r="Y97" s="87">
        <f t="shared" si="16"/>
        <v>78262.932000000001</v>
      </c>
      <c r="Z97" s="87">
        <f t="shared" si="16"/>
        <v>78262.932000000001</v>
      </c>
      <c r="AA97" s="87">
        <f t="shared" si="16"/>
        <v>78262.932000000001</v>
      </c>
      <c r="AB97" s="87">
        <f t="shared" si="16"/>
        <v>39131.466</v>
      </c>
      <c r="AC97" s="87">
        <f t="shared" si="16"/>
        <v>0</v>
      </c>
      <c r="AD97" s="87">
        <f t="shared" si="16"/>
        <v>0</v>
      </c>
      <c r="AE97" s="87">
        <f t="shared" si="16"/>
        <v>0</v>
      </c>
      <c r="AF97" s="87">
        <f t="shared" si="16"/>
        <v>0</v>
      </c>
      <c r="AG97" s="87">
        <f t="shared" si="16"/>
        <v>0</v>
      </c>
      <c r="AI97" s="147"/>
      <c r="AJ97" s="128"/>
    </row>
    <row r="98" spans="1:36" s="20" customFormat="1" x14ac:dyDescent="0.2">
      <c r="A98" s="65"/>
      <c r="B98" s="86">
        <f>'3. Investeringen'!B95</f>
        <v>81</v>
      </c>
      <c r="C98" s="86" t="str">
        <f>'3. Investeringen'!C95</f>
        <v>Nieuwe investeringen</v>
      </c>
      <c r="D98" s="86" t="str">
        <f>'3. Investeringen'!F95</f>
        <v>TD</v>
      </c>
      <c r="E98" s="121">
        <f>'3. Investeringen'!K95</f>
        <v>2016</v>
      </c>
      <c r="F98" s="171">
        <f>'3. Investeringen'!M95</f>
        <v>0</v>
      </c>
      <c r="G98" s="121">
        <f>'3. Investeringen'!N95</f>
        <v>2016</v>
      </c>
      <c r="H98" s="86">
        <f>'3. Investeringen'!O95</f>
        <v>7429</v>
      </c>
      <c r="I98" s="65"/>
      <c r="J98" s="86">
        <f>'6. Investeringen per jaar'!I95</f>
        <v>1</v>
      </c>
      <c r="K98" s="65"/>
      <c r="L98" s="123">
        <f t="shared" si="12"/>
        <v>2016</v>
      </c>
      <c r="M98" s="87">
        <f t="shared" si="13"/>
        <v>7429</v>
      </c>
      <c r="N98" s="117">
        <f t="shared" si="14"/>
        <v>0</v>
      </c>
      <c r="O98" s="87" t="b">
        <f t="shared" si="15"/>
        <v>0</v>
      </c>
      <c r="P98" s="117">
        <f>INDEX('2. Reguleringsparameters'!$D$44:$E$50,MATCH(C98,'2. Reguleringsparameters'!$B$44:$B$50,0),MATCH(D98,'2. Reguleringsparameters'!$D$43:$E$43,0))</f>
        <v>0.5</v>
      </c>
      <c r="Q98" s="65"/>
      <c r="R98" s="87">
        <f t="shared" ref="R98:AG107"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0</v>
      </c>
      <c r="V98" s="87">
        <f t="shared" si="17"/>
        <v>0</v>
      </c>
      <c r="W98" s="87">
        <f t="shared" si="17"/>
        <v>0</v>
      </c>
      <c r="X98" s="87">
        <f t="shared" si="17"/>
        <v>0</v>
      </c>
      <c r="Y98" s="87">
        <f t="shared" si="17"/>
        <v>0</v>
      </c>
      <c r="Z98" s="87">
        <f t="shared" si="17"/>
        <v>0</v>
      </c>
      <c r="AA98" s="87">
        <f t="shared" si="17"/>
        <v>0</v>
      </c>
      <c r="AB98" s="87">
        <f t="shared" si="17"/>
        <v>0</v>
      </c>
      <c r="AC98" s="87">
        <f t="shared" si="17"/>
        <v>0</v>
      </c>
      <c r="AD98" s="87">
        <f t="shared" si="17"/>
        <v>0</v>
      </c>
      <c r="AE98" s="87">
        <f t="shared" si="17"/>
        <v>0</v>
      </c>
      <c r="AF98" s="87">
        <f t="shared" si="17"/>
        <v>0</v>
      </c>
      <c r="AG98" s="87">
        <f t="shared" si="17"/>
        <v>0</v>
      </c>
      <c r="AI98" s="147"/>
      <c r="AJ98" s="128"/>
    </row>
    <row r="99" spans="1:36" s="20" customFormat="1" x14ac:dyDescent="0.2">
      <c r="A99" s="65"/>
      <c r="B99" s="86">
        <f>'3. Investeringen'!B96</f>
        <v>82</v>
      </c>
      <c r="C99" s="86" t="str">
        <f>'3. Investeringen'!C96</f>
        <v>Nieuwe investeringen</v>
      </c>
      <c r="D99" s="86" t="str">
        <f>'3. Investeringen'!F96</f>
        <v>TD</v>
      </c>
      <c r="E99" s="121">
        <f>'3. Investeringen'!K96</f>
        <v>2017</v>
      </c>
      <c r="F99" s="171">
        <f>'3. Investeringen'!M96</f>
        <v>55</v>
      </c>
      <c r="G99" s="121">
        <f>'3. Investeringen'!N96</f>
        <v>2017</v>
      </c>
      <c r="H99" s="86">
        <f>'3. Investeringen'!O96</f>
        <v>293920.3</v>
      </c>
      <c r="I99" s="65"/>
      <c r="J99" s="86">
        <f>'6. Investeringen per jaar'!I96</f>
        <v>1</v>
      </c>
      <c r="K99" s="65"/>
      <c r="L99" s="123">
        <f t="shared" si="12"/>
        <v>2072</v>
      </c>
      <c r="M99" s="87">
        <f t="shared" si="13"/>
        <v>269872.27545454545</v>
      </c>
      <c r="N99" s="117">
        <f t="shared" si="14"/>
        <v>50.5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0</v>
      </c>
      <c r="W99" s="87">
        <f t="shared" si="17"/>
        <v>0</v>
      </c>
      <c r="X99" s="87">
        <f t="shared" si="17"/>
        <v>2672.002727272727</v>
      </c>
      <c r="Y99" s="87">
        <f t="shared" si="17"/>
        <v>5344.0054545454541</v>
      </c>
      <c r="Z99" s="87">
        <f t="shared" si="17"/>
        <v>5344.0054545454541</v>
      </c>
      <c r="AA99" s="87">
        <f t="shared" si="17"/>
        <v>5344.0054545454541</v>
      </c>
      <c r="AB99" s="87">
        <f t="shared" si="17"/>
        <v>5344.0054545454541</v>
      </c>
      <c r="AC99" s="87">
        <f t="shared" si="17"/>
        <v>6412.8065454545458</v>
      </c>
      <c r="AD99" s="87">
        <f t="shared" si="17"/>
        <v>6260.4230235823579</v>
      </c>
      <c r="AE99" s="87">
        <f t="shared" si="17"/>
        <v>6111.6604962893125</v>
      </c>
      <c r="AF99" s="87">
        <f t="shared" si="17"/>
        <v>5966.4329201398632</v>
      </c>
      <c r="AG99" s="87">
        <f t="shared" si="17"/>
        <v>5824.6562962949556</v>
      </c>
      <c r="AI99" s="147"/>
      <c r="AJ99" s="128"/>
    </row>
    <row r="100" spans="1:36" s="20" customFormat="1" x14ac:dyDescent="0.2">
      <c r="A100" s="65"/>
      <c r="B100" s="86">
        <f>'3. Investeringen'!B97</f>
        <v>83</v>
      </c>
      <c r="C100" s="86" t="str">
        <f>'3. Investeringen'!C97</f>
        <v>Nieuwe investeringen</v>
      </c>
      <c r="D100" s="86" t="str">
        <f>'3. Investeringen'!F97</f>
        <v>TD</v>
      </c>
      <c r="E100" s="121">
        <f>'3. Investeringen'!K97</f>
        <v>2017</v>
      </c>
      <c r="F100" s="171">
        <f>'3. Investeringen'!M97</f>
        <v>45</v>
      </c>
      <c r="G100" s="121">
        <f>'3. Investeringen'!N97</f>
        <v>2017</v>
      </c>
      <c r="H100" s="86">
        <f>'3. Investeringen'!O97</f>
        <v>680649.54</v>
      </c>
      <c r="I100" s="65"/>
      <c r="J100" s="86">
        <f>'6. Investeringen per jaar'!I97</f>
        <v>1</v>
      </c>
      <c r="K100" s="65"/>
      <c r="L100" s="123">
        <f t="shared" si="12"/>
        <v>2062</v>
      </c>
      <c r="M100" s="87">
        <f t="shared" si="13"/>
        <v>612584.58600000001</v>
      </c>
      <c r="N100" s="117">
        <f t="shared" si="14"/>
        <v>40.5</v>
      </c>
      <c r="O100" s="87" t="b">
        <f t="shared" si="15"/>
        <v>0</v>
      </c>
      <c r="P100" s="117">
        <f>INDEX('2. Reguleringsparameters'!$D$44:$E$50,MATCH(C100,'2. Reguleringsparameters'!$B$44:$B$50,0),MATCH(D100,'2. Reguleringsparameters'!$D$43:$E$43,0))</f>
        <v>0.5</v>
      </c>
      <c r="Q100" s="65"/>
      <c r="R100" s="87">
        <f t="shared" si="17"/>
        <v>0</v>
      </c>
      <c r="S100" s="87">
        <f t="shared" si="17"/>
        <v>0</v>
      </c>
      <c r="T100" s="87">
        <f t="shared" si="17"/>
        <v>0</v>
      </c>
      <c r="U100" s="87">
        <f t="shared" si="17"/>
        <v>0</v>
      </c>
      <c r="V100" s="87">
        <f t="shared" si="17"/>
        <v>0</v>
      </c>
      <c r="W100" s="87">
        <f t="shared" si="17"/>
        <v>0</v>
      </c>
      <c r="X100" s="87">
        <f t="shared" si="17"/>
        <v>7562.7726666666676</v>
      </c>
      <c r="Y100" s="87">
        <f t="shared" si="17"/>
        <v>15125.545333333335</v>
      </c>
      <c r="Z100" s="87">
        <f t="shared" si="17"/>
        <v>15125.545333333335</v>
      </c>
      <c r="AA100" s="87">
        <f t="shared" si="17"/>
        <v>15125.545333333335</v>
      </c>
      <c r="AB100" s="87">
        <f t="shared" si="17"/>
        <v>15125.545333333335</v>
      </c>
      <c r="AC100" s="87">
        <f t="shared" si="17"/>
        <v>18150.654399999999</v>
      </c>
      <c r="AD100" s="87">
        <f t="shared" si="17"/>
        <v>17612.857232592592</v>
      </c>
      <c r="AE100" s="87">
        <f t="shared" si="17"/>
        <v>17090.994796071333</v>
      </c>
      <c r="AF100" s="87">
        <f t="shared" si="17"/>
        <v>16584.59495026181</v>
      </c>
      <c r="AG100" s="87">
        <f t="shared" si="17"/>
        <v>16093.199544328128</v>
      </c>
      <c r="AI100" s="147"/>
      <c r="AJ100" s="128"/>
    </row>
    <row r="101" spans="1:36" s="132" customFormat="1" x14ac:dyDescent="0.2">
      <c r="B101" s="86">
        <f>'3. Investeringen'!B98</f>
        <v>84</v>
      </c>
      <c r="C101" s="86" t="str">
        <f>'3. Investeringen'!C98</f>
        <v>Nieuwe investeringen</v>
      </c>
      <c r="D101" s="86" t="str">
        <f>'3. Investeringen'!F98</f>
        <v>TD</v>
      </c>
      <c r="E101" s="121">
        <f>'3. Investeringen'!K98</f>
        <v>2017</v>
      </c>
      <c r="F101" s="171">
        <f>'3. Investeringen'!M98</f>
        <v>30</v>
      </c>
      <c r="G101" s="121">
        <f>'3. Investeringen'!N98</f>
        <v>2017</v>
      </c>
      <c r="H101" s="86">
        <f>'3. Investeringen'!O98</f>
        <v>276314.90000000002</v>
      </c>
      <c r="I101" s="65"/>
      <c r="J101" s="86">
        <f>'6. Investeringen per jaar'!I98</f>
        <v>1</v>
      </c>
      <c r="K101" s="65"/>
      <c r="L101" s="123">
        <f t="shared" si="12"/>
        <v>2047</v>
      </c>
      <c r="M101" s="87">
        <f t="shared" si="13"/>
        <v>234867.66500000004</v>
      </c>
      <c r="N101" s="117">
        <f t="shared" si="14"/>
        <v>25.5</v>
      </c>
      <c r="O101" s="87" t="b">
        <f t="shared" si="15"/>
        <v>0</v>
      </c>
      <c r="P101" s="117">
        <f>INDEX('2. Reguleringsparameters'!$D$44:$E$50,MATCH(C101,'2. Reguleringsparameters'!$B$44:$B$50,0),MATCH(D101,'2. Reguleringsparameters'!$D$43:$E$43,0))</f>
        <v>0.5</v>
      </c>
      <c r="Q101" s="65"/>
      <c r="R101" s="87">
        <f t="shared" si="17"/>
        <v>0</v>
      </c>
      <c r="S101" s="87">
        <f t="shared" si="17"/>
        <v>0</v>
      </c>
      <c r="T101" s="87">
        <f t="shared" si="17"/>
        <v>0</v>
      </c>
      <c r="U101" s="87">
        <f t="shared" si="17"/>
        <v>0</v>
      </c>
      <c r="V101" s="87">
        <f t="shared" si="17"/>
        <v>0</v>
      </c>
      <c r="W101" s="87">
        <f t="shared" si="17"/>
        <v>0</v>
      </c>
      <c r="X101" s="87">
        <f t="shared" si="17"/>
        <v>4605.2483333333339</v>
      </c>
      <c r="Y101" s="87">
        <f t="shared" si="17"/>
        <v>9210.496666666666</v>
      </c>
      <c r="Z101" s="87">
        <f t="shared" si="17"/>
        <v>9210.496666666666</v>
      </c>
      <c r="AA101" s="87">
        <f t="shared" si="17"/>
        <v>9210.496666666666</v>
      </c>
      <c r="AB101" s="87">
        <f t="shared" si="17"/>
        <v>9210.496666666666</v>
      </c>
      <c r="AC101" s="87">
        <f t="shared" si="17"/>
        <v>11052.596000000001</v>
      </c>
      <c r="AD101" s="87">
        <f t="shared" si="17"/>
        <v>10532.47383529412</v>
      </c>
      <c r="AE101" s="87">
        <f t="shared" si="17"/>
        <v>10036.828007750868</v>
      </c>
      <c r="AF101" s="87">
        <f t="shared" si="17"/>
        <v>9564.5066897390625</v>
      </c>
      <c r="AG101" s="87">
        <f t="shared" si="17"/>
        <v>9114.4122572807537</v>
      </c>
      <c r="AI101" s="147"/>
      <c r="AJ101" s="128"/>
    </row>
    <row r="102" spans="1:36" s="132" customFormat="1" x14ac:dyDescent="0.2">
      <c r="B102" s="86">
        <f>'3. Investeringen'!B99</f>
        <v>85</v>
      </c>
      <c r="C102" s="86" t="str">
        <f>'3. Investeringen'!C99</f>
        <v>Nieuwe investeringen</v>
      </c>
      <c r="D102" s="86" t="str">
        <f>'3. Investeringen'!F99</f>
        <v>TD</v>
      </c>
      <c r="E102" s="121">
        <f>'3. Investeringen'!K99</f>
        <v>2017</v>
      </c>
      <c r="F102" s="171">
        <f>'3. Investeringen'!M99</f>
        <v>10</v>
      </c>
      <c r="G102" s="121">
        <f>'3. Investeringen'!N99</f>
        <v>2017</v>
      </c>
      <c r="H102" s="86">
        <f>'3. Investeringen'!O99</f>
        <v>138040.31</v>
      </c>
      <c r="I102" s="65"/>
      <c r="J102" s="86">
        <f>'6. Investeringen per jaar'!I99</f>
        <v>1</v>
      </c>
      <c r="K102" s="65"/>
      <c r="L102" s="123">
        <f t="shared" si="12"/>
        <v>2027</v>
      </c>
      <c r="M102" s="87">
        <f t="shared" si="13"/>
        <v>75922.170499999993</v>
      </c>
      <c r="N102" s="117">
        <f t="shared" si="14"/>
        <v>5.5</v>
      </c>
      <c r="O102" s="87" t="b">
        <f t="shared" si="15"/>
        <v>0</v>
      </c>
      <c r="P102" s="117">
        <f>INDEX('2. Reguleringsparameters'!$D$44:$E$50,MATCH(C102,'2. Reguleringsparameters'!$B$44:$B$50,0),MATCH(D102,'2. Reguleringsparameters'!$D$43:$E$43,0))</f>
        <v>0.5</v>
      </c>
      <c r="Q102" s="65"/>
      <c r="R102" s="87">
        <f t="shared" si="17"/>
        <v>0</v>
      </c>
      <c r="S102" s="87">
        <f t="shared" si="17"/>
        <v>0</v>
      </c>
      <c r="T102" s="87">
        <f t="shared" si="17"/>
        <v>0</v>
      </c>
      <c r="U102" s="87">
        <f t="shared" si="17"/>
        <v>0</v>
      </c>
      <c r="V102" s="87">
        <f t="shared" si="17"/>
        <v>0</v>
      </c>
      <c r="W102" s="87">
        <f t="shared" si="17"/>
        <v>0</v>
      </c>
      <c r="X102" s="87">
        <f t="shared" si="17"/>
        <v>6902.0155000000004</v>
      </c>
      <c r="Y102" s="87">
        <f t="shared" si="17"/>
        <v>13804.030999999999</v>
      </c>
      <c r="Z102" s="87">
        <f t="shared" si="17"/>
        <v>13804.030999999999</v>
      </c>
      <c r="AA102" s="87">
        <f t="shared" si="17"/>
        <v>13804.030999999999</v>
      </c>
      <c r="AB102" s="87">
        <f t="shared" si="17"/>
        <v>13804.030999999999</v>
      </c>
      <c r="AC102" s="87">
        <f t="shared" si="17"/>
        <v>16564.837199999998</v>
      </c>
      <c r="AD102" s="87">
        <f t="shared" si="17"/>
        <v>13190.518511111111</v>
      </c>
      <c r="AE102" s="87">
        <f t="shared" si="17"/>
        <v>13190.518511111111</v>
      </c>
      <c r="AF102" s="87">
        <f t="shared" si="17"/>
        <v>13190.518511111111</v>
      </c>
      <c r="AG102" s="87">
        <f t="shared" si="17"/>
        <v>13190.518511111111</v>
      </c>
      <c r="AI102" s="147"/>
      <c r="AJ102" s="128"/>
    </row>
    <row r="103" spans="1:36" s="132" customFormat="1" x14ac:dyDescent="0.2">
      <c r="B103" s="86">
        <f>'3. Investeringen'!B100</f>
        <v>86</v>
      </c>
      <c r="C103" s="86" t="str">
        <f>'3. Investeringen'!C100</f>
        <v>Nieuwe investeringen</v>
      </c>
      <c r="D103" s="86" t="str">
        <f>'3. Investeringen'!F100</f>
        <v>TD</v>
      </c>
      <c r="E103" s="121">
        <f>'3. Investeringen'!K100</f>
        <v>2017</v>
      </c>
      <c r="F103" s="171">
        <f>'3. Investeringen'!M100</f>
        <v>5</v>
      </c>
      <c r="G103" s="121">
        <f>'3. Investeringen'!N100</f>
        <v>2017</v>
      </c>
      <c r="H103" s="86">
        <f>'3. Investeringen'!O100</f>
        <v>789049.9</v>
      </c>
      <c r="I103" s="65"/>
      <c r="J103" s="86">
        <f>'6. Investeringen per jaar'!I100</f>
        <v>1</v>
      </c>
      <c r="K103" s="65"/>
      <c r="L103" s="123">
        <f t="shared" si="12"/>
        <v>2022</v>
      </c>
      <c r="M103" s="87">
        <f t="shared" si="13"/>
        <v>78904.989999999991</v>
      </c>
      <c r="N103" s="117">
        <f t="shared" si="14"/>
        <v>0.5</v>
      </c>
      <c r="O103" s="87" t="b">
        <f t="shared" si="15"/>
        <v>0</v>
      </c>
      <c r="P103" s="117">
        <f>INDEX('2. Reguleringsparameters'!$D$44:$E$50,MATCH(C103,'2. Reguleringsparameters'!$B$44:$B$50,0),MATCH(D103,'2. Reguleringsparameters'!$D$43:$E$43,0))</f>
        <v>0.5</v>
      </c>
      <c r="Q103" s="65"/>
      <c r="R103" s="87">
        <f t="shared" si="17"/>
        <v>0</v>
      </c>
      <c r="S103" s="87">
        <f t="shared" si="17"/>
        <v>0</v>
      </c>
      <c r="T103" s="87">
        <f t="shared" si="17"/>
        <v>0</v>
      </c>
      <c r="U103" s="87">
        <f t="shared" si="17"/>
        <v>0</v>
      </c>
      <c r="V103" s="87">
        <f t="shared" si="17"/>
        <v>0</v>
      </c>
      <c r="W103" s="87">
        <f t="shared" si="17"/>
        <v>0</v>
      </c>
      <c r="X103" s="87">
        <f t="shared" si="17"/>
        <v>78904.990000000005</v>
      </c>
      <c r="Y103" s="87">
        <f t="shared" si="17"/>
        <v>157809.98000000001</v>
      </c>
      <c r="Z103" s="87">
        <f t="shared" si="17"/>
        <v>157809.98000000001</v>
      </c>
      <c r="AA103" s="87">
        <f t="shared" si="17"/>
        <v>157809.98000000001</v>
      </c>
      <c r="AB103" s="87">
        <f t="shared" si="17"/>
        <v>157809.98000000001</v>
      </c>
      <c r="AC103" s="87">
        <f t="shared" si="17"/>
        <v>78904.989999999991</v>
      </c>
      <c r="AD103" s="87">
        <f t="shared" si="17"/>
        <v>0</v>
      </c>
      <c r="AE103" s="87">
        <f t="shared" si="17"/>
        <v>0</v>
      </c>
      <c r="AF103" s="87">
        <f t="shared" si="17"/>
        <v>0</v>
      </c>
      <c r="AG103" s="87">
        <f t="shared" si="17"/>
        <v>0</v>
      </c>
      <c r="AI103" s="147"/>
      <c r="AJ103" s="128"/>
    </row>
    <row r="104" spans="1:36" s="132" customFormat="1" x14ac:dyDescent="0.2">
      <c r="B104" s="86">
        <f>'3. Investeringen'!B101</f>
        <v>87</v>
      </c>
      <c r="C104" s="86" t="str">
        <f>'3. Investeringen'!C101</f>
        <v>Nieuwe investeringen</v>
      </c>
      <c r="D104" s="86" t="str">
        <f>'3. Investeringen'!F101</f>
        <v>TD</v>
      </c>
      <c r="E104" s="121">
        <f>'3. Investeringen'!K101</f>
        <v>2017</v>
      </c>
      <c r="F104" s="171">
        <f>'3. Investeringen'!M101</f>
        <v>0</v>
      </c>
      <c r="G104" s="121">
        <f>'3. Investeringen'!N101</f>
        <v>2017</v>
      </c>
      <c r="H104" s="86">
        <f>'3. Investeringen'!O101</f>
        <v>2749</v>
      </c>
      <c r="I104" s="65"/>
      <c r="J104" s="86">
        <f>'6. Investeringen per jaar'!I101</f>
        <v>1</v>
      </c>
      <c r="K104" s="65"/>
      <c r="L104" s="123">
        <f t="shared" si="12"/>
        <v>2017</v>
      </c>
      <c r="M104" s="87">
        <f t="shared" si="13"/>
        <v>2749</v>
      </c>
      <c r="N104" s="117">
        <f t="shared" si="14"/>
        <v>0</v>
      </c>
      <c r="O104" s="87" t="b">
        <f t="shared" si="15"/>
        <v>0</v>
      </c>
      <c r="P104" s="117">
        <f>INDEX('2. Reguleringsparameters'!$D$44:$E$50,MATCH(C104,'2. Reguleringsparameters'!$B$44:$B$50,0),MATCH(D104,'2. Reguleringsparameters'!$D$43:$E$43,0))</f>
        <v>0.5</v>
      </c>
      <c r="Q104" s="65"/>
      <c r="R104" s="87">
        <f t="shared" si="17"/>
        <v>0</v>
      </c>
      <c r="S104" s="87">
        <f t="shared" si="17"/>
        <v>0</v>
      </c>
      <c r="T104" s="87">
        <f t="shared" si="17"/>
        <v>0</v>
      </c>
      <c r="U104" s="87">
        <f t="shared" si="17"/>
        <v>0</v>
      </c>
      <c r="V104" s="87">
        <f t="shared" si="17"/>
        <v>0</v>
      </c>
      <c r="W104" s="87">
        <f t="shared" si="17"/>
        <v>0</v>
      </c>
      <c r="X104" s="87">
        <f t="shared" si="17"/>
        <v>0</v>
      </c>
      <c r="Y104" s="87">
        <f t="shared" si="17"/>
        <v>0</v>
      </c>
      <c r="Z104" s="87">
        <f t="shared" si="17"/>
        <v>0</v>
      </c>
      <c r="AA104" s="87">
        <f t="shared" si="17"/>
        <v>0</v>
      </c>
      <c r="AB104" s="87">
        <f t="shared" si="17"/>
        <v>0</v>
      </c>
      <c r="AC104" s="87">
        <f t="shared" si="17"/>
        <v>0</v>
      </c>
      <c r="AD104" s="87">
        <f t="shared" si="17"/>
        <v>0</v>
      </c>
      <c r="AE104" s="87">
        <f t="shared" si="17"/>
        <v>0</v>
      </c>
      <c r="AF104" s="87">
        <f t="shared" si="17"/>
        <v>0</v>
      </c>
      <c r="AG104" s="87">
        <f t="shared" si="17"/>
        <v>0</v>
      </c>
      <c r="AI104" s="147"/>
      <c r="AJ104" s="128"/>
    </row>
    <row r="105" spans="1:36" s="132" customFormat="1" x14ac:dyDescent="0.2">
      <c r="B105" s="86">
        <f>'3. Investeringen'!B102</f>
        <v>88</v>
      </c>
      <c r="C105" s="86" t="str">
        <f>'3. Investeringen'!C102</f>
        <v>Nieuwe investeringen</v>
      </c>
      <c r="D105" s="86" t="str">
        <f>'3. Investeringen'!F102</f>
        <v>TD</v>
      </c>
      <c r="E105" s="121">
        <f>'3. Investeringen'!K102</f>
        <v>2018</v>
      </c>
      <c r="F105" s="171">
        <f>'3. Investeringen'!M102</f>
        <v>55</v>
      </c>
      <c r="G105" s="121">
        <f>'3. Investeringen'!N102</f>
        <v>2018</v>
      </c>
      <c r="H105" s="86">
        <f>'3. Investeringen'!O102</f>
        <v>320120.48</v>
      </c>
      <c r="I105" s="65"/>
      <c r="J105" s="86">
        <f>'6. Investeringen per jaar'!I102</f>
        <v>1</v>
      </c>
      <c r="K105" s="65"/>
      <c r="L105" s="123">
        <f t="shared" si="12"/>
        <v>2073</v>
      </c>
      <c r="M105" s="87">
        <f t="shared" si="13"/>
        <v>299749.17672727269</v>
      </c>
      <c r="N105" s="117">
        <f t="shared" si="14"/>
        <v>51.5</v>
      </c>
      <c r="O105" s="87" t="b">
        <f t="shared" si="15"/>
        <v>0</v>
      </c>
      <c r="P105" s="117">
        <f>INDEX('2. Reguleringsparameters'!$D$44:$E$50,MATCH(C105,'2. Reguleringsparameters'!$B$44:$B$50,0),MATCH(D105,'2. Reguleringsparameters'!$D$43:$E$43,0))</f>
        <v>0.5</v>
      </c>
      <c r="Q105" s="65"/>
      <c r="R105" s="87">
        <f t="shared" si="17"/>
        <v>0</v>
      </c>
      <c r="S105" s="87">
        <f t="shared" si="17"/>
        <v>0</v>
      </c>
      <c r="T105" s="87">
        <f t="shared" si="17"/>
        <v>0</v>
      </c>
      <c r="U105" s="87">
        <f t="shared" si="17"/>
        <v>0</v>
      </c>
      <c r="V105" s="87">
        <f t="shared" si="17"/>
        <v>0</v>
      </c>
      <c r="W105" s="87">
        <f t="shared" si="17"/>
        <v>0</v>
      </c>
      <c r="X105" s="87">
        <f t="shared" si="17"/>
        <v>0</v>
      </c>
      <c r="Y105" s="87">
        <f t="shared" si="17"/>
        <v>2910.1861818181815</v>
      </c>
      <c r="Z105" s="87">
        <f t="shared" si="17"/>
        <v>5820.3723636363629</v>
      </c>
      <c r="AA105" s="87">
        <f t="shared" si="17"/>
        <v>5820.3723636363629</v>
      </c>
      <c r="AB105" s="87">
        <f t="shared" si="17"/>
        <v>5820.3723636363629</v>
      </c>
      <c r="AC105" s="87">
        <f t="shared" si="17"/>
        <v>6984.4468363636361</v>
      </c>
      <c r="AD105" s="87">
        <f t="shared" si="17"/>
        <v>6821.7024440600171</v>
      </c>
      <c r="AE105" s="87">
        <f t="shared" si="17"/>
        <v>6662.7501541013371</v>
      </c>
      <c r="AF105" s="87">
        <f t="shared" si="17"/>
        <v>6507.5016068213054</v>
      </c>
      <c r="AG105" s="87">
        <f t="shared" si="17"/>
        <v>6355.8705014196439</v>
      </c>
      <c r="AI105" s="147"/>
      <c r="AJ105" s="128"/>
    </row>
    <row r="106" spans="1:36" s="132" customFormat="1" x14ac:dyDescent="0.2">
      <c r="B106" s="86">
        <f>'3. Investeringen'!B103</f>
        <v>89</v>
      </c>
      <c r="C106" s="86" t="str">
        <f>'3. Investeringen'!C103</f>
        <v>Nieuwe investeringen</v>
      </c>
      <c r="D106" s="86" t="str">
        <f>'3. Investeringen'!F103</f>
        <v>TD</v>
      </c>
      <c r="E106" s="121">
        <f>'3. Investeringen'!K103</f>
        <v>2018</v>
      </c>
      <c r="F106" s="171">
        <f>'3. Investeringen'!M103</f>
        <v>45</v>
      </c>
      <c r="G106" s="121">
        <f>'3. Investeringen'!N103</f>
        <v>2018</v>
      </c>
      <c r="H106" s="86">
        <f>'3. Investeringen'!O103</f>
        <v>1053536.25</v>
      </c>
      <c r="I106" s="65"/>
      <c r="J106" s="86">
        <f>'6. Investeringen per jaar'!I103</f>
        <v>1</v>
      </c>
      <c r="K106" s="65"/>
      <c r="L106" s="123">
        <f t="shared" si="12"/>
        <v>2063</v>
      </c>
      <c r="M106" s="87">
        <f t="shared" si="13"/>
        <v>971594.54166666663</v>
      </c>
      <c r="N106" s="117">
        <f t="shared" si="14"/>
        <v>41.5</v>
      </c>
      <c r="O106" s="87" t="b">
        <f t="shared" si="15"/>
        <v>0</v>
      </c>
      <c r="P106" s="117">
        <f>INDEX('2. Reguleringsparameters'!$D$44:$E$50,MATCH(C106,'2. Reguleringsparameters'!$B$44:$B$50,0),MATCH(D106,'2. Reguleringsparameters'!$D$43:$E$43,0))</f>
        <v>0.5</v>
      </c>
      <c r="Q106" s="65"/>
      <c r="R106" s="87">
        <f t="shared" si="17"/>
        <v>0</v>
      </c>
      <c r="S106" s="87">
        <f t="shared" si="17"/>
        <v>0</v>
      </c>
      <c r="T106" s="87">
        <f t="shared" si="17"/>
        <v>0</v>
      </c>
      <c r="U106" s="87">
        <f t="shared" si="17"/>
        <v>0</v>
      </c>
      <c r="V106" s="87">
        <f t="shared" si="17"/>
        <v>0</v>
      </c>
      <c r="W106" s="87">
        <f t="shared" si="17"/>
        <v>0</v>
      </c>
      <c r="X106" s="87">
        <f t="shared" si="17"/>
        <v>0</v>
      </c>
      <c r="Y106" s="87">
        <f t="shared" si="17"/>
        <v>11705.958333333334</v>
      </c>
      <c r="Z106" s="87">
        <f t="shared" si="17"/>
        <v>23411.916666666664</v>
      </c>
      <c r="AA106" s="87">
        <f t="shared" si="17"/>
        <v>23411.916666666664</v>
      </c>
      <c r="AB106" s="87">
        <f t="shared" si="17"/>
        <v>23411.916666666664</v>
      </c>
      <c r="AC106" s="87">
        <f t="shared" si="17"/>
        <v>28094.299999999996</v>
      </c>
      <c r="AD106" s="87">
        <f t="shared" si="17"/>
        <v>27281.934698795176</v>
      </c>
      <c r="AE106" s="87">
        <f t="shared" si="17"/>
        <v>26493.05947858905</v>
      </c>
      <c r="AF106" s="87">
        <f t="shared" si="17"/>
        <v>25726.995108123821</v>
      </c>
      <c r="AG106" s="87">
        <f t="shared" si="17"/>
        <v>24983.081996563615</v>
      </c>
      <c r="AI106" s="147"/>
      <c r="AJ106" s="128"/>
    </row>
    <row r="107" spans="1:36" s="132" customFormat="1" x14ac:dyDescent="0.2">
      <c r="B107" s="86">
        <f>'3. Investeringen'!B104</f>
        <v>90</v>
      </c>
      <c r="C107" s="86" t="str">
        <f>'3. Investeringen'!C104</f>
        <v>Nieuwe investeringen</v>
      </c>
      <c r="D107" s="86" t="str">
        <f>'3. Investeringen'!F104</f>
        <v>TD</v>
      </c>
      <c r="E107" s="121">
        <f>'3. Investeringen'!K104</f>
        <v>2018</v>
      </c>
      <c r="F107" s="171">
        <f>'3. Investeringen'!M104</f>
        <v>30</v>
      </c>
      <c r="G107" s="121">
        <f>'3. Investeringen'!N104</f>
        <v>2018</v>
      </c>
      <c r="H107" s="86">
        <f>'3. Investeringen'!O104</f>
        <v>256562.86</v>
      </c>
      <c r="I107" s="65"/>
      <c r="J107" s="86">
        <f>'6. Investeringen per jaar'!I104</f>
        <v>1</v>
      </c>
      <c r="K107" s="65"/>
      <c r="L107" s="123">
        <f t="shared" si="12"/>
        <v>2048</v>
      </c>
      <c r="M107" s="87">
        <f t="shared" si="13"/>
        <v>226630.52633333331</v>
      </c>
      <c r="N107" s="117">
        <f t="shared" si="14"/>
        <v>26.5</v>
      </c>
      <c r="O107" s="87" t="b">
        <f t="shared" si="15"/>
        <v>0</v>
      </c>
      <c r="P107" s="117">
        <f>INDEX('2. Reguleringsparameters'!$D$44:$E$50,MATCH(C107,'2. Reguleringsparameters'!$B$44:$B$50,0),MATCH(D107,'2. Reguleringsparameters'!$D$43:$E$43,0))</f>
        <v>0.5</v>
      </c>
      <c r="Q107" s="65"/>
      <c r="R107" s="87">
        <f t="shared" si="17"/>
        <v>0</v>
      </c>
      <c r="S107" s="87">
        <f t="shared" si="17"/>
        <v>0</v>
      </c>
      <c r="T107" s="87">
        <f t="shared" si="17"/>
        <v>0</v>
      </c>
      <c r="U107" s="87">
        <f t="shared" si="17"/>
        <v>0</v>
      </c>
      <c r="V107" s="87">
        <f t="shared" si="17"/>
        <v>0</v>
      </c>
      <c r="W107" s="87">
        <f t="shared" si="17"/>
        <v>0</v>
      </c>
      <c r="X107" s="87">
        <f t="shared" si="17"/>
        <v>0</v>
      </c>
      <c r="Y107" s="87">
        <f t="shared" si="17"/>
        <v>4276.0476666666664</v>
      </c>
      <c r="Z107" s="87">
        <f t="shared" si="17"/>
        <v>8552.0953333333327</v>
      </c>
      <c r="AA107" s="87">
        <f t="shared" si="17"/>
        <v>8552.0953333333327</v>
      </c>
      <c r="AB107" s="87">
        <f t="shared" si="17"/>
        <v>8552.0953333333327</v>
      </c>
      <c r="AC107" s="87">
        <f t="shared" si="17"/>
        <v>10262.514399999998</v>
      </c>
      <c r="AD107" s="87">
        <f t="shared" si="17"/>
        <v>9797.7967667924513</v>
      </c>
      <c r="AE107" s="87">
        <f t="shared" si="17"/>
        <v>9354.122950937699</v>
      </c>
      <c r="AF107" s="87">
        <f t="shared" si="17"/>
        <v>8930.5400248575024</v>
      </c>
      <c r="AG107" s="87">
        <f t="shared" si="17"/>
        <v>8526.1382124111242</v>
      </c>
      <c r="AI107" s="147"/>
      <c r="AJ107" s="128"/>
    </row>
    <row r="108" spans="1:36" s="132" customFormat="1" x14ac:dyDescent="0.2">
      <c r="B108" s="86">
        <f>'3. Investeringen'!B105</f>
        <v>91</v>
      </c>
      <c r="C108" s="86" t="str">
        <f>'3. Investeringen'!C105</f>
        <v>Nieuwe investeringen</v>
      </c>
      <c r="D108" s="86" t="str">
        <f>'3. Investeringen'!F105</f>
        <v>TD</v>
      </c>
      <c r="E108" s="121">
        <f>'3. Investeringen'!K105</f>
        <v>2018</v>
      </c>
      <c r="F108" s="171">
        <f>'3. Investeringen'!M105</f>
        <v>10</v>
      </c>
      <c r="G108" s="121">
        <f>'3. Investeringen'!N105</f>
        <v>2018</v>
      </c>
      <c r="H108" s="86">
        <f>'3. Investeringen'!O105</f>
        <v>295246.83</v>
      </c>
      <c r="I108" s="65"/>
      <c r="J108" s="86">
        <f>'6. Investeringen per jaar'!I105</f>
        <v>1</v>
      </c>
      <c r="K108" s="65"/>
      <c r="L108" s="123">
        <f t="shared" si="12"/>
        <v>2028</v>
      </c>
      <c r="M108" s="87">
        <f t="shared" si="13"/>
        <v>191910.43949999998</v>
      </c>
      <c r="N108" s="117">
        <f t="shared" si="14"/>
        <v>6.5</v>
      </c>
      <c r="O108" s="87" t="b">
        <f t="shared" si="15"/>
        <v>0</v>
      </c>
      <c r="P108" s="117">
        <f>INDEX('2. Reguleringsparameters'!$D$44:$E$50,MATCH(C108,'2. Reguleringsparameters'!$B$44:$B$50,0),MATCH(D108,'2. Reguleringsparameters'!$D$43:$E$43,0))</f>
        <v>0.5</v>
      </c>
      <c r="Q108" s="65"/>
      <c r="R108" s="87">
        <f t="shared" ref="R108:AG117" si="18">$J108*IF($O108,-1,1)*
IF(OR(R$10&gt;$L108,R$10&lt;$E108,$F108=0),0,
IF(R$10&lt;2022,
IF($E108&lt;2011,
VDB(
ABS($H108),
0,
$F108,
R$10-$G108,
IF(R$10-$G108+1&lt;$F108,R$10-$G108+1,$F108),
1),
VDB(
ABS($H108),
0,
$F108,
MAX(0,R$10-$G108-$P108),
IF(R$10-$G108-$P108+1&lt;$F108,R$10-$G108-$P108+1,$F108),
1)),
IF($E108&lt;2022,
VDB(
ABS($M108),
0,
$N108,
R$10-2022,
IF(R$10-2022+1&lt;$N108,R$10-2022+1,$N108),
$G$12),
VDB(
ABS($M108),
0,
$N108,
MAX(0,R$10-2022-$P108),
IF(R$10-2022-$P108+1&lt;$N108,R$10-2022-$P108+1,$N108),
$G$12))
))</f>
        <v>0</v>
      </c>
      <c r="S108" s="87">
        <f t="shared" si="18"/>
        <v>0</v>
      </c>
      <c r="T108" s="87">
        <f t="shared" si="18"/>
        <v>0</v>
      </c>
      <c r="U108" s="87">
        <f t="shared" si="18"/>
        <v>0</v>
      </c>
      <c r="V108" s="87">
        <f t="shared" si="18"/>
        <v>0</v>
      </c>
      <c r="W108" s="87">
        <f t="shared" si="18"/>
        <v>0</v>
      </c>
      <c r="X108" s="87">
        <f t="shared" si="18"/>
        <v>0</v>
      </c>
      <c r="Y108" s="87">
        <f t="shared" si="18"/>
        <v>14762.341500000002</v>
      </c>
      <c r="Z108" s="87">
        <f t="shared" si="18"/>
        <v>29524.683000000005</v>
      </c>
      <c r="AA108" s="87">
        <f t="shared" si="18"/>
        <v>29524.683000000005</v>
      </c>
      <c r="AB108" s="87">
        <f t="shared" si="18"/>
        <v>29524.683000000005</v>
      </c>
      <c r="AC108" s="87">
        <f t="shared" si="18"/>
        <v>35429.619599999991</v>
      </c>
      <c r="AD108" s="87">
        <f t="shared" si="18"/>
        <v>28888.766750769228</v>
      </c>
      <c r="AE108" s="87">
        <f t="shared" si="18"/>
        <v>28353.789588717951</v>
      </c>
      <c r="AF108" s="87">
        <f t="shared" si="18"/>
        <v>28353.789588717951</v>
      </c>
      <c r="AG108" s="87">
        <f t="shared" si="18"/>
        <v>28353.789588717951</v>
      </c>
      <c r="AI108" s="147"/>
      <c r="AJ108" s="128"/>
    </row>
    <row r="109" spans="1:36" s="132" customFormat="1" x14ac:dyDescent="0.2">
      <c r="B109" s="86">
        <f>'3. Investeringen'!B106</f>
        <v>92</v>
      </c>
      <c r="C109" s="86" t="str">
        <f>'3. Investeringen'!C106</f>
        <v>Nieuwe investeringen</v>
      </c>
      <c r="D109" s="86" t="str">
        <f>'3. Investeringen'!F106</f>
        <v>TD</v>
      </c>
      <c r="E109" s="121">
        <f>'3. Investeringen'!K106</f>
        <v>2018</v>
      </c>
      <c r="F109" s="171">
        <f>'3. Investeringen'!M106</f>
        <v>5</v>
      </c>
      <c r="G109" s="121">
        <f>'3. Investeringen'!N106</f>
        <v>2018</v>
      </c>
      <c r="H109" s="86">
        <f>'3. Investeringen'!O106</f>
        <v>739208.46000000008</v>
      </c>
      <c r="I109" s="65"/>
      <c r="J109" s="86">
        <f>'6. Investeringen per jaar'!I106</f>
        <v>1</v>
      </c>
      <c r="K109" s="65"/>
      <c r="L109" s="123">
        <f t="shared" si="12"/>
        <v>2023</v>
      </c>
      <c r="M109" s="87">
        <f t="shared" si="13"/>
        <v>221762.53800000006</v>
      </c>
      <c r="N109" s="117">
        <f t="shared" si="14"/>
        <v>1.5</v>
      </c>
      <c r="O109" s="87" t="b">
        <f t="shared" si="15"/>
        <v>0</v>
      </c>
      <c r="P109" s="117">
        <f>INDEX('2. Reguleringsparameters'!$D$44:$E$50,MATCH(C109,'2. Reguleringsparameters'!$B$44:$B$50,0),MATCH(D109,'2. Reguleringsparameters'!$D$43:$E$43,0))</f>
        <v>0.5</v>
      </c>
      <c r="Q109" s="65"/>
      <c r="R109" s="87">
        <f t="shared" si="18"/>
        <v>0</v>
      </c>
      <c r="S109" s="87">
        <f t="shared" si="18"/>
        <v>0</v>
      </c>
      <c r="T109" s="87">
        <f t="shared" si="18"/>
        <v>0</v>
      </c>
      <c r="U109" s="87">
        <f t="shared" si="18"/>
        <v>0</v>
      </c>
      <c r="V109" s="87">
        <f t="shared" si="18"/>
        <v>0</v>
      </c>
      <c r="W109" s="87">
        <f t="shared" si="18"/>
        <v>0</v>
      </c>
      <c r="X109" s="87">
        <f t="shared" si="18"/>
        <v>0</v>
      </c>
      <c r="Y109" s="87">
        <f t="shared" si="18"/>
        <v>73920.846000000005</v>
      </c>
      <c r="Z109" s="87">
        <f t="shared" si="18"/>
        <v>147841.69200000001</v>
      </c>
      <c r="AA109" s="87">
        <f t="shared" si="18"/>
        <v>147841.69200000001</v>
      </c>
      <c r="AB109" s="87">
        <f t="shared" si="18"/>
        <v>147841.69200000001</v>
      </c>
      <c r="AC109" s="87">
        <f t="shared" si="18"/>
        <v>177410.03040000002</v>
      </c>
      <c r="AD109" s="87">
        <f t="shared" si="18"/>
        <v>44352.507600000041</v>
      </c>
      <c r="AE109" s="87">
        <f t="shared" si="18"/>
        <v>0</v>
      </c>
      <c r="AF109" s="87">
        <f t="shared" si="18"/>
        <v>0</v>
      </c>
      <c r="AG109" s="87">
        <f t="shared" si="18"/>
        <v>0</v>
      </c>
      <c r="AI109" s="147"/>
      <c r="AJ109" s="128"/>
    </row>
    <row r="110" spans="1:36" s="132" customFormat="1" x14ac:dyDescent="0.2">
      <c r="B110" s="86">
        <f>'3. Investeringen'!B107</f>
        <v>93</v>
      </c>
      <c r="C110" s="86" t="str">
        <f>'3. Investeringen'!C107</f>
        <v>Nieuwe investeringen</v>
      </c>
      <c r="D110" s="86" t="str">
        <f>'3. Investeringen'!F107</f>
        <v>TD</v>
      </c>
      <c r="E110" s="121">
        <f>'3. Investeringen'!K107</f>
        <v>2018</v>
      </c>
      <c r="F110" s="171">
        <f>'3. Investeringen'!M107</f>
        <v>0</v>
      </c>
      <c r="G110" s="121">
        <f>'3. Investeringen'!N107</f>
        <v>2018</v>
      </c>
      <c r="H110" s="86">
        <f>'3. Investeringen'!O107</f>
        <v>4679.9399999999996</v>
      </c>
      <c r="I110" s="65"/>
      <c r="J110" s="86">
        <f>'6. Investeringen per jaar'!I107</f>
        <v>1</v>
      </c>
      <c r="K110" s="65"/>
      <c r="L110" s="123">
        <f t="shared" si="12"/>
        <v>2018</v>
      </c>
      <c r="M110" s="87">
        <f t="shared" si="13"/>
        <v>4679.9399999999996</v>
      </c>
      <c r="N110" s="117">
        <f t="shared" si="14"/>
        <v>0</v>
      </c>
      <c r="O110" s="87" t="b">
        <f t="shared" si="15"/>
        <v>0</v>
      </c>
      <c r="P110" s="117">
        <f>INDEX('2. Reguleringsparameters'!$D$44:$E$50,MATCH(C110,'2. Reguleringsparameters'!$B$44:$B$50,0),MATCH(D110,'2. Reguleringsparameters'!$D$43:$E$43,0))</f>
        <v>0.5</v>
      </c>
      <c r="Q110" s="65"/>
      <c r="R110" s="87">
        <f t="shared" si="18"/>
        <v>0</v>
      </c>
      <c r="S110" s="87">
        <f t="shared" si="18"/>
        <v>0</v>
      </c>
      <c r="T110" s="87">
        <f t="shared" si="18"/>
        <v>0</v>
      </c>
      <c r="U110" s="87">
        <f t="shared" si="18"/>
        <v>0</v>
      </c>
      <c r="V110" s="87">
        <f t="shared" si="18"/>
        <v>0</v>
      </c>
      <c r="W110" s="87">
        <f t="shared" si="18"/>
        <v>0</v>
      </c>
      <c r="X110" s="87">
        <f t="shared" si="18"/>
        <v>0</v>
      </c>
      <c r="Y110" s="87">
        <f t="shared" si="18"/>
        <v>0</v>
      </c>
      <c r="Z110" s="87">
        <f t="shared" si="18"/>
        <v>0</v>
      </c>
      <c r="AA110" s="87">
        <f t="shared" si="18"/>
        <v>0</v>
      </c>
      <c r="AB110" s="87">
        <f t="shared" si="18"/>
        <v>0</v>
      </c>
      <c r="AC110" s="87">
        <f t="shared" si="18"/>
        <v>0</v>
      </c>
      <c r="AD110" s="87">
        <f t="shared" si="18"/>
        <v>0</v>
      </c>
      <c r="AE110" s="87">
        <f t="shared" si="18"/>
        <v>0</v>
      </c>
      <c r="AF110" s="87">
        <f t="shared" si="18"/>
        <v>0</v>
      </c>
      <c r="AG110" s="87">
        <f t="shared" si="18"/>
        <v>0</v>
      </c>
      <c r="AI110" s="147"/>
      <c r="AJ110" s="128"/>
    </row>
    <row r="111" spans="1:36" s="132" customFormat="1" x14ac:dyDescent="0.2">
      <c r="B111" s="86">
        <f>'3. Investeringen'!B108</f>
        <v>94</v>
      </c>
      <c r="C111" s="86" t="str">
        <f>'3. Investeringen'!C108</f>
        <v>Nieuwe investeringen</v>
      </c>
      <c r="D111" s="86" t="str">
        <f>'3. Investeringen'!F108</f>
        <v>TD</v>
      </c>
      <c r="E111" s="121">
        <f>'3. Investeringen'!K108</f>
        <v>2019</v>
      </c>
      <c r="F111" s="171">
        <f>'3. Investeringen'!M108</f>
        <v>55</v>
      </c>
      <c r="G111" s="121">
        <f>'3. Investeringen'!N108</f>
        <v>2019</v>
      </c>
      <c r="H111" s="86">
        <f>'3. Investeringen'!O108</f>
        <v>344747.43</v>
      </c>
      <c r="I111" s="65"/>
      <c r="J111" s="86">
        <f>'6. Investeringen per jaar'!I108</f>
        <v>1</v>
      </c>
      <c r="K111" s="65"/>
      <c r="L111" s="123">
        <f t="shared" si="12"/>
        <v>2074</v>
      </c>
      <c r="M111" s="87">
        <f t="shared" si="13"/>
        <v>329077.09227272728</v>
      </c>
      <c r="N111" s="117">
        <f t="shared" si="14"/>
        <v>52.5</v>
      </c>
      <c r="O111" s="87" t="b">
        <f t="shared" si="15"/>
        <v>0</v>
      </c>
      <c r="P111" s="117">
        <f>INDEX('2. Reguleringsparameters'!$D$44:$E$50,MATCH(C111,'2. Reguleringsparameters'!$B$44:$B$50,0),MATCH(D111,'2. Reguleringsparameters'!$D$43:$E$43,0))</f>
        <v>0.5</v>
      </c>
      <c r="Q111" s="65"/>
      <c r="R111" s="87">
        <f t="shared" si="18"/>
        <v>0</v>
      </c>
      <c r="S111" s="87">
        <f t="shared" si="18"/>
        <v>0</v>
      </c>
      <c r="T111" s="87">
        <f t="shared" si="18"/>
        <v>0</v>
      </c>
      <c r="U111" s="87">
        <f t="shared" si="18"/>
        <v>0</v>
      </c>
      <c r="V111" s="87">
        <f t="shared" si="18"/>
        <v>0</v>
      </c>
      <c r="W111" s="87">
        <f t="shared" si="18"/>
        <v>0</v>
      </c>
      <c r="X111" s="87">
        <f t="shared" si="18"/>
        <v>0</v>
      </c>
      <c r="Y111" s="87">
        <f t="shared" si="18"/>
        <v>0</v>
      </c>
      <c r="Z111" s="87">
        <f t="shared" si="18"/>
        <v>3134.0675454545453</v>
      </c>
      <c r="AA111" s="87">
        <f t="shared" si="18"/>
        <v>6268.1350909090906</v>
      </c>
      <c r="AB111" s="87">
        <f t="shared" si="18"/>
        <v>6268.1350909090906</v>
      </c>
      <c r="AC111" s="87">
        <f t="shared" si="18"/>
        <v>7521.7621090909097</v>
      </c>
      <c r="AD111" s="87">
        <f t="shared" si="18"/>
        <v>7349.8361180259735</v>
      </c>
      <c r="AE111" s="87">
        <f t="shared" si="18"/>
        <v>7181.839863899665</v>
      </c>
      <c r="AF111" s="87">
        <f t="shared" si="18"/>
        <v>7017.6835241533872</v>
      </c>
      <c r="AG111" s="87">
        <f t="shared" si="18"/>
        <v>6857.2793293155955</v>
      </c>
      <c r="AI111" s="147"/>
      <c r="AJ111" s="128"/>
    </row>
    <row r="112" spans="1:36" s="132" customFormat="1" x14ac:dyDescent="0.2">
      <c r="B112" s="86">
        <f>'3. Investeringen'!B109</f>
        <v>95</v>
      </c>
      <c r="C112" s="86" t="str">
        <f>'3. Investeringen'!C109</f>
        <v>Nieuwe investeringen</v>
      </c>
      <c r="D112" s="86" t="str">
        <f>'3. Investeringen'!F109</f>
        <v>TD</v>
      </c>
      <c r="E112" s="121">
        <f>'3. Investeringen'!K109</f>
        <v>2019</v>
      </c>
      <c r="F112" s="171">
        <f>'3. Investeringen'!M109</f>
        <v>45</v>
      </c>
      <c r="G112" s="121">
        <f>'3. Investeringen'!N109</f>
        <v>2019</v>
      </c>
      <c r="H112" s="86">
        <f>'3. Investeringen'!O109</f>
        <v>1058546.9099999999</v>
      </c>
      <c r="I112" s="65"/>
      <c r="J112" s="86">
        <f>'6. Investeringen per jaar'!I109</f>
        <v>1</v>
      </c>
      <c r="K112" s="65"/>
      <c r="L112" s="123">
        <f t="shared" si="12"/>
        <v>2064</v>
      </c>
      <c r="M112" s="87">
        <f t="shared" si="13"/>
        <v>999738.74833333329</v>
      </c>
      <c r="N112" s="117">
        <f t="shared" si="14"/>
        <v>42.5</v>
      </c>
      <c r="O112" s="87" t="b">
        <f t="shared" si="15"/>
        <v>0</v>
      </c>
      <c r="P112" s="117">
        <f>INDEX('2. Reguleringsparameters'!$D$44:$E$50,MATCH(C112,'2. Reguleringsparameters'!$B$44:$B$50,0),MATCH(D112,'2. Reguleringsparameters'!$D$43:$E$43,0))</f>
        <v>0.5</v>
      </c>
      <c r="Q112" s="65"/>
      <c r="R112" s="87">
        <f t="shared" si="18"/>
        <v>0</v>
      </c>
      <c r="S112" s="87">
        <f t="shared" si="18"/>
        <v>0</v>
      </c>
      <c r="T112" s="87">
        <f t="shared" si="18"/>
        <v>0</v>
      </c>
      <c r="U112" s="87">
        <f t="shared" si="18"/>
        <v>0</v>
      </c>
      <c r="V112" s="87">
        <f t="shared" si="18"/>
        <v>0</v>
      </c>
      <c r="W112" s="87">
        <f t="shared" si="18"/>
        <v>0</v>
      </c>
      <c r="X112" s="87">
        <f t="shared" si="18"/>
        <v>0</v>
      </c>
      <c r="Y112" s="87">
        <f t="shared" si="18"/>
        <v>0</v>
      </c>
      <c r="Z112" s="87">
        <f t="shared" si="18"/>
        <v>11761.632333333333</v>
      </c>
      <c r="AA112" s="87">
        <f t="shared" si="18"/>
        <v>23523.264666666662</v>
      </c>
      <c r="AB112" s="87">
        <f t="shared" si="18"/>
        <v>23523.264666666662</v>
      </c>
      <c r="AC112" s="87">
        <f t="shared" si="18"/>
        <v>28227.917599999997</v>
      </c>
      <c r="AD112" s="87">
        <f t="shared" si="18"/>
        <v>27430.89404423529</v>
      </c>
      <c r="AE112" s="87">
        <f t="shared" si="18"/>
        <v>26656.37468298629</v>
      </c>
      <c r="AF112" s="87">
        <f t="shared" si="18"/>
        <v>25903.724103701974</v>
      </c>
      <c r="AG112" s="87">
        <f t="shared" si="18"/>
        <v>25172.324834891562</v>
      </c>
      <c r="AI112" s="147"/>
      <c r="AJ112" s="128"/>
    </row>
    <row r="113" spans="2:36" s="132" customFormat="1" x14ac:dyDescent="0.2">
      <c r="B113" s="86">
        <f>'3. Investeringen'!B110</f>
        <v>96</v>
      </c>
      <c r="C113" s="86" t="str">
        <f>'3. Investeringen'!C110</f>
        <v>Nieuwe investeringen</v>
      </c>
      <c r="D113" s="86" t="str">
        <f>'3. Investeringen'!F110</f>
        <v>TD</v>
      </c>
      <c r="E113" s="121">
        <f>'3. Investeringen'!K110</f>
        <v>2019</v>
      </c>
      <c r="F113" s="171">
        <f>'3. Investeringen'!M110</f>
        <v>30</v>
      </c>
      <c r="G113" s="121">
        <f>'3. Investeringen'!N110</f>
        <v>2019</v>
      </c>
      <c r="H113" s="86">
        <f>'3. Investeringen'!O110</f>
        <v>229286.88</v>
      </c>
      <c r="I113" s="65"/>
      <c r="J113" s="86">
        <f>'6. Investeringen per jaar'!I110</f>
        <v>1</v>
      </c>
      <c r="K113" s="65"/>
      <c r="L113" s="123">
        <f t="shared" si="12"/>
        <v>2049</v>
      </c>
      <c r="M113" s="87">
        <f t="shared" si="13"/>
        <v>210179.64</v>
      </c>
      <c r="N113" s="117">
        <f t="shared" si="14"/>
        <v>27.5</v>
      </c>
      <c r="O113" s="87" t="b">
        <f t="shared" si="15"/>
        <v>0</v>
      </c>
      <c r="P113" s="117">
        <f>INDEX('2. Reguleringsparameters'!$D$44:$E$50,MATCH(C113,'2. Reguleringsparameters'!$B$44:$B$50,0),MATCH(D113,'2. Reguleringsparameters'!$D$43:$E$43,0))</f>
        <v>0.5</v>
      </c>
      <c r="Q113" s="65"/>
      <c r="R113" s="87">
        <f t="shared" si="18"/>
        <v>0</v>
      </c>
      <c r="S113" s="87">
        <f t="shared" si="18"/>
        <v>0</v>
      </c>
      <c r="T113" s="87">
        <f t="shared" si="18"/>
        <v>0</v>
      </c>
      <c r="U113" s="87">
        <f t="shared" si="18"/>
        <v>0</v>
      </c>
      <c r="V113" s="87">
        <f t="shared" si="18"/>
        <v>0</v>
      </c>
      <c r="W113" s="87">
        <f t="shared" si="18"/>
        <v>0</v>
      </c>
      <c r="X113" s="87">
        <f t="shared" si="18"/>
        <v>0</v>
      </c>
      <c r="Y113" s="87">
        <f t="shared" si="18"/>
        <v>0</v>
      </c>
      <c r="Z113" s="87">
        <f t="shared" si="18"/>
        <v>3821.4479999999999</v>
      </c>
      <c r="AA113" s="87">
        <f t="shared" si="18"/>
        <v>7642.8959999999997</v>
      </c>
      <c r="AB113" s="87">
        <f t="shared" si="18"/>
        <v>7642.8959999999997</v>
      </c>
      <c r="AC113" s="87">
        <f t="shared" si="18"/>
        <v>9171.4752000000008</v>
      </c>
      <c r="AD113" s="87">
        <f t="shared" si="18"/>
        <v>8771.2653730909096</v>
      </c>
      <c r="AE113" s="87">
        <f t="shared" si="18"/>
        <v>8388.5192477196688</v>
      </c>
      <c r="AF113" s="87">
        <f t="shared" si="18"/>
        <v>8022.4747714555388</v>
      </c>
      <c r="AG113" s="87">
        <f t="shared" si="18"/>
        <v>7672.4031450647508</v>
      </c>
      <c r="AI113" s="147"/>
      <c r="AJ113" s="128"/>
    </row>
    <row r="114" spans="2:36" s="132" customFormat="1" x14ac:dyDescent="0.2">
      <c r="B114" s="86">
        <f>'3. Investeringen'!B111</f>
        <v>97</v>
      </c>
      <c r="C114" s="86" t="str">
        <f>'3. Investeringen'!C111</f>
        <v>Nieuwe investeringen</v>
      </c>
      <c r="D114" s="86" t="str">
        <f>'3. Investeringen'!F111</f>
        <v>TD</v>
      </c>
      <c r="E114" s="121">
        <f>'3. Investeringen'!K111</f>
        <v>2019</v>
      </c>
      <c r="F114" s="171">
        <f>'3. Investeringen'!M111</f>
        <v>25</v>
      </c>
      <c r="G114" s="121">
        <f>'3. Investeringen'!N111</f>
        <v>2019</v>
      </c>
      <c r="H114" s="86">
        <f>'3. Investeringen'!O111</f>
        <v>2685.61</v>
      </c>
      <c r="I114" s="65"/>
      <c r="J114" s="86">
        <f>'6. Investeringen per jaar'!I111</f>
        <v>1</v>
      </c>
      <c r="K114" s="65"/>
      <c r="L114" s="123">
        <f t="shared" si="12"/>
        <v>2044</v>
      </c>
      <c r="M114" s="87">
        <f t="shared" si="13"/>
        <v>2417.049</v>
      </c>
      <c r="N114" s="117">
        <f t="shared" si="14"/>
        <v>22.5</v>
      </c>
      <c r="O114" s="87" t="b">
        <f t="shared" si="15"/>
        <v>0</v>
      </c>
      <c r="P114" s="117">
        <f>INDEX('2. Reguleringsparameters'!$D$44:$E$50,MATCH(C114,'2. Reguleringsparameters'!$B$44:$B$50,0),MATCH(D114,'2. Reguleringsparameters'!$D$43:$E$43,0))</f>
        <v>0.5</v>
      </c>
      <c r="Q114" s="65"/>
      <c r="R114" s="87">
        <f t="shared" si="18"/>
        <v>0</v>
      </c>
      <c r="S114" s="87">
        <f t="shared" si="18"/>
        <v>0</v>
      </c>
      <c r="T114" s="87">
        <f t="shared" si="18"/>
        <v>0</v>
      </c>
      <c r="U114" s="87">
        <f t="shared" si="18"/>
        <v>0</v>
      </c>
      <c r="V114" s="87">
        <f t="shared" si="18"/>
        <v>0</v>
      </c>
      <c r="W114" s="87">
        <f t="shared" si="18"/>
        <v>0</v>
      </c>
      <c r="X114" s="87">
        <f t="shared" si="18"/>
        <v>0</v>
      </c>
      <c r="Y114" s="87">
        <f t="shared" si="18"/>
        <v>0</v>
      </c>
      <c r="Z114" s="87">
        <f t="shared" si="18"/>
        <v>53.712200000000003</v>
      </c>
      <c r="AA114" s="87">
        <f t="shared" si="18"/>
        <v>107.42440000000001</v>
      </c>
      <c r="AB114" s="87">
        <f t="shared" si="18"/>
        <v>107.42440000000001</v>
      </c>
      <c r="AC114" s="87">
        <f t="shared" si="18"/>
        <v>128.90928</v>
      </c>
      <c r="AD114" s="87">
        <f t="shared" si="18"/>
        <v>122.0341184</v>
      </c>
      <c r="AE114" s="87">
        <f t="shared" si="18"/>
        <v>115.52563208533334</v>
      </c>
      <c r="AF114" s="87">
        <f t="shared" si="18"/>
        <v>109.36426504078223</v>
      </c>
      <c r="AG114" s="87">
        <f t="shared" si="18"/>
        <v>104.93057862021</v>
      </c>
      <c r="AI114" s="147"/>
      <c r="AJ114" s="128"/>
    </row>
    <row r="115" spans="2:36" s="132" customFormat="1" x14ac:dyDescent="0.2">
      <c r="B115" s="86">
        <f>'3. Investeringen'!B112</f>
        <v>98</v>
      </c>
      <c r="C115" s="86" t="str">
        <f>'3. Investeringen'!C112</f>
        <v>Nieuwe investeringen</v>
      </c>
      <c r="D115" s="86" t="str">
        <f>'3. Investeringen'!F112</f>
        <v>TD</v>
      </c>
      <c r="E115" s="121">
        <f>'3. Investeringen'!K112</f>
        <v>2019</v>
      </c>
      <c r="F115" s="171">
        <f>'3. Investeringen'!M112</f>
        <v>10</v>
      </c>
      <c r="G115" s="121">
        <f>'3. Investeringen'!N112</f>
        <v>2019</v>
      </c>
      <c r="H115" s="86">
        <f>'3. Investeringen'!O112</f>
        <v>365321.23</v>
      </c>
      <c r="I115" s="65"/>
      <c r="J115" s="86">
        <f>'6. Investeringen per jaar'!I112</f>
        <v>1</v>
      </c>
      <c r="K115" s="65"/>
      <c r="L115" s="123">
        <f t="shared" si="12"/>
        <v>2029</v>
      </c>
      <c r="M115" s="87">
        <f t="shared" si="13"/>
        <v>273990.92249999999</v>
      </c>
      <c r="N115" s="117">
        <f t="shared" si="14"/>
        <v>7.5</v>
      </c>
      <c r="O115" s="87" t="b">
        <f t="shared" si="15"/>
        <v>0</v>
      </c>
      <c r="P115" s="117">
        <f>INDEX('2. Reguleringsparameters'!$D$44:$E$50,MATCH(C115,'2. Reguleringsparameters'!$B$44:$B$50,0),MATCH(D115,'2. Reguleringsparameters'!$D$43:$E$43,0))</f>
        <v>0.5</v>
      </c>
      <c r="Q115" s="65"/>
      <c r="R115" s="87">
        <f t="shared" si="18"/>
        <v>0</v>
      </c>
      <c r="S115" s="87">
        <f t="shared" si="18"/>
        <v>0</v>
      </c>
      <c r="T115" s="87">
        <f t="shared" si="18"/>
        <v>0</v>
      </c>
      <c r="U115" s="87">
        <f t="shared" si="18"/>
        <v>0</v>
      </c>
      <c r="V115" s="87">
        <f t="shared" si="18"/>
        <v>0</v>
      </c>
      <c r="W115" s="87">
        <f t="shared" si="18"/>
        <v>0</v>
      </c>
      <c r="X115" s="87">
        <f t="shared" si="18"/>
        <v>0</v>
      </c>
      <c r="Y115" s="87">
        <f t="shared" si="18"/>
        <v>0</v>
      </c>
      <c r="Z115" s="87">
        <f t="shared" si="18"/>
        <v>18266.0615</v>
      </c>
      <c r="AA115" s="87">
        <f t="shared" si="18"/>
        <v>36532.123</v>
      </c>
      <c r="AB115" s="87">
        <f t="shared" si="18"/>
        <v>36532.123</v>
      </c>
      <c r="AC115" s="87">
        <f t="shared" si="18"/>
        <v>43838.547599999998</v>
      </c>
      <c r="AD115" s="87">
        <f t="shared" si="18"/>
        <v>36824.379983999999</v>
      </c>
      <c r="AE115" s="87">
        <f t="shared" si="18"/>
        <v>35150.544530181818</v>
      </c>
      <c r="AF115" s="87">
        <f t="shared" si="18"/>
        <v>35150.544530181818</v>
      </c>
      <c r="AG115" s="87">
        <f t="shared" si="18"/>
        <v>35150.544530181818</v>
      </c>
      <c r="AI115" s="147"/>
      <c r="AJ115" s="128"/>
    </row>
    <row r="116" spans="2:36" s="132" customFormat="1" x14ac:dyDescent="0.2">
      <c r="B116" s="86">
        <f>'3. Investeringen'!B113</f>
        <v>99</v>
      </c>
      <c r="C116" s="86" t="str">
        <f>'3. Investeringen'!C113</f>
        <v>Nieuwe investeringen</v>
      </c>
      <c r="D116" s="86" t="str">
        <f>'3. Investeringen'!F113</f>
        <v>TD</v>
      </c>
      <c r="E116" s="121">
        <f>'3. Investeringen'!K113</f>
        <v>2019</v>
      </c>
      <c r="F116" s="171">
        <f>'3. Investeringen'!M113</f>
        <v>5</v>
      </c>
      <c r="G116" s="121">
        <f>'3. Investeringen'!N113</f>
        <v>2019</v>
      </c>
      <c r="H116" s="86">
        <f>'3. Investeringen'!O113</f>
        <v>467201.77</v>
      </c>
      <c r="I116" s="65"/>
      <c r="J116" s="86">
        <f>'6. Investeringen per jaar'!I113</f>
        <v>1</v>
      </c>
      <c r="K116" s="65"/>
      <c r="L116" s="123">
        <f t="shared" si="12"/>
        <v>2024</v>
      </c>
      <c r="M116" s="87">
        <f t="shared" si="13"/>
        <v>233600.88500000004</v>
      </c>
      <c r="N116" s="117">
        <f t="shared" si="14"/>
        <v>2.5</v>
      </c>
      <c r="O116" s="87" t="b">
        <f t="shared" si="15"/>
        <v>0</v>
      </c>
      <c r="P116" s="117">
        <f>INDEX('2. Reguleringsparameters'!$D$44:$E$50,MATCH(C116,'2. Reguleringsparameters'!$B$44:$B$50,0),MATCH(D116,'2. Reguleringsparameters'!$D$43:$E$43,0))</f>
        <v>0.5</v>
      </c>
      <c r="Q116" s="65"/>
      <c r="R116" s="87">
        <f t="shared" si="18"/>
        <v>0</v>
      </c>
      <c r="S116" s="87">
        <f t="shared" si="18"/>
        <v>0</v>
      </c>
      <c r="T116" s="87">
        <f t="shared" si="18"/>
        <v>0</v>
      </c>
      <c r="U116" s="87">
        <f t="shared" si="18"/>
        <v>0</v>
      </c>
      <c r="V116" s="87">
        <f t="shared" si="18"/>
        <v>0</v>
      </c>
      <c r="W116" s="87">
        <f t="shared" si="18"/>
        <v>0</v>
      </c>
      <c r="X116" s="87">
        <f t="shared" si="18"/>
        <v>0</v>
      </c>
      <c r="Y116" s="87">
        <f t="shared" si="18"/>
        <v>0</v>
      </c>
      <c r="Z116" s="87">
        <f t="shared" si="18"/>
        <v>46720.177000000003</v>
      </c>
      <c r="AA116" s="87">
        <f t="shared" si="18"/>
        <v>93440.353999999992</v>
      </c>
      <c r="AB116" s="87">
        <f t="shared" si="18"/>
        <v>93440.353999999992</v>
      </c>
      <c r="AC116" s="87">
        <f t="shared" si="18"/>
        <v>112128.42480000001</v>
      </c>
      <c r="AD116" s="87">
        <f t="shared" si="18"/>
        <v>80981.640133333349</v>
      </c>
      <c r="AE116" s="87">
        <f t="shared" si="18"/>
        <v>40490.820066666674</v>
      </c>
      <c r="AF116" s="87">
        <f t="shared" si="18"/>
        <v>0</v>
      </c>
      <c r="AG116" s="87">
        <f t="shared" si="18"/>
        <v>0</v>
      </c>
      <c r="AI116" s="147"/>
      <c r="AJ116" s="128"/>
    </row>
    <row r="117" spans="2:36" s="132" customFormat="1" x14ac:dyDescent="0.2">
      <c r="B117" s="86">
        <f>'3. Investeringen'!B114</f>
        <v>100</v>
      </c>
      <c r="C117" s="86" t="str">
        <f>'3. Investeringen'!C114</f>
        <v>Nieuwe investeringen</v>
      </c>
      <c r="D117" s="86" t="str">
        <f>'3. Investeringen'!F114</f>
        <v>TD</v>
      </c>
      <c r="E117" s="121">
        <f>'3. Investeringen'!K114</f>
        <v>2019</v>
      </c>
      <c r="F117" s="171">
        <f>'3. Investeringen'!M114</f>
        <v>0</v>
      </c>
      <c r="G117" s="121">
        <f>'3. Investeringen'!N114</f>
        <v>2019</v>
      </c>
      <c r="H117" s="86">
        <f>'3. Investeringen'!O114</f>
        <v>6058.2</v>
      </c>
      <c r="I117" s="65"/>
      <c r="J117" s="86">
        <f>'6. Investeringen per jaar'!I114</f>
        <v>1</v>
      </c>
      <c r="K117" s="65"/>
      <c r="L117" s="123">
        <f t="shared" si="12"/>
        <v>2019</v>
      </c>
      <c r="M117" s="87">
        <f t="shared" si="13"/>
        <v>6058.2</v>
      </c>
      <c r="N117" s="117">
        <f t="shared" si="14"/>
        <v>0</v>
      </c>
      <c r="O117" s="87" t="b">
        <f t="shared" si="15"/>
        <v>0</v>
      </c>
      <c r="P117" s="117">
        <f>INDEX('2. Reguleringsparameters'!$D$44:$E$50,MATCH(C117,'2. Reguleringsparameters'!$B$44:$B$50,0),MATCH(D117,'2. Reguleringsparameters'!$D$43:$E$43,0))</f>
        <v>0.5</v>
      </c>
      <c r="Q117" s="65"/>
      <c r="R117" s="87">
        <f t="shared" si="18"/>
        <v>0</v>
      </c>
      <c r="S117" s="87">
        <f t="shared" si="18"/>
        <v>0</v>
      </c>
      <c r="T117" s="87">
        <f t="shared" si="18"/>
        <v>0</v>
      </c>
      <c r="U117" s="87">
        <f t="shared" si="18"/>
        <v>0</v>
      </c>
      <c r="V117" s="87">
        <f t="shared" si="18"/>
        <v>0</v>
      </c>
      <c r="W117" s="87">
        <f t="shared" si="18"/>
        <v>0</v>
      </c>
      <c r="X117" s="87">
        <f t="shared" si="18"/>
        <v>0</v>
      </c>
      <c r="Y117" s="87">
        <f t="shared" si="18"/>
        <v>0</v>
      </c>
      <c r="Z117" s="87">
        <f t="shared" si="18"/>
        <v>0</v>
      </c>
      <c r="AA117" s="87">
        <f t="shared" si="18"/>
        <v>0</v>
      </c>
      <c r="AB117" s="87">
        <f t="shared" si="18"/>
        <v>0</v>
      </c>
      <c r="AC117" s="87">
        <f t="shared" si="18"/>
        <v>0</v>
      </c>
      <c r="AD117" s="87">
        <f t="shared" si="18"/>
        <v>0</v>
      </c>
      <c r="AE117" s="87">
        <f t="shared" si="18"/>
        <v>0</v>
      </c>
      <c r="AF117" s="87">
        <f t="shared" si="18"/>
        <v>0</v>
      </c>
      <c r="AG117" s="87">
        <f t="shared" si="18"/>
        <v>0</v>
      </c>
      <c r="AI117" s="147"/>
      <c r="AJ117" s="128"/>
    </row>
    <row r="118" spans="2:36" s="132" customFormat="1" x14ac:dyDescent="0.2">
      <c r="B118" s="86">
        <f>'3. Investeringen'!B115</f>
        <v>101</v>
      </c>
      <c r="C118" s="86" t="str">
        <f>'3. Investeringen'!C115</f>
        <v>Nieuwe investeringen</v>
      </c>
      <c r="D118" s="86" t="str">
        <f>'3. Investeringen'!F115</f>
        <v>AD</v>
      </c>
      <c r="E118" s="121">
        <f>'3. Investeringen'!K115</f>
        <v>2009</v>
      </c>
      <c r="F118" s="171">
        <f>'3. Investeringen'!M115</f>
        <v>37.5</v>
      </c>
      <c r="G118" s="121">
        <f>'3. Investeringen'!N115</f>
        <v>2011</v>
      </c>
      <c r="H118" s="86">
        <f>'3. Investeringen'!O115</f>
        <v>1505158.846153846</v>
      </c>
      <c r="I118" s="65"/>
      <c r="J118" s="86">
        <f>'6. Investeringen per jaar'!I115</f>
        <v>1</v>
      </c>
      <c r="K118" s="65"/>
      <c r="L118" s="123">
        <f t="shared" si="12"/>
        <v>2048.5</v>
      </c>
      <c r="M118" s="87">
        <f t="shared" si="13"/>
        <v>1063645.5846153845</v>
      </c>
      <c r="N118" s="117">
        <f t="shared" si="14"/>
        <v>26.5</v>
      </c>
      <c r="O118" s="87" t="b">
        <f t="shared" si="15"/>
        <v>0</v>
      </c>
      <c r="P118" s="117">
        <f>INDEX('2. Reguleringsparameters'!$D$44:$E$50,MATCH(C118,'2. Reguleringsparameters'!$B$44:$B$50,0),MATCH(D118,'2. Reguleringsparameters'!$D$43:$E$43,0))</f>
        <v>0.5</v>
      </c>
      <c r="Q118" s="65"/>
      <c r="R118" s="87">
        <f t="shared" ref="R118:AG127" si="19">$J118*IF($O118,-1,1)*
IF(OR(R$10&gt;$L118,R$10&lt;$E118,$F118=0),0,
IF(R$10&lt;2022,
IF($E118&lt;2011,
VDB(
ABS($H118),
0,
$F118,
R$10-$G118,
IF(R$10-$G118+1&lt;$F118,R$10-$G118+1,$F118),
1),
VDB(
ABS($H118),
0,
$F118,
MAX(0,R$10-$G118-$P118),
IF(R$10-$G118-$P118+1&lt;$F118,R$10-$G118-$P118+1,$F118),
1)),
IF($E118&lt;2022,
VDB(
ABS($M118),
0,
$N118,
R$10-2022,
IF(R$10-2022+1&lt;$N118,R$10-2022+1,$N118),
$G$12),
VDB(
ABS($M118),
0,
$N118,
MAX(0,R$10-2022-$P118),
IF(R$10-2022-$P118+1&lt;$N118,R$10-2022-$P118+1,$N118),
$G$12))
))</f>
        <v>40137.56923076923</v>
      </c>
      <c r="S118" s="87">
        <f t="shared" si="19"/>
        <v>40137.569230769222</v>
      </c>
      <c r="T118" s="87">
        <f t="shared" si="19"/>
        <v>40137.569230769222</v>
      </c>
      <c r="U118" s="87">
        <f t="shared" si="19"/>
        <v>40137.569230769222</v>
      </c>
      <c r="V118" s="87">
        <f t="shared" si="19"/>
        <v>40137.569230769222</v>
      </c>
      <c r="W118" s="87">
        <f t="shared" si="19"/>
        <v>40137.569230769222</v>
      </c>
      <c r="X118" s="87">
        <f t="shared" si="19"/>
        <v>40137.569230769222</v>
      </c>
      <c r="Y118" s="87">
        <f t="shared" si="19"/>
        <v>40137.569230769222</v>
      </c>
      <c r="Z118" s="87">
        <f t="shared" si="19"/>
        <v>40137.569230769222</v>
      </c>
      <c r="AA118" s="87">
        <f t="shared" si="19"/>
        <v>40137.569230769222</v>
      </c>
      <c r="AB118" s="87">
        <f t="shared" si="19"/>
        <v>40137.569230769222</v>
      </c>
      <c r="AC118" s="87">
        <f t="shared" si="19"/>
        <v>48165.083076923067</v>
      </c>
      <c r="AD118" s="87">
        <f t="shared" si="19"/>
        <v>45984.02271117561</v>
      </c>
      <c r="AE118" s="87">
        <f t="shared" si="19"/>
        <v>43901.727343122373</v>
      </c>
      <c r="AF118" s="87">
        <f t="shared" si="19"/>
        <v>41913.724595509288</v>
      </c>
      <c r="AG118" s="87">
        <f t="shared" si="19"/>
        <v>40015.744613825846</v>
      </c>
      <c r="AI118" s="147"/>
      <c r="AJ118" s="128"/>
    </row>
    <row r="119" spans="2:36" s="132" customFormat="1" x14ac:dyDescent="0.2">
      <c r="B119" s="86">
        <f>'3. Investeringen'!B116</f>
        <v>102</v>
      </c>
      <c r="C119" s="86" t="str">
        <f>'3. Investeringen'!C116</f>
        <v>Nieuwe investeringen</v>
      </c>
      <c r="D119" s="86" t="str">
        <f>'3. Investeringen'!F116</f>
        <v>AD</v>
      </c>
      <c r="E119" s="121">
        <f>'3. Investeringen'!K116</f>
        <v>2009</v>
      </c>
      <c r="F119" s="171">
        <f>'3. Investeringen'!M116</f>
        <v>37.5</v>
      </c>
      <c r="G119" s="121">
        <f>'3. Investeringen'!N116</f>
        <v>2011</v>
      </c>
      <c r="H119" s="86">
        <f>'3. Investeringen'!O116</f>
        <v>45148.394230769234</v>
      </c>
      <c r="I119" s="65"/>
      <c r="J119" s="86">
        <f>'6. Investeringen per jaar'!I116</f>
        <v>1</v>
      </c>
      <c r="K119" s="65"/>
      <c r="L119" s="123">
        <f t="shared" si="12"/>
        <v>2048.5</v>
      </c>
      <c r="M119" s="87">
        <f t="shared" si="13"/>
        <v>31904.865256410263</v>
      </c>
      <c r="N119" s="117">
        <f t="shared" si="14"/>
        <v>26.5</v>
      </c>
      <c r="O119" s="87" t="b">
        <f t="shared" si="15"/>
        <v>0</v>
      </c>
      <c r="P119" s="117">
        <f>INDEX('2. Reguleringsparameters'!$D$44:$E$50,MATCH(C119,'2. Reguleringsparameters'!$B$44:$B$50,0),MATCH(D119,'2. Reguleringsparameters'!$D$43:$E$43,0))</f>
        <v>0.5</v>
      </c>
      <c r="Q119" s="65"/>
      <c r="R119" s="87">
        <f t="shared" si="19"/>
        <v>1203.9571794871797</v>
      </c>
      <c r="S119" s="87">
        <f t="shared" si="19"/>
        <v>1203.9571794871795</v>
      </c>
      <c r="T119" s="87">
        <f t="shared" si="19"/>
        <v>1203.9571794871795</v>
      </c>
      <c r="U119" s="87">
        <f t="shared" si="19"/>
        <v>1203.9571794871795</v>
      </c>
      <c r="V119" s="87">
        <f t="shared" si="19"/>
        <v>1203.9571794871795</v>
      </c>
      <c r="W119" s="87">
        <f t="shared" si="19"/>
        <v>1203.9571794871795</v>
      </c>
      <c r="X119" s="87">
        <f t="shared" si="19"/>
        <v>1203.9571794871795</v>
      </c>
      <c r="Y119" s="87">
        <f t="shared" si="19"/>
        <v>1203.9571794871795</v>
      </c>
      <c r="Z119" s="87">
        <f t="shared" si="19"/>
        <v>1203.9571794871795</v>
      </c>
      <c r="AA119" s="87">
        <f t="shared" si="19"/>
        <v>1203.9571794871795</v>
      </c>
      <c r="AB119" s="87">
        <f t="shared" si="19"/>
        <v>1203.9571794871795</v>
      </c>
      <c r="AC119" s="87">
        <f t="shared" si="19"/>
        <v>1444.7486153846155</v>
      </c>
      <c r="AD119" s="87">
        <f t="shared" si="19"/>
        <v>1379.3260365747462</v>
      </c>
      <c r="AE119" s="87">
        <f t="shared" si="19"/>
        <v>1316.8659896355125</v>
      </c>
      <c r="AF119" s="87">
        <f t="shared" si="19"/>
        <v>1257.2343221803194</v>
      </c>
      <c r="AG119" s="87">
        <f t="shared" si="19"/>
        <v>1200.3029566476257</v>
      </c>
      <c r="AI119" s="147"/>
      <c r="AJ119" s="128"/>
    </row>
    <row r="120" spans="2:36" s="132" customFormat="1" x14ac:dyDescent="0.2">
      <c r="B120" s="86">
        <f>'3. Investeringen'!B117</f>
        <v>103</v>
      </c>
      <c r="C120" s="86" t="str">
        <f>'3. Investeringen'!C117</f>
        <v>Nieuwe investeringen</v>
      </c>
      <c r="D120" s="86" t="str">
        <f>'3. Investeringen'!F117</f>
        <v>AD</v>
      </c>
      <c r="E120" s="121">
        <f>'3. Investeringen'!K117</f>
        <v>2010</v>
      </c>
      <c r="F120" s="171">
        <f>'3. Investeringen'!M117</f>
        <v>38.5</v>
      </c>
      <c r="G120" s="121">
        <f>'3. Investeringen'!N117</f>
        <v>2011</v>
      </c>
      <c r="H120" s="86">
        <f>'3. Investeringen'!O117</f>
        <v>1323468.7146153846</v>
      </c>
      <c r="I120" s="65"/>
      <c r="J120" s="86">
        <f>'6. Investeringen per jaar'!I117</f>
        <v>1</v>
      </c>
      <c r="K120" s="65"/>
      <c r="L120" s="123">
        <f t="shared" si="12"/>
        <v>2049.5</v>
      </c>
      <c r="M120" s="87">
        <f t="shared" si="13"/>
        <v>945334.7961538462</v>
      </c>
      <c r="N120" s="117">
        <f t="shared" si="14"/>
        <v>27.5</v>
      </c>
      <c r="O120" s="87" t="b">
        <f t="shared" si="15"/>
        <v>0</v>
      </c>
      <c r="P120" s="117">
        <f>INDEX('2. Reguleringsparameters'!$D$44:$E$50,MATCH(C120,'2. Reguleringsparameters'!$B$44:$B$50,0),MATCH(D120,'2. Reguleringsparameters'!$D$43:$E$43,0))</f>
        <v>0.5</v>
      </c>
      <c r="Q120" s="65"/>
      <c r="R120" s="87">
        <f t="shared" si="19"/>
        <v>34375.810769230768</v>
      </c>
      <c r="S120" s="87">
        <f t="shared" si="19"/>
        <v>34375.810769230768</v>
      </c>
      <c r="T120" s="87">
        <f t="shared" si="19"/>
        <v>34375.810769230768</v>
      </c>
      <c r="U120" s="87">
        <f t="shared" si="19"/>
        <v>34375.810769230768</v>
      </c>
      <c r="V120" s="87">
        <f t="shared" si="19"/>
        <v>34375.810769230768</v>
      </c>
      <c r="W120" s="87">
        <f t="shared" si="19"/>
        <v>34375.810769230768</v>
      </c>
      <c r="X120" s="87">
        <f t="shared" si="19"/>
        <v>34375.810769230768</v>
      </c>
      <c r="Y120" s="87">
        <f t="shared" si="19"/>
        <v>34375.810769230768</v>
      </c>
      <c r="Z120" s="87">
        <f t="shared" si="19"/>
        <v>34375.810769230768</v>
      </c>
      <c r="AA120" s="87">
        <f t="shared" si="19"/>
        <v>34375.810769230768</v>
      </c>
      <c r="AB120" s="87">
        <f t="shared" si="19"/>
        <v>34375.810769230768</v>
      </c>
      <c r="AC120" s="87">
        <f t="shared" si="19"/>
        <v>41250.972923076923</v>
      </c>
      <c r="AD120" s="87">
        <f t="shared" si="19"/>
        <v>39450.930468251747</v>
      </c>
      <c r="AE120" s="87">
        <f t="shared" si="19"/>
        <v>37729.435320546218</v>
      </c>
      <c r="AF120" s="87">
        <f t="shared" si="19"/>
        <v>36083.059961104198</v>
      </c>
      <c r="AG120" s="87">
        <f t="shared" si="19"/>
        <v>34508.526435528744</v>
      </c>
      <c r="AI120" s="147"/>
      <c r="AJ120" s="128"/>
    </row>
    <row r="121" spans="2:36" s="132" customFormat="1" x14ac:dyDescent="0.2">
      <c r="B121" s="86">
        <f>'3. Investeringen'!B118</f>
        <v>104</v>
      </c>
      <c r="C121" s="86" t="str">
        <f>'3. Investeringen'!C118</f>
        <v>Nieuwe investeringen</v>
      </c>
      <c r="D121" s="86" t="str">
        <f>'3. Investeringen'!F118</f>
        <v>AD</v>
      </c>
      <c r="E121" s="121">
        <f>'3. Investeringen'!K118</f>
        <v>2010</v>
      </c>
      <c r="F121" s="171">
        <f>'3. Investeringen'!M118</f>
        <v>38.5</v>
      </c>
      <c r="G121" s="121">
        <f>'3. Investeringen'!N118</f>
        <v>2011</v>
      </c>
      <c r="H121" s="86">
        <f>'3. Investeringen'!O118</f>
        <v>21771.631538461537</v>
      </c>
      <c r="I121" s="65"/>
      <c r="J121" s="86">
        <f>'6. Investeringen per jaar'!I118</f>
        <v>1</v>
      </c>
      <c r="K121" s="65"/>
      <c r="L121" s="123">
        <f t="shared" si="12"/>
        <v>2049.5</v>
      </c>
      <c r="M121" s="87">
        <f t="shared" si="13"/>
        <v>15551.165384615384</v>
      </c>
      <c r="N121" s="117">
        <f t="shared" si="14"/>
        <v>27.5</v>
      </c>
      <c r="O121" s="87" t="b">
        <f t="shared" si="15"/>
        <v>0</v>
      </c>
      <c r="P121" s="117">
        <f>INDEX('2. Reguleringsparameters'!$D$44:$E$50,MATCH(C121,'2. Reguleringsparameters'!$B$44:$B$50,0),MATCH(D121,'2. Reguleringsparameters'!$D$43:$E$43,0))</f>
        <v>0.5</v>
      </c>
      <c r="Q121" s="65"/>
      <c r="R121" s="87">
        <f t="shared" si="19"/>
        <v>565.49692307692305</v>
      </c>
      <c r="S121" s="87">
        <f t="shared" si="19"/>
        <v>565.49692307692305</v>
      </c>
      <c r="T121" s="87">
        <f t="shared" si="19"/>
        <v>565.49692307692305</v>
      </c>
      <c r="U121" s="87">
        <f t="shared" si="19"/>
        <v>565.49692307692305</v>
      </c>
      <c r="V121" s="87">
        <f t="shared" si="19"/>
        <v>565.49692307692305</v>
      </c>
      <c r="W121" s="87">
        <f t="shared" si="19"/>
        <v>565.49692307692305</v>
      </c>
      <c r="X121" s="87">
        <f t="shared" si="19"/>
        <v>565.49692307692305</v>
      </c>
      <c r="Y121" s="87">
        <f t="shared" si="19"/>
        <v>565.49692307692305</v>
      </c>
      <c r="Z121" s="87">
        <f t="shared" si="19"/>
        <v>565.49692307692305</v>
      </c>
      <c r="AA121" s="87">
        <f t="shared" si="19"/>
        <v>565.49692307692305</v>
      </c>
      <c r="AB121" s="87">
        <f t="shared" si="19"/>
        <v>565.49692307692305</v>
      </c>
      <c r="AC121" s="87">
        <f t="shared" si="19"/>
        <v>678.59630769230762</v>
      </c>
      <c r="AD121" s="87">
        <f t="shared" si="19"/>
        <v>648.98483244755244</v>
      </c>
      <c r="AE121" s="87">
        <f t="shared" si="19"/>
        <v>620.66549430438647</v>
      </c>
      <c r="AF121" s="87">
        <f t="shared" si="19"/>
        <v>593.58190909837685</v>
      </c>
      <c r="AG121" s="87">
        <f t="shared" si="19"/>
        <v>567.68015306499319</v>
      </c>
      <c r="AI121" s="147"/>
      <c r="AJ121" s="128"/>
    </row>
    <row r="122" spans="2:36" s="132" customFormat="1" x14ac:dyDescent="0.2">
      <c r="B122" s="86">
        <f>'3. Investeringen'!B119</f>
        <v>105</v>
      </c>
      <c r="C122" s="86" t="str">
        <f>'3. Investeringen'!C119</f>
        <v>Nieuwe investeringen</v>
      </c>
      <c r="D122" s="86" t="str">
        <f>'3. Investeringen'!F119</f>
        <v>AD</v>
      </c>
      <c r="E122" s="121">
        <f>'3. Investeringen'!K119</f>
        <v>2011</v>
      </c>
      <c r="F122" s="171">
        <f>'3. Investeringen'!M119</f>
        <v>39</v>
      </c>
      <c r="G122" s="121">
        <f>'3. Investeringen'!N119</f>
        <v>2011</v>
      </c>
      <c r="H122" s="86">
        <f>'3. Investeringen'!O119</f>
        <v>890514.04908979952</v>
      </c>
      <c r="I122" s="65"/>
      <c r="J122" s="86">
        <f>'6. Investeringen per jaar'!I119</f>
        <v>1</v>
      </c>
      <c r="K122" s="65"/>
      <c r="L122" s="123">
        <f t="shared" si="12"/>
        <v>2050</v>
      </c>
      <c r="M122" s="87">
        <f t="shared" si="13"/>
        <v>650760.26664254582</v>
      </c>
      <c r="N122" s="117">
        <f t="shared" si="14"/>
        <v>28.5</v>
      </c>
      <c r="O122" s="87" t="b">
        <f t="shared" si="15"/>
        <v>0</v>
      </c>
      <c r="P122" s="117">
        <f>INDEX('2. Reguleringsparameters'!$D$44:$E$50,MATCH(C122,'2. Reguleringsparameters'!$B$44:$B$50,0),MATCH(D122,'2. Reguleringsparameters'!$D$43:$E$43,0))</f>
        <v>0.5</v>
      </c>
      <c r="Q122" s="65"/>
      <c r="R122" s="87">
        <f t="shared" si="19"/>
        <v>11416.846783202558</v>
      </c>
      <c r="S122" s="87">
        <f t="shared" si="19"/>
        <v>22833.693566405116</v>
      </c>
      <c r="T122" s="87">
        <f t="shared" si="19"/>
        <v>22833.693566405116</v>
      </c>
      <c r="U122" s="87">
        <f t="shared" si="19"/>
        <v>22833.693566405116</v>
      </c>
      <c r="V122" s="87">
        <f t="shared" si="19"/>
        <v>22833.693566405116</v>
      </c>
      <c r="W122" s="87">
        <f t="shared" si="19"/>
        <v>22833.693566405116</v>
      </c>
      <c r="X122" s="87">
        <f t="shared" si="19"/>
        <v>22833.693566405116</v>
      </c>
      <c r="Y122" s="87">
        <f t="shared" si="19"/>
        <v>22833.693566405116</v>
      </c>
      <c r="Z122" s="87">
        <f t="shared" si="19"/>
        <v>22833.693566405116</v>
      </c>
      <c r="AA122" s="87">
        <f t="shared" si="19"/>
        <v>22833.693566405116</v>
      </c>
      <c r="AB122" s="87">
        <f t="shared" si="19"/>
        <v>22833.693566405116</v>
      </c>
      <c r="AC122" s="87">
        <f t="shared" si="19"/>
        <v>27400.432279686138</v>
      </c>
      <c r="AD122" s="87">
        <f t="shared" si="19"/>
        <v>26246.729867909882</v>
      </c>
      <c r="AE122" s="87">
        <f t="shared" si="19"/>
        <v>25141.60439978736</v>
      </c>
      <c r="AF122" s="87">
        <f t="shared" si="19"/>
        <v>24083.010530322626</v>
      </c>
      <c r="AG122" s="87">
        <f t="shared" si="19"/>
        <v>23068.989034309041</v>
      </c>
      <c r="AI122" s="147"/>
      <c r="AJ122" s="128"/>
    </row>
    <row r="123" spans="2:36" s="132" customFormat="1" x14ac:dyDescent="0.2">
      <c r="B123" s="86">
        <f>'3. Investeringen'!B120</f>
        <v>106</v>
      </c>
      <c r="C123" s="86" t="str">
        <f>'3. Investeringen'!C120</f>
        <v>Nieuwe investeringen</v>
      </c>
      <c r="D123" s="86" t="str">
        <f>'3. Investeringen'!F120</f>
        <v>AD</v>
      </c>
      <c r="E123" s="121">
        <f>'3. Investeringen'!K120</f>
        <v>2011</v>
      </c>
      <c r="F123" s="171">
        <f>'3. Investeringen'!M120</f>
        <v>39</v>
      </c>
      <c r="G123" s="121">
        <f>'3. Investeringen'!N120</f>
        <v>2011</v>
      </c>
      <c r="H123" s="86">
        <f>'3. Investeringen'!O120</f>
        <v>54919.557470115156</v>
      </c>
      <c r="I123" s="65"/>
      <c r="J123" s="86">
        <f>'6. Investeringen per jaar'!I120</f>
        <v>1</v>
      </c>
      <c r="K123" s="65"/>
      <c r="L123" s="123">
        <f t="shared" si="12"/>
        <v>2050</v>
      </c>
      <c r="M123" s="87">
        <f t="shared" si="13"/>
        <v>40133.522766622613</v>
      </c>
      <c r="N123" s="117">
        <f t="shared" si="14"/>
        <v>28.5</v>
      </c>
      <c r="O123" s="87" t="b">
        <f t="shared" si="15"/>
        <v>0</v>
      </c>
      <c r="P123" s="117">
        <f>INDEX('2. Reguleringsparameters'!$D$44:$E$50,MATCH(C123,'2. Reguleringsparameters'!$B$44:$B$50,0),MATCH(D123,'2. Reguleringsparameters'!$D$43:$E$43,0))</f>
        <v>0.5</v>
      </c>
      <c r="Q123" s="65"/>
      <c r="R123" s="87">
        <f t="shared" si="19"/>
        <v>704.09689064250199</v>
      </c>
      <c r="S123" s="87">
        <f t="shared" si="19"/>
        <v>1408.193781285004</v>
      </c>
      <c r="T123" s="87">
        <f t="shared" si="19"/>
        <v>1408.193781285004</v>
      </c>
      <c r="U123" s="87">
        <f t="shared" si="19"/>
        <v>1408.193781285004</v>
      </c>
      <c r="V123" s="87">
        <f t="shared" si="19"/>
        <v>1408.193781285004</v>
      </c>
      <c r="W123" s="87">
        <f t="shared" si="19"/>
        <v>1408.193781285004</v>
      </c>
      <c r="X123" s="87">
        <f t="shared" si="19"/>
        <v>1408.193781285004</v>
      </c>
      <c r="Y123" s="87">
        <f t="shared" si="19"/>
        <v>1408.193781285004</v>
      </c>
      <c r="Z123" s="87">
        <f t="shared" si="19"/>
        <v>1408.193781285004</v>
      </c>
      <c r="AA123" s="87">
        <f t="shared" si="19"/>
        <v>1408.193781285004</v>
      </c>
      <c r="AB123" s="87">
        <f t="shared" si="19"/>
        <v>1408.193781285004</v>
      </c>
      <c r="AC123" s="87">
        <f t="shared" si="19"/>
        <v>1689.8325375420047</v>
      </c>
      <c r="AD123" s="87">
        <f t="shared" si="19"/>
        <v>1618.6816938560257</v>
      </c>
      <c r="AE123" s="87">
        <f t="shared" si="19"/>
        <v>1550.526675167351</v>
      </c>
      <c r="AF123" s="87">
        <f t="shared" si="19"/>
        <v>1485.2413414760942</v>
      </c>
      <c r="AG123" s="87">
        <f t="shared" si="19"/>
        <v>1422.7048639402587</v>
      </c>
      <c r="AI123" s="147"/>
      <c r="AJ123" s="128"/>
    </row>
    <row r="124" spans="2:36" s="132" customFormat="1" x14ac:dyDescent="0.2">
      <c r="B124" s="86">
        <f>'3. Investeringen'!B121</f>
        <v>107</v>
      </c>
      <c r="C124" s="86" t="str">
        <f>'3. Investeringen'!C121</f>
        <v>Nieuwe investeringen</v>
      </c>
      <c r="D124" s="86" t="str">
        <f>'3. Investeringen'!F121</f>
        <v>AD</v>
      </c>
      <c r="E124" s="121">
        <f>'3. Investeringen'!K121</f>
        <v>2012</v>
      </c>
      <c r="F124" s="171">
        <f>'3. Investeringen'!M121</f>
        <v>39</v>
      </c>
      <c r="G124" s="121">
        <f>'3. Investeringen'!N121</f>
        <v>2012</v>
      </c>
      <c r="H124" s="86">
        <f>'3. Investeringen'!O121</f>
        <v>816664.76</v>
      </c>
      <c r="I124" s="65"/>
      <c r="J124" s="86">
        <f>'6. Investeringen per jaar'!I121</f>
        <v>1</v>
      </c>
      <c r="K124" s="65"/>
      <c r="L124" s="123">
        <f t="shared" si="12"/>
        <v>2051</v>
      </c>
      <c r="M124" s="87">
        <f t="shared" si="13"/>
        <v>617733.60051282053</v>
      </c>
      <c r="N124" s="117">
        <f t="shared" si="14"/>
        <v>29.5</v>
      </c>
      <c r="O124" s="87" t="b">
        <f t="shared" si="15"/>
        <v>0</v>
      </c>
      <c r="P124" s="117">
        <f>INDEX('2. Reguleringsparameters'!$D$44:$E$50,MATCH(C124,'2. Reguleringsparameters'!$B$44:$B$50,0),MATCH(D124,'2. Reguleringsparameters'!$D$43:$E$43,0))</f>
        <v>0.5</v>
      </c>
      <c r="Q124" s="65"/>
      <c r="R124" s="87">
        <f t="shared" si="19"/>
        <v>0</v>
      </c>
      <c r="S124" s="87">
        <f t="shared" si="19"/>
        <v>10470.061025641025</v>
      </c>
      <c r="T124" s="87">
        <f t="shared" si="19"/>
        <v>20940.122051282051</v>
      </c>
      <c r="U124" s="87">
        <f t="shared" si="19"/>
        <v>20940.122051282051</v>
      </c>
      <c r="V124" s="87">
        <f t="shared" si="19"/>
        <v>20940.122051282051</v>
      </c>
      <c r="W124" s="87">
        <f t="shared" si="19"/>
        <v>20940.122051282051</v>
      </c>
      <c r="X124" s="87">
        <f t="shared" si="19"/>
        <v>20940.122051282051</v>
      </c>
      <c r="Y124" s="87">
        <f t="shared" si="19"/>
        <v>20940.122051282051</v>
      </c>
      <c r="Z124" s="87">
        <f t="shared" si="19"/>
        <v>20940.122051282051</v>
      </c>
      <c r="AA124" s="87">
        <f t="shared" si="19"/>
        <v>20940.122051282051</v>
      </c>
      <c r="AB124" s="87">
        <f t="shared" si="19"/>
        <v>20940.122051282051</v>
      </c>
      <c r="AC124" s="87">
        <f t="shared" si="19"/>
        <v>25128.146461538461</v>
      </c>
      <c r="AD124" s="87">
        <f t="shared" si="19"/>
        <v>24105.984571577574</v>
      </c>
      <c r="AE124" s="87">
        <f t="shared" si="19"/>
        <v>23125.402148326961</v>
      </c>
      <c r="AF124" s="87">
        <f t="shared" si="19"/>
        <v>22184.707823649253</v>
      </c>
      <c r="AG124" s="87">
        <f t="shared" si="19"/>
        <v>21282.279030822843</v>
      </c>
      <c r="AI124" s="147"/>
      <c r="AJ124" s="128"/>
    </row>
    <row r="125" spans="2:36" s="132" customFormat="1" x14ac:dyDescent="0.2">
      <c r="B125" s="86">
        <f>'3. Investeringen'!B122</f>
        <v>108</v>
      </c>
      <c r="C125" s="86" t="str">
        <f>'3. Investeringen'!C122</f>
        <v>Nieuwe investeringen</v>
      </c>
      <c r="D125" s="86" t="str">
        <f>'3. Investeringen'!F122</f>
        <v>AD</v>
      </c>
      <c r="E125" s="121">
        <f>'3. Investeringen'!K122</f>
        <v>2012</v>
      </c>
      <c r="F125" s="171">
        <f>'3. Investeringen'!M122</f>
        <v>39</v>
      </c>
      <c r="G125" s="121">
        <f>'3. Investeringen'!N122</f>
        <v>2012</v>
      </c>
      <c r="H125" s="86">
        <f>'3. Investeringen'!O122</f>
        <v>34887</v>
      </c>
      <c r="I125" s="65"/>
      <c r="J125" s="86">
        <f>'6. Investeringen per jaar'!I122</f>
        <v>1</v>
      </c>
      <c r="K125" s="65"/>
      <c r="L125" s="123">
        <f t="shared" si="12"/>
        <v>2051</v>
      </c>
      <c r="M125" s="87">
        <f t="shared" si="13"/>
        <v>26388.884615384617</v>
      </c>
      <c r="N125" s="117">
        <f t="shared" si="14"/>
        <v>29.5</v>
      </c>
      <c r="O125" s="87" t="b">
        <f t="shared" si="15"/>
        <v>0</v>
      </c>
      <c r="P125" s="117">
        <f>INDEX('2. Reguleringsparameters'!$D$44:$E$50,MATCH(C125,'2. Reguleringsparameters'!$B$44:$B$50,0),MATCH(D125,'2. Reguleringsparameters'!$D$43:$E$43,0))</f>
        <v>0.5</v>
      </c>
      <c r="Q125" s="65"/>
      <c r="R125" s="87">
        <f t="shared" si="19"/>
        <v>0</v>
      </c>
      <c r="S125" s="87">
        <f t="shared" si="19"/>
        <v>447.26923076923077</v>
      </c>
      <c r="T125" s="87">
        <f t="shared" si="19"/>
        <v>894.53846153846143</v>
      </c>
      <c r="U125" s="87">
        <f t="shared" si="19"/>
        <v>894.53846153846143</v>
      </c>
      <c r="V125" s="87">
        <f t="shared" si="19"/>
        <v>894.53846153846143</v>
      </c>
      <c r="W125" s="87">
        <f t="shared" si="19"/>
        <v>894.53846153846143</v>
      </c>
      <c r="X125" s="87">
        <f t="shared" si="19"/>
        <v>894.53846153846143</v>
      </c>
      <c r="Y125" s="87">
        <f t="shared" si="19"/>
        <v>894.53846153846143</v>
      </c>
      <c r="Z125" s="87">
        <f t="shared" si="19"/>
        <v>894.53846153846143</v>
      </c>
      <c r="AA125" s="87">
        <f t="shared" si="19"/>
        <v>894.53846153846143</v>
      </c>
      <c r="AB125" s="87">
        <f t="shared" si="19"/>
        <v>894.53846153846143</v>
      </c>
      <c r="AC125" s="87">
        <f t="shared" si="19"/>
        <v>1073.4461538461539</v>
      </c>
      <c r="AD125" s="87">
        <f t="shared" si="19"/>
        <v>1029.7805475880052</v>
      </c>
      <c r="AE125" s="87">
        <f t="shared" si="19"/>
        <v>987.89116938103552</v>
      </c>
      <c r="AF125" s="87">
        <f t="shared" si="19"/>
        <v>947.70576588078995</v>
      </c>
      <c r="AG125" s="87">
        <f t="shared" si="19"/>
        <v>909.15502286191031</v>
      </c>
      <c r="AI125" s="147"/>
      <c r="AJ125" s="128"/>
    </row>
    <row r="126" spans="2:36" s="132" customFormat="1" x14ac:dyDescent="0.2">
      <c r="B126" s="86">
        <f>'3. Investeringen'!B123</f>
        <v>109</v>
      </c>
      <c r="C126" s="86" t="str">
        <f>'3. Investeringen'!C123</f>
        <v>Nieuwe investeringen</v>
      </c>
      <c r="D126" s="86" t="str">
        <f>'3. Investeringen'!F123</f>
        <v>AD</v>
      </c>
      <c r="E126" s="121">
        <f>'3. Investeringen'!K123</f>
        <v>2013</v>
      </c>
      <c r="F126" s="171">
        <f>'3. Investeringen'!M123</f>
        <v>39</v>
      </c>
      <c r="G126" s="121">
        <f>'3. Investeringen'!N123</f>
        <v>2013</v>
      </c>
      <c r="H126" s="86">
        <f>'3. Investeringen'!O123</f>
        <v>443651.20999999996</v>
      </c>
      <c r="I126" s="65"/>
      <c r="J126" s="86">
        <f>'6. Investeringen per jaar'!I123</f>
        <v>1</v>
      </c>
      <c r="K126" s="65"/>
      <c r="L126" s="123">
        <f t="shared" si="12"/>
        <v>2052</v>
      </c>
      <c r="M126" s="87">
        <f t="shared" si="13"/>
        <v>346957.99756410252</v>
      </c>
      <c r="N126" s="117">
        <f t="shared" si="14"/>
        <v>30.5</v>
      </c>
      <c r="O126" s="87" t="b">
        <f t="shared" si="15"/>
        <v>0</v>
      </c>
      <c r="P126" s="117">
        <f>INDEX('2. Reguleringsparameters'!$D$44:$E$50,MATCH(C126,'2. Reguleringsparameters'!$B$44:$B$50,0),MATCH(D126,'2. Reguleringsparameters'!$D$43:$E$43,0))</f>
        <v>0.5</v>
      </c>
      <c r="Q126" s="65"/>
      <c r="R126" s="87">
        <f t="shared" si="19"/>
        <v>0</v>
      </c>
      <c r="S126" s="87">
        <f t="shared" si="19"/>
        <v>0</v>
      </c>
      <c r="T126" s="87">
        <f t="shared" si="19"/>
        <v>5687.8360256410251</v>
      </c>
      <c r="U126" s="87">
        <f t="shared" si="19"/>
        <v>11375.67205128205</v>
      </c>
      <c r="V126" s="87">
        <f t="shared" si="19"/>
        <v>11375.67205128205</v>
      </c>
      <c r="W126" s="87">
        <f t="shared" si="19"/>
        <v>11375.67205128205</v>
      </c>
      <c r="X126" s="87">
        <f t="shared" si="19"/>
        <v>11375.67205128205</v>
      </c>
      <c r="Y126" s="87">
        <f t="shared" si="19"/>
        <v>11375.67205128205</v>
      </c>
      <c r="Z126" s="87">
        <f t="shared" si="19"/>
        <v>11375.67205128205</v>
      </c>
      <c r="AA126" s="87">
        <f t="shared" si="19"/>
        <v>11375.67205128205</v>
      </c>
      <c r="AB126" s="87">
        <f t="shared" si="19"/>
        <v>11375.67205128205</v>
      </c>
      <c r="AC126" s="87">
        <f t="shared" si="19"/>
        <v>13650.806461538459</v>
      </c>
      <c r="AD126" s="87">
        <f t="shared" si="19"/>
        <v>13113.72555157629</v>
      </c>
      <c r="AE126" s="87">
        <f t="shared" si="19"/>
        <v>12597.775693809353</v>
      </c>
      <c r="AF126" s="87">
        <f t="shared" si="19"/>
        <v>12102.125502577508</v>
      </c>
      <c r="AG126" s="87">
        <f t="shared" si="19"/>
        <v>11625.976302476098</v>
      </c>
      <c r="AI126" s="147"/>
      <c r="AJ126" s="128"/>
    </row>
    <row r="127" spans="2:36" s="132" customFormat="1" x14ac:dyDescent="0.2">
      <c r="B127" s="86">
        <f>'3. Investeringen'!B124</f>
        <v>110</v>
      </c>
      <c r="C127" s="86" t="str">
        <f>'3. Investeringen'!C124</f>
        <v>Nieuwe investeringen</v>
      </c>
      <c r="D127" s="86" t="str">
        <f>'3. Investeringen'!F124</f>
        <v>AD</v>
      </c>
      <c r="E127" s="121">
        <f>'3. Investeringen'!K124</f>
        <v>2013</v>
      </c>
      <c r="F127" s="171">
        <f>'3. Investeringen'!M124</f>
        <v>39</v>
      </c>
      <c r="G127" s="121">
        <f>'3. Investeringen'!N124</f>
        <v>2013</v>
      </c>
      <c r="H127" s="86">
        <f>'3. Investeringen'!O124</f>
        <v>24545.32</v>
      </c>
      <c r="I127" s="65"/>
      <c r="J127" s="86">
        <f>'6. Investeringen per jaar'!I124</f>
        <v>1</v>
      </c>
      <c r="K127" s="65"/>
      <c r="L127" s="123">
        <f t="shared" si="12"/>
        <v>2052</v>
      </c>
      <c r="M127" s="87">
        <f t="shared" si="13"/>
        <v>19195.698974358973</v>
      </c>
      <c r="N127" s="117">
        <f t="shared" si="14"/>
        <v>30.5</v>
      </c>
      <c r="O127" s="87" t="b">
        <f t="shared" si="15"/>
        <v>0</v>
      </c>
      <c r="P127" s="117">
        <f>INDEX('2. Reguleringsparameters'!$D$44:$E$50,MATCH(C127,'2. Reguleringsparameters'!$B$44:$B$50,0),MATCH(D127,'2. Reguleringsparameters'!$D$43:$E$43,0))</f>
        <v>0.5</v>
      </c>
      <c r="Q127" s="65"/>
      <c r="R127" s="87">
        <f t="shared" si="19"/>
        <v>0</v>
      </c>
      <c r="S127" s="87">
        <f t="shared" si="19"/>
        <v>0</v>
      </c>
      <c r="T127" s="87">
        <f t="shared" si="19"/>
        <v>314.68358974358972</v>
      </c>
      <c r="U127" s="87">
        <f t="shared" si="19"/>
        <v>629.36717948717956</v>
      </c>
      <c r="V127" s="87">
        <f t="shared" si="19"/>
        <v>629.36717948717956</v>
      </c>
      <c r="W127" s="87">
        <f t="shared" si="19"/>
        <v>629.36717948717956</v>
      </c>
      <c r="X127" s="87">
        <f t="shared" si="19"/>
        <v>629.36717948717956</v>
      </c>
      <c r="Y127" s="87">
        <f t="shared" si="19"/>
        <v>629.36717948717956</v>
      </c>
      <c r="Z127" s="87">
        <f t="shared" si="19"/>
        <v>629.36717948717956</v>
      </c>
      <c r="AA127" s="87">
        <f t="shared" si="19"/>
        <v>629.36717948717956</v>
      </c>
      <c r="AB127" s="87">
        <f t="shared" si="19"/>
        <v>629.36717948717956</v>
      </c>
      <c r="AC127" s="87">
        <f t="shared" si="19"/>
        <v>755.24061538461524</v>
      </c>
      <c r="AD127" s="87">
        <f t="shared" si="19"/>
        <v>725.52623051702381</v>
      </c>
      <c r="AE127" s="87">
        <f t="shared" si="19"/>
        <v>696.98093620159989</v>
      </c>
      <c r="AF127" s="87">
        <f t="shared" si="19"/>
        <v>669.55873543301232</v>
      </c>
      <c r="AG127" s="87">
        <f t="shared" si="19"/>
        <v>643.21544092417253</v>
      </c>
      <c r="AI127" s="147"/>
      <c r="AJ127" s="128"/>
    </row>
    <row r="128" spans="2:36" s="132" customFormat="1" x14ac:dyDescent="0.2">
      <c r="B128" s="86">
        <f>'3. Investeringen'!B125</f>
        <v>111</v>
      </c>
      <c r="C128" s="86" t="str">
        <f>'3. Investeringen'!C125</f>
        <v>Nieuwe investeringen</v>
      </c>
      <c r="D128" s="86" t="str">
        <f>'3. Investeringen'!F125</f>
        <v>AD</v>
      </c>
      <c r="E128" s="121">
        <f>'3. Investeringen'!K125</f>
        <v>2014</v>
      </c>
      <c r="F128" s="171">
        <f>'3. Investeringen'!M125</f>
        <v>39</v>
      </c>
      <c r="G128" s="121">
        <f>'3. Investeringen'!N125</f>
        <v>2014</v>
      </c>
      <c r="H128" s="86">
        <f>'3. Investeringen'!O125</f>
        <v>380099.74</v>
      </c>
      <c r="I128" s="65"/>
      <c r="J128" s="86">
        <f>'6. Investeringen per jaar'!I125</f>
        <v>1</v>
      </c>
      <c r="K128" s="65"/>
      <c r="L128" s="123">
        <f t="shared" si="12"/>
        <v>2053</v>
      </c>
      <c r="M128" s="87">
        <f t="shared" si="13"/>
        <v>307003.63615384616</v>
      </c>
      <c r="N128" s="117">
        <f t="shared" si="14"/>
        <v>31.5</v>
      </c>
      <c r="O128" s="87" t="b">
        <f t="shared" si="15"/>
        <v>0</v>
      </c>
      <c r="P128" s="117">
        <f>INDEX('2. Reguleringsparameters'!$D$44:$E$50,MATCH(C128,'2. Reguleringsparameters'!$B$44:$B$50,0),MATCH(D128,'2. Reguleringsparameters'!$D$43:$E$43,0))</f>
        <v>0.5</v>
      </c>
      <c r="Q128" s="65"/>
      <c r="R128" s="87">
        <f t="shared" ref="R128:AG137" si="20">$J128*IF($O128,-1,1)*
IF(OR(R$10&gt;$L128,R$10&lt;$E128,$F128=0),0,
IF(R$10&lt;2022,
IF($E128&lt;2011,
VDB(
ABS($H128),
0,
$F128,
R$10-$G128,
IF(R$10-$G128+1&lt;$F128,R$10-$G128+1,$F128),
1),
VDB(
ABS($H128),
0,
$F128,
MAX(0,R$10-$G128-$P128),
IF(R$10-$G128-$P128+1&lt;$F128,R$10-$G128-$P128+1,$F128),
1)),
IF($E128&lt;2022,
VDB(
ABS($M128),
0,
$N128,
R$10-2022,
IF(R$10-2022+1&lt;$N128,R$10-2022+1,$N128),
$G$12),
VDB(
ABS($M128),
0,
$N128,
MAX(0,R$10-2022-$P128),
IF(R$10-2022-$P128+1&lt;$N128,R$10-2022-$P128+1,$N128),
$G$12))
))</f>
        <v>0</v>
      </c>
      <c r="S128" s="87">
        <f t="shared" si="20"/>
        <v>0</v>
      </c>
      <c r="T128" s="87">
        <f t="shared" si="20"/>
        <v>0</v>
      </c>
      <c r="U128" s="87">
        <f t="shared" si="20"/>
        <v>4873.0735897435898</v>
      </c>
      <c r="V128" s="87">
        <f t="shared" si="20"/>
        <v>9746.1471794871795</v>
      </c>
      <c r="W128" s="87">
        <f t="shared" si="20"/>
        <v>9746.1471794871795</v>
      </c>
      <c r="X128" s="87">
        <f t="shared" si="20"/>
        <v>9746.1471794871795</v>
      </c>
      <c r="Y128" s="87">
        <f t="shared" si="20"/>
        <v>9746.1471794871795</v>
      </c>
      <c r="Z128" s="87">
        <f t="shared" si="20"/>
        <v>9746.1471794871795</v>
      </c>
      <c r="AA128" s="87">
        <f t="shared" si="20"/>
        <v>9746.1471794871795</v>
      </c>
      <c r="AB128" s="87">
        <f t="shared" si="20"/>
        <v>9746.1471794871795</v>
      </c>
      <c r="AC128" s="87">
        <f t="shared" si="20"/>
        <v>11695.376615384615</v>
      </c>
      <c r="AD128" s="87">
        <f t="shared" si="20"/>
        <v>11249.838458608059</v>
      </c>
      <c r="AE128" s="87">
        <f t="shared" si="20"/>
        <v>10821.273183994417</v>
      </c>
      <c r="AF128" s="87">
        <f t="shared" si="20"/>
        <v>10409.034205556536</v>
      </c>
      <c r="AG128" s="87">
        <f t="shared" si="20"/>
        <v>10012.499569154381</v>
      </c>
      <c r="AI128" s="147"/>
      <c r="AJ128" s="128"/>
    </row>
    <row r="129" spans="2:36" s="132" customFormat="1" x14ac:dyDescent="0.2">
      <c r="B129" s="86">
        <f>'3. Investeringen'!B126</f>
        <v>112</v>
      </c>
      <c r="C129" s="86" t="str">
        <f>'3. Investeringen'!C126</f>
        <v>Nieuwe investeringen</v>
      </c>
      <c r="D129" s="86" t="str">
        <f>'3. Investeringen'!F126</f>
        <v>AD</v>
      </c>
      <c r="E129" s="121">
        <f>'3. Investeringen'!K126</f>
        <v>2014</v>
      </c>
      <c r="F129" s="171">
        <f>'3. Investeringen'!M126</f>
        <v>39</v>
      </c>
      <c r="G129" s="121">
        <f>'3. Investeringen'!N126</f>
        <v>2014</v>
      </c>
      <c r="H129" s="86">
        <f>'3. Investeringen'!O126</f>
        <v>6415.87</v>
      </c>
      <c r="I129" s="65"/>
      <c r="J129" s="86">
        <f>'6. Investeringen per jaar'!I126</f>
        <v>1</v>
      </c>
      <c r="K129" s="65"/>
      <c r="L129" s="123">
        <f t="shared" si="12"/>
        <v>2053</v>
      </c>
      <c r="M129" s="87">
        <f t="shared" si="13"/>
        <v>5182.0488461538462</v>
      </c>
      <c r="N129" s="117">
        <f t="shared" si="14"/>
        <v>31.5</v>
      </c>
      <c r="O129" s="87" t="b">
        <f t="shared" si="15"/>
        <v>0</v>
      </c>
      <c r="P129" s="117">
        <f>INDEX('2. Reguleringsparameters'!$D$44:$E$50,MATCH(C129,'2. Reguleringsparameters'!$B$44:$B$50,0),MATCH(D129,'2. Reguleringsparameters'!$D$43:$E$43,0))</f>
        <v>0.5</v>
      </c>
      <c r="Q129" s="65"/>
      <c r="R129" s="87">
        <f t="shared" si="20"/>
        <v>0</v>
      </c>
      <c r="S129" s="87">
        <f t="shared" si="20"/>
        <v>0</v>
      </c>
      <c r="T129" s="87">
        <f t="shared" si="20"/>
        <v>0</v>
      </c>
      <c r="U129" s="87">
        <f t="shared" si="20"/>
        <v>82.254743589743583</v>
      </c>
      <c r="V129" s="87">
        <f t="shared" si="20"/>
        <v>164.50948717948719</v>
      </c>
      <c r="W129" s="87">
        <f t="shared" si="20"/>
        <v>164.50948717948719</v>
      </c>
      <c r="X129" s="87">
        <f t="shared" si="20"/>
        <v>164.50948717948719</v>
      </c>
      <c r="Y129" s="87">
        <f t="shared" si="20"/>
        <v>164.50948717948719</v>
      </c>
      <c r="Z129" s="87">
        <f t="shared" si="20"/>
        <v>164.50948717948719</v>
      </c>
      <c r="AA129" s="87">
        <f t="shared" si="20"/>
        <v>164.50948717948719</v>
      </c>
      <c r="AB129" s="87">
        <f t="shared" si="20"/>
        <v>164.50948717948719</v>
      </c>
      <c r="AC129" s="87">
        <f t="shared" si="20"/>
        <v>197.41138461538461</v>
      </c>
      <c r="AD129" s="87">
        <f t="shared" si="20"/>
        <v>189.89095091575089</v>
      </c>
      <c r="AE129" s="87">
        <f t="shared" si="20"/>
        <v>182.65700992848417</v>
      </c>
      <c r="AF129" s="87">
        <f t="shared" si="20"/>
        <v>175.69864764549428</v>
      </c>
      <c r="AG129" s="87">
        <f t="shared" si="20"/>
        <v>169.00536583042785</v>
      </c>
      <c r="AI129" s="147"/>
      <c r="AJ129" s="128"/>
    </row>
    <row r="130" spans="2:36" s="132" customFormat="1" x14ac:dyDescent="0.2">
      <c r="B130" s="86">
        <f>'3. Investeringen'!B127</f>
        <v>113</v>
      </c>
      <c r="C130" s="86" t="str">
        <f>'3. Investeringen'!C127</f>
        <v>Nieuwe investeringen</v>
      </c>
      <c r="D130" s="86" t="str">
        <f>'3. Investeringen'!F127</f>
        <v>AD</v>
      </c>
      <c r="E130" s="121">
        <f>'3. Investeringen'!K127</f>
        <v>2015</v>
      </c>
      <c r="F130" s="171">
        <f>'3. Investeringen'!M127</f>
        <v>39</v>
      </c>
      <c r="G130" s="121">
        <f>'3. Investeringen'!N127</f>
        <v>2015</v>
      </c>
      <c r="H130" s="86">
        <f>'3. Investeringen'!O127</f>
        <v>624840.48</v>
      </c>
      <c r="I130" s="65"/>
      <c r="J130" s="86">
        <f>'6. Investeringen per jaar'!I127</f>
        <v>1</v>
      </c>
      <c r="K130" s="65"/>
      <c r="L130" s="123">
        <f t="shared" si="12"/>
        <v>2054</v>
      </c>
      <c r="M130" s="87">
        <f t="shared" si="13"/>
        <v>520700.39999999997</v>
      </c>
      <c r="N130" s="117">
        <f t="shared" si="14"/>
        <v>32.5</v>
      </c>
      <c r="O130" s="87" t="b">
        <f t="shared" si="15"/>
        <v>0</v>
      </c>
      <c r="P130" s="117">
        <f>INDEX('2. Reguleringsparameters'!$D$44:$E$50,MATCH(C130,'2. Reguleringsparameters'!$B$44:$B$50,0),MATCH(D130,'2. Reguleringsparameters'!$D$43:$E$43,0))</f>
        <v>0.5</v>
      </c>
      <c r="Q130" s="65"/>
      <c r="R130" s="87">
        <f t="shared" si="20"/>
        <v>0</v>
      </c>
      <c r="S130" s="87">
        <f t="shared" si="20"/>
        <v>0</v>
      </c>
      <c r="T130" s="87">
        <f t="shared" si="20"/>
        <v>0</v>
      </c>
      <c r="U130" s="87">
        <f t="shared" si="20"/>
        <v>0</v>
      </c>
      <c r="V130" s="87">
        <f t="shared" si="20"/>
        <v>8010.7753846153846</v>
      </c>
      <c r="W130" s="87">
        <f t="shared" si="20"/>
        <v>16021.550769230769</v>
      </c>
      <c r="X130" s="87">
        <f t="shared" si="20"/>
        <v>16021.550769230769</v>
      </c>
      <c r="Y130" s="87">
        <f t="shared" si="20"/>
        <v>16021.550769230769</v>
      </c>
      <c r="Z130" s="87">
        <f t="shared" si="20"/>
        <v>16021.550769230769</v>
      </c>
      <c r="AA130" s="87">
        <f t="shared" si="20"/>
        <v>16021.550769230769</v>
      </c>
      <c r="AB130" s="87">
        <f t="shared" si="20"/>
        <v>16021.550769230769</v>
      </c>
      <c r="AC130" s="87">
        <f t="shared" si="20"/>
        <v>19225.860923076922</v>
      </c>
      <c r="AD130" s="87">
        <f t="shared" si="20"/>
        <v>18515.982981301771</v>
      </c>
      <c r="AE130" s="87">
        <f t="shared" si="20"/>
        <v>17832.315917376782</v>
      </c>
      <c r="AF130" s="87">
        <f t="shared" si="20"/>
        <v>17173.891945042873</v>
      </c>
      <c r="AG130" s="87">
        <f t="shared" si="20"/>
        <v>16539.779011687442</v>
      </c>
      <c r="AI130" s="147"/>
      <c r="AJ130" s="128"/>
    </row>
    <row r="131" spans="2:36" s="132" customFormat="1" x14ac:dyDescent="0.2">
      <c r="B131" s="86">
        <f>'3. Investeringen'!B128</f>
        <v>114</v>
      </c>
      <c r="C131" s="86" t="str">
        <f>'3. Investeringen'!C128</f>
        <v>Nieuwe investeringen</v>
      </c>
      <c r="D131" s="86" t="str">
        <f>'3. Investeringen'!F128</f>
        <v>AD</v>
      </c>
      <c r="E131" s="121">
        <f>'3. Investeringen'!K128</f>
        <v>2015</v>
      </c>
      <c r="F131" s="171">
        <f>'3. Investeringen'!M128</f>
        <v>39</v>
      </c>
      <c r="G131" s="121">
        <f>'3. Investeringen'!N128</f>
        <v>2015</v>
      </c>
      <c r="H131" s="86">
        <f>'3. Investeringen'!O128</f>
        <v>-1941.6100000000001</v>
      </c>
      <c r="I131" s="65"/>
      <c r="J131" s="86">
        <f>'6. Investeringen per jaar'!I128</f>
        <v>1</v>
      </c>
      <c r="K131" s="65"/>
      <c r="L131" s="123">
        <f t="shared" si="12"/>
        <v>2054</v>
      </c>
      <c r="M131" s="87">
        <f t="shared" si="13"/>
        <v>-1618.0083333333334</v>
      </c>
      <c r="N131" s="117">
        <f t="shared" si="14"/>
        <v>32.5</v>
      </c>
      <c r="O131" s="87" t="b">
        <f t="shared" si="15"/>
        <v>1</v>
      </c>
      <c r="P131" s="117">
        <f>INDEX('2. Reguleringsparameters'!$D$44:$E$50,MATCH(C131,'2. Reguleringsparameters'!$B$44:$B$50,0),MATCH(D131,'2. Reguleringsparameters'!$D$43:$E$43,0))</f>
        <v>0.5</v>
      </c>
      <c r="Q131" s="65"/>
      <c r="R131" s="87">
        <f t="shared" si="20"/>
        <v>0</v>
      </c>
      <c r="S131" s="87">
        <f t="shared" si="20"/>
        <v>0</v>
      </c>
      <c r="T131" s="87">
        <f t="shared" si="20"/>
        <v>0</v>
      </c>
      <c r="U131" s="87">
        <f t="shared" si="20"/>
        <v>0</v>
      </c>
      <c r="V131" s="87">
        <f t="shared" si="20"/>
        <v>-24.892435897435899</v>
      </c>
      <c r="W131" s="87">
        <f t="shared" si="20"/>
        <v>-49.784871794871798</v>
      </c>
      <c r="X131" s="87">
        <f t="shared" si="20"/>
        <v>-49.784871794871798</v>
      </c>
      <c r="Y131" s="87">
        <f t="shared" si="20"/>
        <v>-49.784871794871798</v>
      </c>
      <c r="Z131" s="87">
        <f t="shared" si="20"/>
        <v>-49.784871794871798</v>
      </c>
      <c r="AA131" s="87">
        <f t="shared" si="20"/>
        <v>-49.784871794871798</v>
      </c>
      <c r="AB131" s="87">
        <f t="shared" si="20"/>
        <v>-49.784871794871798</v>
      </c>
      <c r="AC131" s="87">
        <f t="shared" si="20"/>
        <v>-59.741846153846154</v>
      </c>
      <c r="AD131" s="87">
        <f t="shared" si="20"/>
        <v>-57.535993372781064</v>
      </c>
      <c r="AE131" s="87">
        <f t="shared" si="20"/>
        <v>-55.411587463632223</v>
      </c>
      <c r="AF131" s="87">
        <f t="shared" si="20"/>
        <v>-53.365621157282725</v>
      </c>
      <c r="AG131" s="87">
        <f t="shared" si="20"/>
        <v>-51.395198222244595</v>
      </c>
      <c r="AI131" s="147"/>
      <c r="AJ131" s="128"/>
    </row>
    <row r="132" spans="2:36" s="132" customFormat="1" x14ac:dyDescent="0.2">
      <c r="B132" s="86">
        <f>'3. Investeringen'!B129</f>
        <v>115</v>
      </c>
      <c r="C132" s="86" t="str">
        <f>'3. Investeringen'!C129</f>
        <v>Nieuwe investeringen</v>
      </c>
      <c r="D132" s="86" t="str">
        <f>'3. Investeringen'!F129</f>
        <v>AD</v>
      </c>
      <c r="E132" s="121">
        <f>'3. Investeringen'!K129</f>
        <v>2016</v>
      </c>
      <c r="F132" s="171">
        <f>'3. Investeringen'!M129</f>
        <v>39</v>
      </c>
      <c r="G132" s="121">
        <f>'3. Investeringen'!N129</f>
        <v>2016</v>
      </c>
      <c r="H132" s="86">
        <f>'3. Investeringen'!O129</f>
        <v>638153.53</v>
      </c>
      <c r="I132" s="65"/>
      <c r="J132" s="86">
        <f>'6. Investeringen per jaar'!I129</f>
        <v>1</v>
      </c>
      <c r="K132" s="65"/>
      <c r="L132" s="123">
        <f t="shared" si="12"/>
        <v>2055</v>
      </c>
      <c r="M132" s="87">
        <f t="shared" si="13"/>
        <v>548157.51935897442</v>
      </c>
      <c r="N132" s="117">
        <f t="shared" si="14"/>
        <v>33.5</v>
      </c>
      <c r="O132" s="87" t="b">
        <f t="shared" si="15"/>
        <v>0</v>
      </c>
      <c r="P132" s="117">
        <f>INDEX('2. Reguleringsparameters'!$D$44:$E$50,MATCH(C132,'2. Reguleringsparameters'!$B$44:$B$50,0),MATCH(D132,'2. Reguleringsparameters'!$D$43:$E$43,0))</f>
        <v>0.5</v>
      </c>
      <c r="Q132" s="65"/>
      <c r="R132" s="87">
        <f t="shared" si="20"/>
        <v>0</v>
      </c>
      <c r="S132" s="87">
        <f t="shared" si="20"/>
        <v>0</v>
      </c>
      <c r="T132" s="87">
        <f t="shared" si="20"/>
        <v>0</v>
      </c>
      <c r="U132" s="87">
        <f t="shared" si="20"/>
        <v>0</v>
      </c>
      <c r="V132" s="87">
        <f t="shared" si="20"/>
        <v>0</v>
      </c>
      <c r="W132" s="87">
        <f t="shared" si="20"/>
        <v>8181.4555128205129</v>
      </c>
      <c r="X132" s="87">
        <f t="shared" si="20"/>
        <v>16362.911025641026</v>
      </c>
      <c r="Y132" s="87">
        <f t="shared" si="20"/>
        <v>16362.911025641026</v>
      </c>
      <c r="Z132" s="87">
        <f t="shared" si="20"/>
        <v>16362.911025641026</v>
      </c>
      <c r="AA132" s="87">
        <f t="shared" si="20"/>
        <v>16362.911025641026</v>
      </c>
      <c r="AB132" s="87">
        <f t="shared" si="20"/>
        <v>16362.911025641026</v>
      </c>
      <c r="AC132" s="87">
        <f t="shared" si="20"/>
        <v>19635.493230769232</v>
      </c>
      <c r="AD132" s="87">
        <f t="shared" si="20"/>
        <v>18932.132279219295</v>
      </c>
      <c r="AE132" s="87">
        <f t="shared" si="20"/>
        <v>18253.966346829347</v>
      </c>
      <c r="AF132" s="87">
        <f t="shared" si="20"/>
        <v>17600.092925450386</v>
      </c>
      <c r="AG132" s="87">
        <f t="shared" si="20"/>
        <v>16969.641835583505</v>
      </c>
      <c r="AI132" s="147"/>
      <c r="AJ132" s="128"/>
    </row>
    <row r="133" spans="2:36" s="132" customFormat="1" x14ac:dyDescent="0.2">
      <c r="B133" s="86">
        <f>'3. Investeringen'!B130</f>
        <v>116</v>
      </c>
      <c r="C133" s="86" t="str">
        <f>'3. Investeringen'!C130</f>
        <v>Nieuwe investeringen</v>
      </c>
      <c r="D133" s="86" t="str">
        <f>'3. Investeringen'!F130</f>
        <v>AD</v>
      </c>
      <c r="E133" s="121">
        <f>'3. Investeringen'!K130</f>
        <v>2016</v>
      </c>
      <c r="F133" s="171">
        <f>'3. Investeringen'!M130</f>
        <v>39</v>
      </c>
      <c r="G133" s="121">
        <f>'3. Investeringen'!N130</f>
        <v>2016</v>
      </c>
      <c r="H133" s="86">
        <f>'3. Investeringen'!O130</f>
        <v>-5305.0800000000008</v>
      </c>
      <c r="I133" s="65"/>
      <c r="J133" s="86">
        <f>'6. Investeringen per jaar'!I130</f>
        <v>1</v>
      </c>
      <c r="K133" s="65"/>
      <c r="L133" s="123">
        <f t="shared" si="12"/>
        <v>2055</v>
      </c>
      <c r="M133" s="87">
        <f t="shared" si="13"/>
        <v>-4556.9276923076932</v>
      </c>
      <c r="N133" s="117">
        <f t="shared" si="14"/>
        <v>33.5</v>
      </c>
      <c r="O133" s="87" t="b">
        <f t="shared" si="15"/>
        <v>1</v>
      </c>
      <c r="P133" s="117">
        <f>INDEX('2. Reguleringsparameters'!$D$44:$E$50,MATCH(C133,'2. Reguleringsparameters'!$B$44:$B$50,0),MATCH(D133,'2. Reguleringsparameters'!$D$43:$E$43,0))</f>
        <v>0.5</v>
      </c>
      <c r="Q133" s="65"/>
      <c r="R133" s="87">
        <f t="shared" si="20"/>
        <v>0</v>
      </c>
      <c r="S133" s="87">
        <f t="shared" si="20"/>
        <v>0</v>
      </c>
      <c r="T133" s="87">
        <f t="shared" si="20"/>
        <v>0</v>
      </c>
      <c r="U133" s="87">
        <f t="shared" si="20"/>
        <v>0</v>
      </c>
      <c r="V133" s="87">
        <f t="shared" si="20"/>
        <v>0</v>
      </c>
      <c r="W133" s="87">
        <f t="shared" si="20"/>
        <v>-68.01384615384616</v>
      </c>
      <c r="X133" s="87">
        <f t="shared" si="20"/>
        <v>-136.02769230769232</v>
      </c>
      <c r="Y133" s="87">
        <f t="shared" si="20"/>
        <v>-136.02769230769232</v>
      </c>
      <c r="Z133" s="87">
        <f t="shared" si="20"/>
        <v>-136.02769230769232</v>
      </c>
      <c r="AA133" s="87">
        <f t="shared" si="20"/>
        <v>-136.02769230769232</v>
      </c>
      <c r="AB133" s="87">
        <f t="shared" si="20"/>
        <v>-136.02769230769232</v>
      </c>
      <c r="AC133" s="87">
        <f t="shared" si="20"/>
        <v>-163.2332307692308</v>
      </c>
      <c r="AD133" s="87">
        <f t="shared" si="20"/>
        <v>-157.38607026406436</v>
      </c>
      <c r="AE133" s="87">
        <f t="shared" si="20"/>
        <v>-151.74836028445608</v>
      </c>
      <c r="AF133" s="87">
        <f t="shared" si="20"/>
        <v>-146.3125981250129</v>
      </c>
      <c r="AG133" s="87">
        <f t="shared" si="20"/>
        <v>-141.07154983396765</v>
      </c>
      <c r="AI133" s="147"/>
      <c r="AJ133" s="128"/>
    </row>
    <row r="134" spans="2:36" s="132" customFormat="1" x14ac:dyDescent="0.2">
      <c r="B134" s="86">
        <f>'3. Investeringen'!B131</f>
        <v>117</v>
      </c>
      <c r="C134" s="86" t="str">
        <f>'3. Investeringen'!C131</f>
        <v>Nieuwe investeringen</v>
      </c>
      <c r="D134" s="86" t="str">
        <f>'3. Investeringen'!F131</f>
        <v>AD</v>
      </c>
      <c r="E134" s="121">
        <f>'3. Investeringen'!K131</f>
        <v>2017</v>
      </c>
      <c r="F134" s="171">
        <f>'3. Investeringen'!M131</f>
        <v>39</v>
      </c>
      <c r="G134" s="121">
        <f>'3. Investeringen'!N131</f>
        <v>2017</v>
      </c>
      <c r="H134" s="86">
        <f>'3. Investeringen'!O131</f>
        <v>444646.27</v>
      </c>
      <c r="I134" s="65"/>
      <c r="J134" s="86">
        <f>'6. Investeringen per jaar'!I131</f>
        <v>1</v>
      </c>
      <c r="K134" s="65"/>
      <c r="L134" s="123">
        <f t="shared" si="12"/>
        <v>2056</v>
      </c>
      <c r="M134" s="87">
        <f t="shared" si="13"/>
        <v>393340.93115384621</v>
      </c>
      <c r="N134" s="117">
        <f t="shared" si="14"/>
        <v>34.5</v>
      </c>
      <c r="O134" s="87" t="b">
        <f t="shared" si="15"/>
        <v>0</v>
      </c>
      <c r="P134" s="117">
        <f>INDEX('2. Reguleringsparameters'!$D$44:$E$50,MATCH(C134,'2. Reguleringsparameters'!$B$44:$B$50,0),MATCH(D134,'2. Reguleringsparameters'!$D$43:$E$43,0))</f>
        <v>0.5</v>
      </c>
      <c r="Q134" s="65"/>
      <c r="R134" s="87">
        <f t="shared" si="20"/>
        <v>0</v>
      </c>
      <c r="S134" s="87">
        <f t="shared" si="20"/>
        <v>0</v>
      </c>
      <c r="T134" s="87">
        <f t="shared" si="20"/>
        <v>0</v>
      </c>
      <c r="U134" s="87">
        <f t="shared" si="20"/>
        <v>0</v>
      </c>
      <c r="V134" s="87">
        <f t="shared" si="20"/>
        <v>0</v>
      </c>
      <c r="W134" s="87">
        <f t="shared" si="20"/>
        <v>0</v>
      </c>
      <c r="X134" s="87">
        <f t="shared" si="20"/>
        <v>5700.5932051282052</v>
      </c>
      <c r="Y134" s="87">
        <f t="shared" si="20"/>
        <v>11401.18641025641</v>
      </c>
      <c r="Z134" s="87">
        <f t="shared" si="20"/>
        <v>11401.18641025641</v>
      </c>
      <c r="AA134" s="87">
        <f t="shared" si="20"/>
        <v>11401.18641025641</v>
      </c>
      <c r="AB134" s="87">
        <f t="shared" si="20"/>
        <v>11401.18641025641</v>
      </c>
      <c r="AC134" s="87">
        <f t="shared" si="20"/>
        <v>13681.423692307695</v>
      </c>
      <c r="AD134" s="87">
        <f t="shared" si="20"/>
        <v>13205.548085618731</v>
      </c>
      <c r="AE134" s="87">
        <f t="shared" si="20"/>
        <v>12746.224673945038</v>
      </c>
      <c r="AF134" s="87">
        <f t="shared" si="20"/>
        <v>12302.877728764341</v>
      </c>
      <c r="AG134" s="87">
        <f t="shared" si="20"/>
        <v>11874.951546894277</v>
      </c>
      <c r="AI134" s="147"/>
      <c r="AJ134" s="128"/>
    </row>
    <row r="135" spans="2:36" s="132" customFormat="1" x14ac:dyDescent="0.2">
      <c r="B135" s="86">
        <f>'3. Investeringen'!B132</f>
        <v>118</v>
      </c>
      <c r="C135" s="86" t="str">
        <f>'3. Investeringen'!C132</f>
        <v>Nieuwe investeringen</v>
      </c>
      <c r="D135" s="86" t="str">
        <f>'3. Investeringen'!F132</f>
        <v>AD</v>
      </c>
      <c r="E135" s="121">
        <f>'3. Investeringen'!K132</f>
        <v>2017</v>
      </c>
      <c r="F135" s="171">
        <f>'3. Investeringen'!M132</f>
        <v>39</v>
      </c>
      <c r="G135" s="121">
        <f>'3. Investeringen'!N132</f>
        <v>2017</v>
      </c>
      <c r="H135" s="86">
        <f>'3. Investeringen'!O132</f>
        <v>371.19999999999942</v>
      </c>
      <c r="I135" s="65"/>
      <c r="J135" s="86">
        <f>'6. Investeringen per jaar'!I132</f>
        <v>1</v>
      </c>
      <c r="K135" s="65"/>
      <c r="L135" s="123">
        <f t="shared" si="12"/>
        <v>2056</v>
      </c>
      <c r="M135" s="87">
        <f t="shared" si="13"/>
        <v>328.36923076923023</v>
      </c>
      <c r="N135" s="117">
        <f t="shared" si="14"/>
        <v>34.5</v>
      </c>
      <c r="O135" s="87" t="b">
        <f t="shared" si="15"/>
        <v>0</v>
      </c>
      <c r="P135" s="117">
        <f>INDEX('2. Reguleringsparameters'!$D$44:$E$50,MATCH(C135,'2. Reguleringsparameters'!$B$44:$B$50,0),MATCH(D135,'2. Reguleringsparameters'!$D$43:$E$43,0))</f>
        <v>0.5</v>
      </c>
      <c r="Q135" s="65"/>
      <c r="R135" s="87">
        <f t="shared" si="20"/>
        <v>0</v>
      </c>
      <c r="S135" s="87">
        <f t="shared" si="20"/>
        <v>0</v>
      </c>
      <c r="T135" s="87">
        <f t="shared" si="20"/>
        <v>0</v>
      </c>
      <c r="U135" s="87">
        <f t="shared" si="20"/>
        <v>0</v>
      </c>
      <c r="V135" s="87">
        <f t="shared" si="20"/>
        <v>0</v>
      </c>
      <c r="W135" s="87">
        <f t="shared" si="20"/>
        <v>0</v>
      </c>
      <c r="X135" s="87">
        <f t="shared" si="20"/>
        <v>4.7589743589743518</v>
      </c>
      <c r="Y135" s="87">
        <f t="shared" si="20"/>
        <v>9.5179487179487037</v>
      </c>
      <c r="Z135" s="87">
        <f t="shared" si="20"/>
        <v>9.5179487179487037</v>
      </c>
      <c r="AA135" s="87">
        <f t="shared" si="20"/>
        <v>9.5179487179487037</v>
      </c>
      <c r="AB135" s="87">
        <f t="shared" si="20"/>
        <v>9.5179487179487037</v>
      </c>
      <c r="AC135" s="87">
        <f t="shared" si="20"/>
        <v>11.421538461538443</v>
      </c>
      <c r="AD135" s="87">
        <f t="shared" si="20"/>
        <v>11.024267558528411</v>
      </c>
      <c r="AE135" s="87">
        <f t="shared" si="20"/>
        <v>10.640814773883942</v>
      </c>
      <c r="AF135" s="87">
        <f t="shared" si="20"/>
        <v>10.270699477401022</v>
      </c>
      <c r="AG135" s="87">
        <f t="shared" si="20"/>
        <v>9.9134577564479436</v>
      </c>
      <c r="AI135" s="147"/>
      <c r="AJ135" s="128"/>
    </row>
    <row r="136" spans="2:36" s="132" customFormat="1" x14ac:dyDescent="0.2">
      <c r="B136" s="86">
        <f>'3. Investeringen'!B133</f>
        <v>119</v>
      </c>
      <c r="C136" s="86" t="str">
        <f>'3. Investeringen'!C133</f>
        <v>Nieuwe investeringen</v>
      </c>
      <c r="D136" s="86" t="str">
        <f>'3. Investeringen'!F133</f>
        <v>AD</v>
      </c>
      <c r="E136" s="121">
        <f>'3. Investeringen'!K133</f>
        <v>2018</v>
      </c>
      <c r="F136" s="171">
        <f>'3. Investeringen'!M133</f>
        <v>39</v>
      </c>
      <c r="G136" s="121">
        <f>'3. Investeringen'!N133</f>
        <v>2018</v>
      </c>
      <c r="H136" s="86">
        <f>'3. Investeringen'!O133</f>
        <v>654959.38</v>
      </c>
      <c r="I136" s="65"/>
      <c r="J136" s="86">
        <f>'6. Investeringen per jaar'!I133</f>
        <v>1</v>
      </c>
      <c r="K136" s="65"/>
      <c r="L136" s="123">
        <f t="shared" si="12"/>
        <v>2057</v>
      </c>
      <c r="M136" s="87">
        <f t="shared" si="13"/>
        <v>596180.97410256416</v>
      </c>
      <c r="N136" s="117">
        <f t="shared" si="14"/>
        <v>35.5</v>
      </c>
      <c r="O136" s="87" t="b">
        <f t="shared" si="15"/>
        <v>0</v>
      </c>
      <c r="P136" s="117">
        <f>INDEX('2. Reguleringsparameters'!$D$44:$E$50,MATCH(C136,'2. Reguleringsparameters'!$B$44:$B$50,0),MATCH(D136,'2. Reguleringsparameters'!$D$43:$E$43,0))</f>
        <v>0.5</v>
      </c>
      <c r="Q136" s="65"/>
      <c r="R136" s="87">
        <f t="shared" si="20"/>
        <v>0</v>
      </c>
      <c r="S136" s="87">
        <f t="shared" si="20"/>
        <v>0</v>
      </c>
      <c r="T136" s="87">
        <f t="shared" si="20"/>
        <v>0</v>
      </c>
      <c r="U136" s="87">
        <f t="shared" si="20"/>
        <v>0</v>
      </c>
      <c r="V136" s="87">
        <f t="shared" si="20"/>
        <v>0</v>
      </c>
      <c r="W136" s="87">
        <f t="shared" si="20"/>
        <v>0</v>
      </c>
      <c r="X136" s="87">
        <f t="shared" si="20"/>
        <v>0</v>
      </c>
      <c r="Y136" s="87">
        <f t="shared" si="20"/>
        <v>8396.915128205128</v>
      </c>
      <c r="Z136" s="87">
        <f t="shared" si="20"/>
        <v>16793.830256410256</v>
      </c>
      <c r="AA136" s="87">
        <f t="shared" si="20"/>
        <v>16793.830256410256</v>
      </c>
      <c r="AB136" s="87">
        <f t="shared" si="20"/>
        <v>16793.830256410256</v>
      </c>
      <c r="AC136" s="87">
        <f t="shared" si="20"/>
        <v>20152.596307692307</v>
      </c>
      <c r="AD136" s="87">
        <f t="shared" si="20"/>
        <v>19471.381784615383</v>
      </c>
      <c r="AE136" s="87">
        <f t="shared" si="20"/>
        <v>18813.194231332611</v>
      </c>
      <c r="AF136" s="87">
        <f t="shared" si="20"/>
        <v>18177.255271400241</v>
      </c>
      <c r="AG136" s="87">
        <f t="shared" si="20"/>
        <v>17562.812839690934</v>
      </c>
      <c r="AI136" s="147"/>
      <c r="AJ136" s="128"/>
    </row>
    <row r="137" spans="2:36" s="132" customFormat="1" x14ac:dyDescent="0.2">
      <c r="B137" s="86">
        <f>'3. Investeringen'!B134</f>
        <v>120</v>
      </c>
      <c r="C137" s="86" t="str">
        <f>'3. Investeringen'!C134</f>
        <v>Nieuwe investeringen</v>
      </c>
      <c r="D137" s="86" t="str">
        <f>'3. Investeringen'!F134</f>
        <v>AD</v>
      </c>
      <c r="E137" s="121">
        <f>'3. Investeringen'!K134</f>
        <v>2018</v>
      </c>
      <c r="F137" s="171">
        <f>'3. Investeringen'!M134</f>
        <v>39</v>
      </c>
      <c r="G137" s="121">
        <f>'3. Investeringen'!N134</f>
        <v>2018</v>
      </c>
      <c r="H137" s="86">
        <f>'3. Investeringen'!O134</f>
        <v>5301.5</v>
      </c>
      <c r="I137" s="65"/>
      <c r="J137" s="86">
        <f>'6. Investeringen per jaar'!I134</f>
        <v>1</v>
      </c>
      <c r="K137" s="65"/>
      <c r="L137" s="123">
        <f t="shared" si="12"/>
        <v>2057</v>
      </c>
      <c r="M137" s="87">
        <f t="shared" si="13"/>
        <v>4825.7243589743593</v>
      </c>
      <c r="N137" s="117">
        <f t="shared" si="14"/>
        <v>35.5</v>
      </c>
      <c r="O137" s="87" t="b">
        <f t="shared" si="15"/>
        <v>0</v>
      </c>
      <c r="P137" s="117">
        <f>INDEX('2. Reguleringsparameters'!$D$44:$E$50,MATCH(C137,'2. Reguleringsparameters'!$B$44:$B$50,0),MATCH(D137,'2. Reguleringsparameters'!$D$43:$E$43,0))</f>
        <v>0.5</v>
      </c>
      <c r="Q137" s="65"/>
      <c r="R137" s="87">
        <f t="shared" si="20"/>
        <v>0</v>
      </c>
      <c r="S137" s="87">
        <f t="shared" si="20"/>
        <v>0</v>
      </c>
      <c r="T137" s="87">
        <f t="shared" si="20"/>
        <v>0</v>
      </c>
      <c r="U137" s="87">
        <f t="shared" si="20"/>
        <v>0</v>
      </c>
      <c r="V137" s="87">
        <f t="shared" si="20"/>
        <v>0</v>
      </c>
      <c r="W137" s="87">
        <f t="shared" si="20"/>
        <v>0</v>
      </c>
      <c r="X137" s="87">
        <f t="shared" si="20"/>
        <v>0</v>
      </c>
      <c r="Y137" s="87">
        <f t="shared" si="20"/>
        <v>67.967948717948715</v>
      </c>
      <c r="Z137" s="87">
        <f t="shared" si="20"/>
        <v>135.93589743589746</v>
      </c>
      <c r="AA137" s="87">
        <f t="shared" si="20"/>
        <v>135.93589743589746</v>
      </c>
      <c r="AB137" s="87">
        <f t="shared" si="20"/>
        <v>135.93589743589746</v>
      </c>
      <c r="AC137" s="87">
        <f t="shared" si="20"/>
        <v>163.12307692307692</v>
      </c>
      <c r="AD137" s="87">
        <f t="shared" si="20"/>
        <v>157.60905742145178</v>
      </c>
      <c r="AE137" s="87">
        <f t="shared" si="20"/>
        <v>152.28142731143086</v>
      </c>
      <c r="AF137" s="87">
        <f t="shared" si="20"/>
        <v>147.13388610653743</v>
      </c>
      <c r="AG137" s="87">
        <f t="shared" si="20"/>
        <v>142.16034629448544</v>
      </c>
      <c r="AI137" s="147"/>
      <c r="AJ137" s="128"/>
    </row>
    <row r="138" spans="2:36" s="132" customFormat="1" x14ac:dyDescent="0.2">
      <c r="B138" s="86">
        <f>'3. Investeringen'!B135</f>
        <v>121</v>
      </c>
      <c r="C138" s="86" t="str">
        <f>'3. Investeringen'!C135</f>
        <v>Nieuwe investeringen</v>
      </c>
      <c r="D138" s="86" t="str">
        <f>'3. Investeringen'!F135</f>
        <v>AD</v>
      </c>
      <c r="E138" s="121">
        <f>'3. Investeringen'!K135</f>
        <v>2019</v>
      </c>
      <c r="F138" s="171">
        <f>'3. Investeringen'!M135</f>
        <v>39</v>
      </c>
      <c r="G138" s="121">
        <f>'3. Investeringen'!N135</f>
        <v>2019</v>
      </c>
      <c r="H138" s="86">
        <f>'3. Investeringen'!O135</f>
        <v>748917.12</v>
      </c>
      <c r="I138" s="65"/>
      <c r="J138" s="86">
        <f>'6. Investeringen per jaar'!I135</f>
        <v>1</v>
      </c>
      <c r="K138" s="65"/>
      <c r="L138" s="123">
        <f t="shared" si="12"/>
        <v>2058</v>
      </c>
      <c r="M138" s="87">
        <f t="shared" si="13"/>
        <v>700909.6123076923</v>
      </c>
      <c r="N138" s="117">
        <f t="shared" si="14"/>
        <v>36.5</v>
      </c>
      <c r="O138" s="87" t="b">
        <f t="shared" si="15"/>
        <v>0</v>
      </c>
      <c r="P138" s="117">
        <f>INDEX('2. Reguleringsparameters'!$D$44:$E$50,MATCH(C138,'2. Reguleringsparameters'!$B$44:$B$50,0),MATCH(D138,'2. Reguleringsparameters'!$D$43:$E$43,0))</f>
        <v>0.5</v>
      </c>
      <c r="Q138" s="65"/>
      <c r="R138" s="87">
        <f t="shared" ref="R138:AG153" si="21">$J138*IF($O138,-1,1)*
IF(OR(R$10&gt;$L138,R$10&lt;$E138,$F138=0),0,
IF(R$10&lt;2022,
IF($E138&lt;2011,
VDB(
ABS($H138),
0,
$F138,
R$10-$G138,
IF(R$10-$G138+1&lt;$F138,R$10-$G138+1,$F138),
1),
VDB(
ABS($H138),
0,
$F138,
MAX(0,R$10-$G138-$P138),
IF(R$10-$G138-$P138+1&lt;$F138,R$10-$G138-$P138+1,$F138),
1)),
IF($E138&lt;2022,
VDB(
ABS($M138),
0,
$N138,
R$10-2022,
IF(R$10-2022+1&lt;$N138,R$10-2022+1,$N138),
$G$12),
VDB(
ABS($M138),
0,
$N138,
MAX(0,R$10-2022-$P138),
IF(R$10-2022-$P138+1&lt;$N138,R$10-2022-$P138+1,$N138),
$G$12))
))</f>
        <v>0</v>
      </c>
      <c r="S138" s="87">
        <f t="shared" si="21"/>
        <v>0</v>
      </c>
      <c r="T138" s="87">
        <f t="shared" si="21"/>
        <v>0</v>
      </c>
      <c r="U138" s="87">
        <f t="shared" si="21"/>
        <v>0</v>
      </c>
      <c r="V138" s="87">
        <f t="shared" si="21"/>
        <v>0</v>
      </c>
      <c r="W138" s="87">
        <f t="shared" si="21"/>
        <v>0</v>
      </c>
      <c r="X138" s="87">
        <f t="shared" si="21"/>
        <v>0</v>
      </c>
      <c r="Y138" s="87">
        <f t="shared" si="21"/>
        <v>0</v>
      </c>
      <c r="Z138" s="87">
        <f t="shared" si="21"/>
        <v>9601.5015384615381</v>
      </c>
      <c r="AA138" s="87">
        <f t="shared" si="21"/>
        <v>19203.003076923076</v>
      </c>
      <c r="AB138" s="87">
        <f t="shared" si="21"/>
        <v>19203.003076923076</v>
      </c>
      <c r="AC138" s="87">
        <f t="shared" si="21"/>
        <v>23043.60369230769</v>
      </c>
      <c r="AD138" s="87">
        <f t="shared" si="21"/>
        <v>22286.005762697572</v>
      </c>
      <c r="AE138" s="87">
        <f t="shared" si="21"/>
        <v>21553.31516228012</v>
      </c>
      <c r="AF138" s="87">
        <f t="shared" si="21"/>
        <v>20844.713019958581</v>
      </c>
      <c r="AG138" s="87">
        <f t="shared" si="21"/>
        <v>20159.407386425697</v>
      </c>
      <c r="AI138" s="147"/>
      <c r="AJ138" s="128"/>
    </row>
    <row r="139" spans="2:36" s="132" customFormat="1" x14ac:dyDescent="0.2">
      <c r="B139" s="86">
        <f>'3. Investeringen'!B136</f>
        <v>122</v>
      </c>
      <c r="C139" s="86" t="str">
        <f>'3. Investeringen'!C136</f>
        <v>Nieuwe investeringen</v>
      </c>
      <c r="D139" s="86" t="str">
        <f>'3. Investeringen'!F136</f>
        <v>AD</v>
      </c>
      <c r="E139" s="121">
        <f>'3. Investeringen'!K136</f>
        <v>2019</v>
      </c>
      <c r="F139" s="171">
        <f>'3. Investeringen'!M136</f>
        <v>39</v>
      </c>
      <c r="G139" s="121">
        <f>'3. Investeringen'!N136</f>
        <v>2019</v>
      </c>
      <c r="H139" s="86">
        <f>'3. Investeringen'!O136</f>
        <v>-12765.04</v>
      </c>
      <c r="I139" s="65"/>
      <c r="J139" s="86">
        <f>'6. Investeringen per jaar'!I136</f>
        <v>1</v>
      </c>
      <c r="K139" s="65"/>
      <c r="L139" s="123">
        <f t="shared" si="12"/>
        <v>2058</v>
      </c>
      <c r="M139" s="87">
        <f t="shared" si="13"/>
        <v>-11946.768205128206</v>
      </c>
      <c r="N139" s="117">
        <f t="shared" si="14"/>
        <v>36.5</v>
      </c>
      <c r="O139" s="87" t="b">
        <f t="shared" si="15"/>
        <v>1</v>
      </c>
      <c r="P139" s="117">
        <f>INDEX('2. Reguleringsparameters'!$D$44:$E$50,MATCH(C139,'2. Reguleringsparameters'!$B$44:$B$50,0),MATCH(D139,'2. Reguleringsparameters'!$D$43:$E$43,0))</f>
        <v>0.5</v>
      </c>
      <c r="Q139" s="65"/>
      <c r="R139" s="87">
        <f t="shared" si="21"/>
        <v>0</v>
      </c>
      <c r="S139" s="87">
        <f t="shared" si="21"/>
        <v>0</v>
      </c>
      <c r="T139" s="87">
        <f t="shared" si="21"/>
        <v>0</v>
      </c>
      <c r="U139" s="87">
        <f t="shared" si="21"/>
        <v>0</v>
      </c>
      <c r="V139" s="87">
        <f t="shared" si="21"/>
        <v>0</v>
      </c>
      <c r="W139" s="87">
        <f t="shared" si="21"/>
        <v>0</v>
      </c>
      <c r="X139" s="87">
        <f t="shared" si="21"/>
        <v>0</v>
      </c>
      <c r="Y139" s="87">
        <f t="shared" si="21"/>
        <v>0</v>
      </c>
      <c r="Z139" s="87">
        <f t="shared" si="21"/>
        <v>-163.65435897435898</v>
      </c>
      <c r="AA139" s="87">
        <f t="shared" si="21"/>
        <v>-327.30871794871797</v>
      </c>
      <c r="AB139" s="87">
        <f t="shared" si="21"/>
        <v>-327.30871794871797</v>
      </c>
      <c r="AC139" s="87">
        <f t="shared" si="21"/>
        <v>-392.77046153846152</v>
      </c>
      <c r="AD139" s="87">
        <f t="shared" si="21"/>
        <v>-379.85746006322449</v>
      </c>
      <c r="AE139" s="87">
        <f t="shared" si="21"/>
        <v>-367.36899562278973</v>
      </c>
      <c r="AF139" s="87">
        <f t="shared" si="21"/>
        <v>-355.29111083519115</v>
      </c>
      <c r="AG139" s="87">
        <f t="shared" si="21"/>
        <v>-343.61030719129445</v>
      </c>
      <c r="AI139" s="147"/>
      <c r="AJ139" s="128"/>
    </row>
    <row r="140" spans="2:36" x14ac:dyDescent="0.2">
      <c r="B140" s="86">
        <f>'3. Investeringen'!B137</f>
        <v>123</v>
      </c>
      <c r="C140" s="86" t="str">
        <f>'3. Investeringen'!C137</f>
        <v>Nieuwe investeringen</v>
      </c>
      <c r="D140" s="86" t="str">
        <f>'3. Investeringen'!F137</f>
        <v>TD</v>
      </c>
      <c r="E140" s="121">
        <f>'3. Investeringen'!K137</f>
        <v>2009</v>
      </c>
      <c r="F140" s="171">
        <f>'3. Investeringen'!M137</f>
        <v>8.5</v>
      </c>
      <c r="G140" s="121">
        <f>'3. Investeringen'!N137</f>
        <v>2011</v>
      </c>
      <c r="H140" s="86">
        <f>'3. Investeringen'!O137</f>
        <v>-611948.03099999996</v>
      </c>
      <c r="J140" s="86">
        <f>'6. Investeringen per jaar'!I137</f>
        <v>1</v>
      </c>
      <c r="L140" s="123">
        <f t="shared" ref="L140:L156" si="22">G140+F140+IF(P140=0,-1,0)</f>
        <v>2019.5</v>
      </c>
      <c r="M140" s="87">
        <f t="shared" ref="M140:M156" si="23">H140-SUM(R140:AB140)</f>
        <v>0</v>
      </c>
      <c r="N140" s="117">
        <f t="shared" ref="N140:N156" si="24">IF($E140&lt;$G140,
MAX(0,$F140+$G140-2022),
MAX(L140-2022+P140,0)+IF(P140=0,1,0))</f>
        <v>0</v>
      </c>
      <c r="O140" s="87" t="b">
        <f t="shared" ref="O140:O156" si="25">H140&lt;0</f>
        <v>1</v>
      </c>
      <c r="P140" s="117">
        <f>INDEX('2. Reguleringsparameters'!$D$44:$E$50,MATCH(C140,'2. Reguleringsparameters'!$B$44:$B$50,0),MATCH(D140,'2. Reguleringsparameters'!$D$43:$E$43,0))</f>
        <v>0.5</v>
      </c>
      <c r="R140" s="87">
        <f t="shared" si="21"/>
        <v>-71993.885999999999</v>
      </c>
      <c r="S140" s="87">
        <f t="shared" si="21"/>
        <v>-71993.885999999999</v>
      </c>
      <c r="T140" s="87">
        <f t="shared" si="21"/>
        <v>-71993.885999999999</v>
      </c>
      <c r="U140" s="87">
        <f t="shared" si="21"/>
        <v>-71993.885999999999</v>
      </c>
      <c r="V140" s="87">
        <f t="shared" si="21"/>
        <v>-71993.885999999999</v>
      </c>
      <c r="W140" s="87">
        <f t="shared" si="21"/>
        <v>-71993.885999999999</v>
      </c>
      <c r="X140" s="87">
        <f t="shared" si="21"/>
        <v>-71993.885999999999</v>
      </c>
      <c r="Y140" s="87">
        <f t="shared" si="21"/>
        <v>-71993.885999999999</v>
      </c>
      <c r="Z140" s="87">
        <f t="shared" si="21"/>
        <v>-35996.942999999999</v>
      </c>
      <c r="AA140" s="87">
        <f t="shared" si="21"/>
        <v>0</v>
      </c>
      <c r="AB140" s="87">
        <f t="shared" si="21"/>
        <v>0</v>
      </c>
      <c r="AC140" s="87">
        <f t="shared" si="21"/>
        <v>0</v>
      </c>
      <c r="AD140" s="87">
        <f t="shared" si="21"/>
        <v>0</v>
      </c>
      <c r="AE140" s="87">
        <f t="shared" si="21"/>
        <v>0</v>
      </c>
      <c r="AF140" s="87">
        <f t="shared" si="21"/>
        <v>0</v>
      </c>
      <c r="AG140" s="87">
        <f t="shared" si="21"/>
        <v>0</v>
      </c>
    </row>
    <row r="141" spans="2:36" x14ac:dyDescent="0.2">
      <c r="B141" s="86">
        <f>'3. Investeringen'!B138</f>
        <v>124</v>
      </c>
      <c r="C141" s="86" t="str">
        <f>'3. Investeringen'!C138</f>
        <v>Nieuwe investeringen</v>
      </c>
      <c r="D141" s="86" t="str">
        <f>'3. Investeringen'!F138</f>
        <v>TD</v>
      </c>
      <c r="E141" s="121">
        <f>'3. Investeringen'!K138</f>
        <v>2010</v>
      </c>
      <c r="F141" s="171">
        <f>'3. Investeringen'!M138</f>
        <v>9.5</v>
      </c>
      <c r="G141" s="121">
        <f>'3. Investeringen'!N138</f>
        <v>2011</v>
      </c>
      <c r="H141" s="86">
        <f>'3. Investeringen'!O138</f>
        <v>-226179.5815</v>
      </c>
      <c r="J141" s="86">
        <f>'6. Investeringen per jaar'!I138</f>
        <v>1</v>
      </c>
      <c r="L141" s="123">
        <f t="shared" si="22"/>
        <v>2020.5</v>
      </c>
      <c r="M141" s="87">
        <f t="shared" si="23"/>
        <v>0</v>
      </c>
      <c r="N141" s="117">
        <f t="shared" si="24"/>
        <v>0</v>
      </c>
      <c r="O141" s="87" t="b">
        <f t="shared" si="25"/>
        <v>1</v>
      </c>
      <c r="P141" s="117">
        <f>INDEX('2. Reguleringsparameters'!$D$44:$E$50,MATCH(C141,'2. Reguleringsparameters'!$B$44:$B$50,0),MATCH(D141,'2. Reguleringsparameters'!$D$43:$E$43,0))</f>
        <v>0.5</v>
      </c>
      <c r="R141" s="87">
        <f t="shared" si="21"/>
        <v>-23808.377</v>
      </c>
      <c r="S141" s="87">
        <f t="shared" si="21"/>
        <v>-23808.377</v>
      </c>
      <c r="T141" s="87">
        <f t="shared" si="21"/>
        <v>-23808.377</v>
      </c>
      <c r="U141" s="87">
        <f t="shared" si="21"/>
        <v>-23808.377</v>
      </c>
      <c r="V141" s="87">
        <f t="shared" si="21"/>
        <v>-23808.377</v>
      </c>
      <c r="W141" s="87">
        <f t="shared" si="21"/>
        <v>-23808.377</v>
      </c>
      <c r="X141" s="87">
        <f t="shared" si="21"/>
        <v>-23808.377</v>
      </c>
      <c r="Y141" s="87">
        <f t="shared" si="21"/>
        <v>-23808.377</v>
      </c>
      <c r="Z141" s="87">
        <f t="shared" si="21"/>
        <v>-23808.377</v>
      </c>
      <c r="AA141" s="87">
        <f t="shared" si="21"/>
        <v>-11904.1885</v>
      </c>
      <c r="AB141" s="87">
        <f t="shared" si="21"/>
        <v>0</v>
      </c>
      <c r="AC141" s="87">
        <f t="shared" si="21"/>
        <v>0</v>
      </c>
      <c r="AD141" s="87">
        <f t="shared" si="21"/>
        <v>0</v>
      </c>
      <c r="AE141" s="87">
        <f t="shared" si="21"/>
        <v>0</v>
      </c>
      <c r="AF141" s="87">
        <f t="shared" si="21"/>
        <v>0</v>
      </c>
      <c r="AG141" s="87">
        <f t="shared" si="21"/>
        <v>0</v>
      </c>
    </row>
    <row r="142" spans="2:36" x14ac:dyDescent="0.2">
      <c r="B142" s="86">
        <f>'3. Investeringen'!B139</f>
        <v>125</v>
      </c>
      <c r="C142" s="86" t="str">
        <f>'3. Investeringen'!C139</f>
        <v>Nieuwe investeringen</v>
      </c>
      <c r="D142" s="86" t="str">
        <f>'3. Investeringen'!F139</f>
        <v>TD</v>
      </c>
      <c r="E142" s="121">
        <f>'3. Investeringen'!K139</f>
        <v>2011</v>
      </c>
      <c r="F142" s="171">
        <f>'3. Investeringen'!M139</f>
        <v>10</v>
      </c>
      <c r="G142" s="121">
        <f>'3. Investeringen'!N139</f>
        <v>2011</v>
      </c>
      <c r="H142" s="86">
        <f>'3. Investeringen'!O139</f>
        <v>-116485.09</v>
      </c>
      <c r="J142" s="86">
        <f>'6. Investeringen per jaar'!I139</f>
        <v>1</v>
      </c>
      <c r="L142" s="123">
        <f t="shared" si="22"/>
        <v>2021</v>
      </c>
      <c r="M142" s="87">
        <f t="shared" si="23"/>
        <v>0</v>
      </c>
      <c r="N142" s="117">
        <f t="shared" si="24"/>
        <v>0</v>
      </c>
      <c r="O142" s="87" t="b">
        <f t="shared" si="25"/>
        <v>1</v>
      </c>
      <c r="P142" s="117">
        <f>INDEX('2. Reguleringsparameters'!$D$44:$E$50,MATCH(C142,'2. Reguleringsparameters'!$B$44:$B$50,0),MATCH(D142,'2. Reguleringsparameters'!$D$43:$E$43,0))</f>
        <v>0.5</v>
      </c>
      <c r="R142" s="87">
        <f t="shared" si="21"/>
        <v>-5824.2545</v>
      </c>
      <c r="S142" s="87">
        <f t="shared" si="21"/>
        <v>-11648.509</v>
      </c>
      <c r="T142" s="87">
        <f t="shared" si="21"/>
        <v>-11648.509</v>
      </c>
      <c r="U142" s="87">
        <f t="shared" si="21"/>
        <v>-11648.509</v>
      </c>
      <c r="V142" s="87">
        <f t="shared" si="21"/>
        <v>-11648.509</v>
      </c>
      <c r="W142" s="87">
        <f t="shared" si="21"/>
        <v>-11648.509</v>
      </c>
      <c r="X142" s="87">
        <f t="shared" si="21"/>
        <v>-11648.509</v>
      </c>
      <c r="Y142" s="87">
        <f t="shared" si="21"/>
        <v>-11648.509</v>
      </c>
      <c r="Z142" s="87">
        <f t="shared" si="21"/>
        <v>-11648.509</v>
      </c>
      <c r="AA142" s="87">
        <f t="shared" si="21"/>
        <v>-11648.509</v>
      </c>
      <c r="AB142" s="87">
        <f t="shared" si="21"/>
        <v>-5824.2545</v>
      </c>
      <c r="AC142" s="87">
        <f t="shared" si="21"/>
        <v>0</v>
      </c>
      <c r="AD142" s="87">
        <f t="shared" si="21"/>
        <v>0</v>
      </c>
      <c r="AE142" s="87">
        <f t="shared" si="21"/>
        <v>0</v>
      </c>
      <c r="AF142" s="87">
        <f t="shared" si="21"/>
        <v>0</v>
      </c>
      <c r="AG142" s="87">
        <f t="shared" si="21"/>
        <v>0</v>
      </c>
    </row>
    <row r="143" spans="2:36" x14ac:dyDescent="0.2">
      <c r="B143" s="86">
        <f>'3. Investeringen'!B140</f>
        <v>126</v>
      </c>
      <c r="C143" s="86" t="str">
        <f>'3. Investeringen'!C140</f>
        <v>Nieuwe investeringen</v>
      </c>
      <c r="D143" s="86" t="str">
        <f>'3. Investeringen'!F140</f>
        <v>TD</v>
      </c>
      <c r="E143" s="121">
        <f>'3. Investeringen'!K140</f>
        <v>2012</v>
      </c>
      <c r="F143" s="171">
        <f>'3. Investeringen'!M140</f>
        <v>10</v>
      </c>
      <c r="G143" s="121">
        <f>'3. Investeringen'!N140</f>
        <v>2012</v>
      </c>
      <c r="H143" s="86">
        <f>'3. Investeringen'!O140</f>
        <v>-242237.13</v>
      </c>
      <c r="J143" s="86">
        <f>'6. Investeringen per jaar'!I140</f>
        <v>1</v>
      </c>
      <c r="L143" s="123">
        <f t="shared" si="22"/>
        <v>2022</v>
      </c>
      <c r="M143" s="87">
        <f t="shared" si="23"/>
        <v>-12111.856500000053</v>
      </c>
      <c r="N143" s="117">
        <f t="shared" si="24"/>
        <v>0.5</v>
      </c>
      <c r="O143" s="87" t="b">
        <f t="shared" si="25"/>
        <v>1</v>
      </c>
      <c r="P143" s="117">
        <f>INDEX('2. Reguleringsparameters'!$D$44:$E$50,MATCH(C143,'2. Reguleringsparameters'!$B$44:$B$50,0),MATCH(D143,'2. Reguleringsparameters'!$D$43:$E$43,0))</f>
        <v>0.5</v>
      </c>
      <c r="R143" s="87">
        <f t="shared" si="21"/>
        <v>0</v>
      </c>
      <c r="S143" s="87">
        <f t="shared" si="21"/>
        <v>-12111.856500000002</v>
      </c>
      <c r="T143" s="87">
        <f t="shared" si="21"/>
        <v>-24223.713</v>
      </c>
      <c r="U143" s="87">
        <f t="shared" si="21"/>
        <v>-24223.713</v>
      </c>
      <c r="V143" s="87">
        <f t="shared" si="21"/>
        <v>-24223.713</v>
      </c>
      <c r="W143" s="87">
        <f t="shared" si="21"/>
        <v>-24223.713</v>
      </c>
      <c r="X143" s="87">
        <f t="shared" si="21"/>
        <v>-24223.713</v>
      </c>
      <c r="Y143" s="87">
        <f t="shared" si="21"/>
        <v>-24223.713</v>
      </c>
      <c r="Z143" s="87">
        <f t="shared" si="21"/>
        <v>-24223.713</v>
      </c>
      <c r="AA143" s="87">
        <f t="shared" si="21"/>
        <v>-24223.713</v>
      </c>
      <c r="AB143" s="87">
        <f t="shared" si="21"/>
        <v>-24223.713</v>
      </c>
      <c r="AC143" s="87">
        <f t="shared" si="21"/>
        <v>-12111.856500000053</v>
      </c>
      <c r="AD143" s="87">
        <f t="shared" si="21"/>
        <v>0</v>
      </c>
      <c r="AE143" s="87">
        <f t="shared" si="21"/>
        <v>0</v>
      </c>
      <c r="AF143" s="87">
        <f t="shared" si="21"/>
        <v>0</v>
      </c>
      <c r="AG143" s="87">
        <f t="shared" si="21"/>
        <v>0</v>
      </c>
    </row>
    <row r="144" spans="2:36" x14ac:dyDescent="0.2">
      <c r="B144" s="86">
        <f>'3. Investeringen'!B141</f>
        <v>127</v>
      </c>
      <c r="C144" s="86" t="str">
        <f>'3. Investeringen'!C141</f>
        <v>Nieuwe investeringen</v>
      </c>
      <c r="D144" s="86" t="str">
        <f>'3. Investeringen'!F141</f>
        <v>TD</v>
      </c>
      <c r="E144" s="121">
        <f>'3. Investeringen'!K141</f>
        <v>2013</v>
      </c>
      <c r="F144" s="171">
        <f>'3. Investeringen'!M141</f>
        <v>10</v>
      </c>
      <c r="G144" s="121">
        <f>'3. Investeringen'!N141</f>
        <v>2013</v>
      </c>
      <c r="H144" s="86">
        <f>'3. Investeringen'!O141</f>
        <v>-134974.64000000001</v>
      </c>
      <c r="J144" s="86">
        <f>'6. Investeringen per jaar'!I141</f>
        <v>1</v>
      </c>
      <c r="L144" s="123">
        <f t="shared" si="22"/>
        <v>2023</v>
      </c>
      <c r="M144" s="87">
        <f t="shared" si="23"/>
        <v>-20246.195999999982</v>
      </c>
      <c r="N144" s="117">
        <f t="shared" si="24"/>
        <v>1.5</v>
      </c>
      <c r="O144" s="87" t="b">
        <f t="shared" si="25"/>
        <v>1</v>
      </c>
      <c r="P144" s="117">
        <f>INDEX('2. Reguleringsparameters'!$D$44:$E$50,MATCH(C144,'2. Reguleringsparameters'!$B$44:$B$50,0),MATCH(D144,'2. Reguleringsparameters'!$D$43:$E$43,0))</f>
        <v>0.5</v>
      </c>
      <c r="R144" s="87">
        <f t="shared" si="21"/>
        <v>0</v>
      </c>
      <c r="S144" s="87">
        <f t="shared" si="21"/>
        <v>0</v>
      </c>
      <c r="T144" s="87">
        <f t="shared" si="21"/>
        <v>-6748.7320000000009</v>
      </c>
      <c r="U144" s="87">
        <f t="shared" si="21"/>
        <v>-13497.464000000002</v>
      </c>
      <c r="V144" s="87">
        <f t="shared" si="21"/>
        <v>-13497.464000000002</v>
      </c>
      <c r="W144" s="87">
        <f t="shared" si="21"/>
        <v>-13497.464000000002</v>
      </c>
      <c r="X144" s="87">
        <f t="shared" si="21"/>
        <v>-13497.464000000002</v>
      </c>
      <c r="Y144" s="87">
        <f t="shared" si="21"/>
        <v>-13497.464000000002</v>
      </c>
      <c r="Z144" s="87">
        <f t="shared" si="21"/>
        <v>-13497.464000000002</v>
      </c>
      <c r="AA144" s="87">
        <f t="shared" si="21"/>
        <v>-13497.464000000002</v>
      </c>
      <c r="AB144" s="87">
        <f t="shared" si="21"/>
        <v>-13497.464000000002</v>
      </c>
      <c r="AC144" s="87">
        <f t="shared" si="21"/>
        <v>-16196.956799999984</v>
      </c>
      <c r="AD144" s="87">
        <f t="shared" si="21"/>
        <v>-4049.2391999999982</v>
      </c>
      <c r="AE144" s="87">
        <f t="shared" si="21"/>
        <v>0</v>
      </c>
      <c r="AF144" s="87">
        <f t="shared" si="21"/>
        <v>0</v>
      </c>
      <c r="AG144" s="87">
        <f t="shared" si="21"/>
        <v>0</v>
      </c>
    </row>
    <row r="145" spans="2:33" x14ac:dyDescent="0.2">
      <c r="B145" s="86">
        <f>'3. Investeringen'!B142</f>
        <v>128</v>
      </c>
      <c r="C145" s="86" t="str">
        <f>'3. Investeringen'!C142</f>
        <v>Nieuwe investeringen</v>
      </c>
      <c r="D145" s="86" t="str">
        <f>'3. Investeringen'!F142</f>
        <v>TD</v>
      </c>
      <c r="E145" s="121">
        <f>'3. Investeringen'!K142</f>
        <v>2014</v>
      </c>
      <c r="F145" s="171">
        <f>'3. Investeringen'!M142</f>
        <v>10</v>
      </c>
      <c r="G145" s="121">
        <f>'3. Investeringen'!N142</f>
        <v>2014</v>
      </c>
      <c r="H145" s="86">
        <f>'3. Investeringen'!O142</f>
        <v>-175093.1</v>
      </c>
      <c r="J145" s="86">
        <f>'6. Investeringen per jaar'!I142</f>
        <v>1</v>
      </c>
      <c r="L145" s="123">
        <f t="shared" si="22"/>
        <v>2024</v>
      </c>
      <c r="M145" s="87">
        <f t="shared" si="23"/>
        <v>-43773.274999999994</v>
      </c>
      <c r="N145" s="117">
        <f t="shared" si="24"/>
        <v>2.5</v>
      </c>
      <c r="O145" s="87" t="b">
        <f t="shared" si="25"/>
        <v>1</v>
      </c>
      <c r="P145" s="117">
        <f>INDEX('2. Reguleringsparameters'!$D$44:$E$50,MATCH(C145,'2. Reguleringsparameters'!$B$44:$B$50,0),MATCH(D145,'2. Reguleringsparameters'!$D$43:$E$43,0))</f>
        <v>0.5</v>
      </c>
      <c r="R145" s="87">
        <f t="shared" si="21"/>
        <v>0</v>
      </c>
      <c r="S145" s="87">
        <f t="shared" si="21"/>
        <v>0</v>
      </c>
      <c r="T145" s="87">
        <f t="shared" si="21"/>
        <v>0</v>
      </c>
      <c r="U145" s="87">
        <f t="shared" si="21"/>
        <v>-8754.6550000000007</v>
      </c>
      <c r="V145" s="87">
        <f t="shared" si="21"/>
        <v>-17509.310000000001</v>
      </c>
      <c r="W145" s="87">
        <f t="shared" si="21"/>
        <v>-17509.310000000001</v>
      </c>
      <c r="X145" s="87">
        <f t="shared" si="21"/>
        <v>-17509.310000000001</v>
      </c>
      <c r="Y145" s="87">
        <f t="shared" si="21"/>
        <v>-17509.310000000001</v>
      </c>
      <c r="Z145" s="87">
        <f t="shared" si="21"/>
        <v>-17509.310000000001</v>
      </c>
      <c r="AA145" s="87">
        <f t="shared" si="21"/>
        <v>-17509.310000000001</v>
      </c>
      <c r="AB145" s="87">
        <f t="shared" si="21"/>
        <v>-17509.310000000001</v>
      </c>
      <c r="AC145" s="87">
        <f t="shared" si="21"/>
        <v>-21011.171999999995</v>
      </c>
      <c r="AD145" s="87">
        <f t="shared" si="21"/>
        <v>-15174.735333333332</v>
      </c>
      <c r="AE145" s="87">
        <f t="shared" si="21"/>
        <v>-7587.3676666666661</v>
      </c>
      <c r="AF145" s="87">
        <f t="shared" si="21"/>
        <v>0</v>
      </c>
      <c r="AG145" s="87">
        <f t="shared" si="21"/>
        <v>0</v>
      </c>
    </row>
    <row r="146" spans="2:33" x14ac:dyDescent="0.2">
      <c r="B146" s="86">
        <f>'3. Investeringen'!B143</f>
        <v>129</v>
      </c>
      <c r="C146" s="86" t="str">
        <f>'3. Investeringen'!C143</f>
        <v>Nieuwe investeringen</v>
      </c>
      <c r="D146" s="86" t="str">
        <f>'3. Investeringen'!F143</f>
        <v>TD</v>
      </c>
      <c r="E146" s="121">
        <f>'3. Investeringen'!K143</f>
        <v>2014</v>
      </c>
      <c r="F146" s="171">
        <f>'3. Investeringen'!M143</f>
        <v>5</v>
      </c>
      <c r="G146" s="121">
        <f>'3. Investeringen'!N143</f>
        <v>2014</v>
      </c>
      <c r="H146" s="86">
        <f>'3. Investeringen'!O143</f>
        <v>-127149.11</v>
      </c>
      <c r="J146" s="86">
        <f>'6. Investeringen per jaar'!I143</f>
        <v>1</v>
      </c>
      <c r="L146" s="123">
        <f t="shared" si="22"/>
        <v>2019</v>
      </c>
      <c r="M146" s="87">
        <f t="shared" si="23"/>
        <v>0</v>
      </c>
      <c r="N146" s="117">
        <f t="shared" si="24"/>
        <v>0</v>
      </c>
      <c r="O146" s="87" t="b">
        <f t="shared" si="25"/>
        <v>1</v>
      </c>
      <c r="P146" s="117">
        <f>INDEX('2. Reguleringsparameters'!$D$44:$E$50,MATCH(C146,'2. Reguleringsparameters'!$B$44:$B$50,0),MATCH(D146,'2. Reguleringsparameters'!$D$43:$E$43,0))</f>
        <v>0.5</v>
      </c>
      <c r="R146" s="87">
        <f t="shared" si="21"/>
        <v>0</v>
      </c>
      <c r="S146" s="87">
        <f t="shared" si="21"/>
        <v>0</v>
      </c>
      <c r="T146" s="87">
        <f t="shared" si="21"/>
        <v>0</v>
      </c>
      <c r="U146" s="87">
        <f t="shared" si="21"/>
        <v>-12714.911</v>
      </c>
      <c r="V146" s="87">
        <f t="shared" si="21"/>
        <v>-25429.822</v>
      </c>
      <c r="W146" s="87">
        <f t="shared" si="21"/>
        <v>-25429.822</v>
      </c>
      <c r="X146" s="87">
        <f t="shared" si="21"/>
        <v>-25429.822</v>
      </c>
      <c r="Y146" s="87">
        <f t="shared" si="21"/>
        <v>-25429.822</v>
      </c>
      <c r="Z146" s="87">
        <f t="shared" si="21"/>
        <v>-12714.911</v>
      </c>
      <c r="AA146" s="87">
        <f t="shared" si="21"/>
        <v>0</v>
      </c>
      <c r="AB146" s="87">
        <f t="shared" si="21"/>
        <v>0</v>
      </c>
      <c r="AC146" s="87">
        <f t="shared" si="21"/>
        <v>0</v>
      </c>
      <c r="AD146" s="87">
        <f t="shared" si="21"/>
        <v>0</v>
      </c>
      <c r="AE146" s="87">
        <f t="shared" si="21"/>
        <v>0</v>
      </c>
      <c r="AF146" s="87">
        <f t="shared" si="21"/>
        <v>0</v>
      </c>
      <c r="AG146" s="87">
        <f t="shared" si="21"/>
        <v>0</v>
      </c>
    </row>
    <row r="147" spans="2:33" x14ac:dyDescent="0.2">
      <c r="B147" s="86">
        <f>'3. Investeringen'!B144</f>
        <v>130</v>
      </c>
      <c r="C147" s="86" t="str">
        <f>'3. Investeringen'!C144</f>
        <v>Nieuwe investeringen</v>
      </c>
      <c r="D147" s="86" t="str">
        <f>'3. Investeringen'!F144</f>
        <v>TD</v>
      </c>
      <c r="E147" s="121">
        <f>'3. Investeringen'!K144</f>
        <v>2015</v>
      </c>
      <c r="F147" s="171">
        <f>'3. Investeringen'!M144</f>
        <v>10</v>
      </c>
      <c r="G147" s="121">
        <f>'3. Investeringen'!N144</f>
        <v>2015</v>
      </c>
      <c r="H147" s="86">
        <f>'3. Investeringen'!O144</f>
        <v>-118659.25</v>
      </c>
      <c r="J147" s="86">
        <f>'6. Investeringen per jaar'!I144</f>
        <v>1</v>
      </c>
      <c r="L147" s="123">
        <f t="shared" si="22"/>
        <v>2025</v>
      </c>
      <c r="M147" s="87">
        <f t="shared" si="23"/>
        <v>-41530.737499999988</v>
      </c>
      <c r="N147" s="117">
        <f t="shared" si="24"/>
        <v>3.5</v>
      </c>
      <c r="O147" s="87" t="b">
        <f t="shared" si="25"/>
        <v>1</v>
      </c>
      <c r="P147" s="117">
        <f>INDEX('2. Reguleringsparameters'!$D$44:$E$50,MATCH(C147,'2. Reguleringsparameters'!$B$44:$B$50,0),MATCH(D147,'2. Reguleringsparameters'!$D$43:$E$43,0))</f>
        <v>0.5</v>
      </c>
      <c r="R147" s="87">
        <f t="shared" si="21"/>
        <v>0</v>
      </c>
      <c r="S147" s="87">
        <f t="shared" si="21"/>
        <v>0</v>
      </c>
      <c r="T147" s="87">
        <f t="shared" si="21"/>
        <v>0</v>
      </c>
      <c r="U147" s="87">
        <f t="shared" si="21"/>
        <v>0</v>
      </c>
      <c r="V147" s="87">
        <f t="shared" si="21"/>
        <v>-5932.9625000000005</v>
      </c>
      <c r="W147" s="87">
        <f t="shared" si="21"/>
        <v>-11865.925000000001</v>
      </c>
      <c r="X147" s="87">
        <f t="shared" si="21"/>
        <v>-11865.925000000001</v>
      </c>
      <c r="Y147" s="87">
        <f t="shared" si="21"/>
        <v>-11865.925000000001</v>
      </c>
      <c r="Z147" s="87">
        <f t="shared" si="21"/>
        <v>-11865.925000000001</v>
      </c>
      <c r="AA147" s="87">
        <f t="shared" si="21"/>
        <v>-11865.925000000001</v>
      </c>
      <c r="AB147" s="87">
        <f t="shared" si="21"/>
        <v>-11865.925000000001</v>
      </c>
      <c r="AC147" s="87">
        <f t="shared" si="21"/>
        <v>-14239.109999999997</v>
      </c>
      <c r="AD147" s="87">
        <f t="shared" si="21"/>
        <v>-10916.650999999996</v>
      </c>
      <c r="AE147" s="87">
        <f t="shared" si="21"/>
        <v>-10916.650999999996</v>
      </c>
      <c r="AF147" s="87">
        <f t="shared" si="21"/>
        <v>-5458.3254999999981</v>
      </c>
      <c r="AG147" s="87">
        <f t="shared" si="21"/>
        <v>0</v>
      </c>
    </row>
    <row r="148" spans="2:33" x14ac:dyDescent="0.2">
      <c r="B148" s="86">
        <f>'3. Investeringen'!B145</f>
        <v>131</v>
      </c>
      <c r="C148" s="86" t="str">
        <f>'3. Investeringen'!C145</f>
        <v>Nieuwe investeringen</v>
      </c>
      <c r="D148" s="86" t="str">
        <f>'3. Investeringen'!F145</f>
        <v>TD</v>
      </c>
      <c r="E148" s="121">
        <f>'3. Investeringen'!K145</f>
        <v>2015</v>
      </c>
      <c r="F148" s="171">
        <f>'3. Investeringen'!M145</f>
        <v>5</v>
      </c>
      <c r="G148" s="121">
        <f>'3. Investeringen'!N145</f>
        <v>2015</v>
      </c>
      <c r="H148" s="86">
        <f>'3. Investeringen'!O145</f>
        <v>-98871.26</v>
      </c>
      <c r="J148" s="86">
        <f>'6. Investeringen per jaar'!I145</f>
        <v>1</v>
      </c>
      <c r="L148" s="123">
        <f t="shared" si="22"/>
        <v>2020</v>
      </c>
      <c r="M148" s="87">
        <f t="shared" si="23"/>
        <v>0</v>
      </c>
      <c r="N148" s="117">
        <f t="shared" si="24"/>
        <v>0</v>
      </c>
      <c r="O148" s="87" t="b">
        <f t="shared" si="25"/>
        <v>1</v>
      </c>
      <c r="P148" s="117">
        <f>INDEX('2. Reguleringsparameters'!$D$44:$E$50,MATCH(C148,'2. Reguleringsparameters'!$B$44:$B$50,0),MATCH(D148,'2. Reguleringsparameters'!$D$43:$E$43,0))</f>
        <v>0.5</v>
      </c>
      <c r="R148" s="87">
        <f t="shared" si="21"/>
        <v>0</v>
      </c>
      <c r="S148" s="87">
        <f t="shared" si="21"/>
        <v>0</v>
      </c>
      <c r="T148" s="87">
        <f t="shared" si="21"/>
        <v>0</v>
      </c>
      <c r="U148" s="87">
        <f t="shared" si="21"/>
        <v>0</v>
      </c>
      <c r="V148" s="87">
        <f t="shared" si="21"/>
        <v>-9887.1260000000002</v>
      </c>
      <c r="W148" s="87">
        <f t="shared" si="21"/>
        <v>-19774.251999999997</v>
      </c>
      <c r="X148" s="87">
        <f t="shared" si="21"/>
        <v>-19774.251999999997</v>
      </c>
      <c r="Y148" s="87">
        <f t="shared" si="21"/>
        <v>-19774.251999999997</v>
      </c>
      <c r="Z148" s="87">
        <f t="shared" si="21"/>
        <v>-19774.251999999997</v>
      </c>
      <c r="AA148" s="87">
        <f t="shared" si="21"/>
        <v>-9887.1259999999984</v>
      </c>
      <c r="AB148" s="87">
        <f t="shared" si="21"/>
        <v>0</v>
      </c>
      <c r="AC148" s="87">
        <f t="shared" si="21"/>
        <v>0</v>
      </c>
      <c r="AD148" s="87">
        <f t="shared" si="21"/>
        <v>0</v>
      </c>
      <c r="AE148" s="87">
        <f t="shared" si="21"/>
        <v>0</v>
      </c>
      <c r="AF148" s="87">
        <f t="shared" si="21"/>
        <v>0</v>
      </c>
      <c r="AG148" s="87">
        <f t="shared" si="21"/>
        <v>0</v>
      </c>
    </row>
    <row r="149" spans="2:33" x14ac:dyDescent="0.2">
      <c r="B149" s="86">
        <f>'3. Investeringen'!B146</f>
        <v>132</v>
      </c>
      <c r="C149" s="86" t="str">
        <f>'3. Investeringen'!C146</f>
        <v>Nieuwe investeringen</v>
      </c>
      <c r="D149" s="86" t="str">
        <f>'3. Investeringen'!F146</f>
        <v>TD</v>
      </c>
      <c r="E149" s="121">
        <f>'3. Investeringen'!K146</f>
        <v>2016</v>
      </c>
      <c r="F149" s="171">
        <f>'3. Investeringen'!M146</f>
        <v>10</v>
      </c>
      <c r="G149" s="121">
        <f>'3. Investeringen'!N146</f>
        <v>2016</v>
      </c>
      <c r="H149" s="86">
        <f>'3. Investeringen'!O146</f>
        <v>-272270.76</v>
      </c>
      <c r="J149" s="86">
        <f>'6. Investeringen per jaar'!I146</f>
        <v>1</v>
      </c>
      <c r="L149" s="123">
        <f t="shared" si="22"/>
        <v>2026</v>
      </c>
      <c r="M149" s="87">
        <f t="shared" si="23"/>
        <v>-122521.842</v>
      </c>
      <c r="N149" s="117">
        <f t="shared" si="24"/>
        <v>4.5</v>
      </c>
      <c r="O149" s="87" t="b">
        <f t="shared" si="25"/>
        <v>1</v>
      </c>
      <c r="P149" s="117">
        <f>INDEX('2. Reguleringsparameters'!$D$44:$E$50,MATCH(C149,'2. Reguleringsparameters'!$B$44:$B$50,0),MATCH(D149,'2. Reguleringsparameters'!$D$43:$E$43,0))</f>
        <v>0.5</v>
      </c>
      <c r="R149" s="87">
        <f t="shared" si="21"/>
        <v>0</v>
      </c>
      <c r="S149" s="87">
        <f t="shared" si="21"/>
        <v>0</v>
      </c>
      <c r="T149" s="87">
        <f t="shared" si="21"/>
        <v>0</v>
      </c>
      <c r="U149" s="87">
        <f t="shared" si="21"/>
        <v>0</v>
      </c>
      <c r="V149" s="87">
        <f t="shared" si="21"/>
        <v>0</v>
      </c>
      <c r="W149" s="87">
        <f t="shared" si="21"/>
        <v>-13613.538</v>
      </c>
      <c r="X149" s="87">
        <f t="shared" si="21"/>
        <v>-27227.076000000001</v>
      </c>
      <c r="Y149" s="87">
        <f t="shared" si="21"/>
        <v>-27227.076000000001</v>
      </c>
      <c r="Z149" s="87">
        <f t="shared" si="21"/>
        <v>-27227.076000000001</v>
      </c>
      <c r="AA149" s="87">
        <f t="shared" si="21"/>
        <v>-27227.076000000001</v>
      </c>
      <c r="AB149" s="87">
        <f t="shared" si="21"/>
        <v>-27227.076000000001</v>
      </c>
      <c r="AC149" s="87">
        <f t="shared" si="21"/>
        <v>-32672.4912</v>
      </c>
      <c r="AD149" s="87">
        <f t="shared" si="21"/>
        <v>-25671.243085714286</v>
      </c>
      <c r="AE149" s="87">
        <f t="shared" si="21"/>
        <v>-25671.243085714286</v>
      </c>
      <c r="AF149" s="87">
        <f t="shared" si="21"/>
        <v>-25671.243085714286</v>
      </c>
      <c r="AG149" s="87">
        <f t="shared" si="21"/>
        <v>-12835.621542857143</v>
      </c>
    </row>
    <row r="150" spans="2:33" x14ac:dyDescent="0.2">
      <c r="B150" s="86">
        <f>'3. Investeringen'!B147</f>
        <v>133</v>
      </c>
      <c r="C150" s="86" t="str">
        <f>'3. Investeringen'!C147</f>
        <v>Nieuwe investeringen</v>
      </c>
      <c r="D150" s="86" t="str">
        <f>'3. Investeringen'!F147</f>
        <v>TD</v>
      </c>
      <c r="E150" s="121">
        <f>'3. Investeringen'!K147</f>
        <v>2016</v>
      </c>
      <c r="F150" s="171">
        <f>'3. Investeringen'!M147</f>
        <v>5</v>
      </c>
      <c r="G150" s="121">
        <f>'3. Investeringen'!N147</f>
        <v>2016</v>
      </c>
      <c r="H150" s="86">
        <f>'3. Investeringen'!O147</f>
        <v>-183434.77</v>
      </c>
      <c r="J150" s="86">
        <f>'6. Investeringen per jaar'!I147</f>
        <v>1</v>
      </c>
      <c r="L150" s="123">
        <f t="shared" si="22"/>
        <v>2021</v>
      </c>
      <c r="M150" s="87">
        <f t="shared" si="23"/>
        <v>0</v>
      </c>
      <c r="N150" s="117">
        <f t="shared" si="24"/>
        <v>0</v>
      </c>
      <c r="O150" s="87" t="b">
        <f t="shared" si="25"/>
        <v>1</v>
      </c>
      <c r="P150" s="117">
        <f>INDEX('2. Reguleringsparameters'!$D$44:$E$50,MATCH(C150,'2. Reguleringsparameters'!$B$44:$B$50,0),MATCH(D150,'2. Reguleringsparameters'!$D$43:$E$43,0))</f>
        <v>0.5</v>
      </c>
      <c r="R150" s="87">
        <f t="shared" si="21"/>
        <v>0</v>
      </c>
      <c r="S150" s="87">
        <f t="shared" si="21"/>
        <v>0</v>
      </c>
      <c r="T150" s="87">
        <f t="shared" si="21"/>
        <v>0</v>
      </c>
      <c r="U150" s="87">
        <f t="shared" si="21"/>
        <v>0</v>
      </c>
      <c r="V150" s="87">
        <f t="shared" si="21"/>
        <v>0</v>
      </c>
      <c r="W150" s="87">
        <f t="shared" si="21"/>
        <v>-18343.476999999999</v>
      </c>
      <c r="X150" s="87">
        <f t="shared" si="21"/>
        <v>-36686.953999999998</v>
      </c>
      <c r="Y150" s="87">
        <f t="shared" si="21"/>
        <v>-36686.953999999998</v>
      </c>
      <c r="Z150" s="87">
        <f t="shared" si="21"/>
        <v>-36686.953999999998</v>
      </c>
      <c r="AA150" s="87">
        <f t="shared" si="21"/>
        <v>-36686.953999999998</v>
      </c>
      <c r="AB150" s="87">
        <f t="shared" si="21"/>
        <v>-18343.476999999999</v>
      </c>
      <c r="AC150" s="87">
        <f t="shared" si="21"/>
        <v>0</v>
      </c>
      <c r="AD150" s="87">
        <f t="shared" si="21"/>
        <v>0</v>
      </c>
      <c r="AE150" s="87">
        <f t="shared" si="21"/>
        <v>0</v>
      </c>
      <c r="AF150" s="87">
        <f t="shared" si="21"/>
        <v>0</v>
      </c>
      <c r="AG150" s="87">
        <f t="shared" si="21"/>
        <v>0</v>
      </c>
    </row>
    <row r="151" spans="2:33" x14ac:dyDescent="0.2">
      <c r="B151" s="86">
        <f>'3. Investeringen'!B148</f>
        <v>134</v>
      </c>
      <c r="C151" s="86" t="str">
        <f>'3. Investeringen'!C148</f>
        <v>Nieuwe investeringen</v>
      </c>
      <c r="D151" s="86" t="str">
        <f>'3. Investeringen'!F148</f>
        <v>TD</v>
      </c>
      <c r="E151" s="121">
        <f>'3. Investeringen'!K148</f>
        <v>2017</v>
      </c>
      <c r="F151" s="171">
        <f>'3. Investeringen'!M148</f>
        <v>10</v>
      </c>
      <c r="G151" s="121">
        <f>'3. Investeringen'!N148</f>
        <v>2017</v>
      </c>
      <c r="H151" s="86">
        <f>'3. Investeringen'!O148</f>
        <v>-138040.31</v>
      </c>
      <c r="J151" s="86">
        <f>'6. Investeringen per jaar'!I148</f>
        <v>1</v>
      </c>
      <c r="L151" s="123">
        <f t="shared" si="22"/>
        <v>2027</v>
      </c>
      <c r="M151" s="87">
        <f t="shared" si="23"/>
        <v>-75922.170499999993</v>
      </c>
      <c r="N151" s="117">
        <f t="shared" si="24"/>
        <v>5.5</v>
      </c>
      <c r="O151" s="87" t="b">
        <f t="shared" si="25"/>
        <v>1</v>
      </c>
      <c r="P151" s="117">
        <f>INDEX('2. Reguleringsparameters'!$D$44:$E$50,MATCH(C151,'2. Reguleringsparameters'!$B$44:$B$50,0),MATCH(D151,'2. Reguleringsparameters'!$D$43:$E$43,0))</f>
        <v>0.5</v>
      </c>
      <c r="R151" s="87">
        <f t="shared" si="21"/>
        <v>0</v>
      </c>
      <c r="S151" s="87">
        <f t="shared" si="21"/>
        <v>0</v>
      </c>
      <c r="T151" s="87">
        <f t="shared" si="21"/>
        <v>0</v>
      </c>
      <c r="U151" s="87">
        <f t="shared" si="21"/>
        <v>0</v>
      </c>
      <c r="V151" s="87">
        <f t="shared" si="21"/>
        <v>0</v>
      </c>
      <c r="W151" s="87">
        <f t="shared" si="21"/>
        <v>0</v>
      </c>
      <c r="X151" s="87">
        <f t="shared" si="21"/>
        <v>-6902.0155000000004</v>
      </c>
      <c r="Y151" s="87">
        <f t="shared" si="21"/>
        <v>-13804.030999999999</v>
      </c>
      <c r="Z151" s="87">
        <f t="shared" si="21"/>
        <v>-13804.030999999999</v>
      </c>
      <c r="AA151" s="87">
        <f t="shared" si="21"/>
        <v>-13804.030999999999</v>
      </c>
      <c r="AB151" s="87">
        <f t="shared" si="21"/>
        <v>-13804.030999999999</v>
      </c>
      <c r="AC151" s="87">
        <f t="shared" si="21"/>
        <v>-16564.837199999998</v>
      </c>
      <c r="AD151" s="87">
        <f t="shared" si="21"/>
        <v>-13190.518511111111</v>
      </c>
      <c r="AE151" s="87">
        <f t="shared" si="21"/>
        <v>-13190.518511111111</v>
      </c>
      <c r="AF151" s="87">
        <f t="shared" si="21"/>
        <v>-13190.518511111111</v>
      </c>
      <c r="AG151" s="87">
        <f t="shared" si="21"/>
        <v>-13190.518511111111</v>
      </c>
    </row>
    <row r="152" spans="2:33" x14ac:dyDescent="0.2">
      <c r="B152" s="86">
        <f>'3. Investeringen'!B149</f>
        <v>135</v>
      </c>
      <c r="C152" s="86" t="str">
        <f>'3. Investeringen'!C149</f>
        <v>Nieuwe investeringen</v>
      </c>
      <c r="D152" s="86" t="str">
        <f>'3. Investeringen'!F149</f>
        <v>TD</v>
      </c>
      <c r="E152" s="121">
        <f>'3. Investeringen'!K149</f>
        <v>2017</v>
      </c>
      <c r="F152" s="171">
        <f>'3. Investeringen'!M149</f>
        <v>5</v>
      </c>
      <c r="G152" s="121">
        <f>'3. Investeringen'!N149</f>
        <v>2017</v>
      </c>
      <c r="H152" s="86">
        <f>'3. Investeringen'!O149</f>
        <v>-452400.74</v>
      </c>
      <c r="J152" s="86">
        <f>'6. Investeringen per jaar'!I149</f>
        <v>1</v>
      </c>
      <c r="L152" s="123">
        <f t="shared" si="22"/>
        <v>2022</v>
      </c>
      <c r="M152" s="87">
        <f t="shared" si="23"/>
        <v>-45240.074000000081</v>
      </c>
      <c r="N152" s="117">
        <f t="shared" si="24"/>
        <v>0.5</v>
      </c>
      <c r="O152" s="87" t="b">
        <f t="shared" si="25"/>
        <v>1</v>
      </c>
      <c r="P152" s="117">
        <f>INDEX('2. Reguleringsparameters'!$D$44:$E$50,MATCH(C152,'2. Reguleringsparameters'!$B$44:$B$50,0),MATCH(D152,'2. Reguleringsparameters'!$D$43:$E$43,0))</f>
        <v>0.5</v>
      </c>
      <c r="R152" s="87">
        <f t="shared" si="21"/>
        <v>0</v>
      </c>
      <c r="S152" s="87">
        <f t="shared" si="21"/>
        <v>0</v>
      </c>
      <c r="T152" s="87">
        <f t="shared" si="21"/>
        <v>0</v>
      </c>
      <c r="U152" s="87">
        <f t="shared" si="21"/>
        <v>0</v>
      </c>
      <c r="V152" s="87">
        <f t="shared" si="21"/>
        <v>0</v>
      </c>
      <c r="W152" s="87">
        <f t="shared" si="21"/>
        <v>0</v>
      </c>
      <c r="X152" s="87">
        <f t="shared" si="21"/>
        <v>-45240.074000000001</v>
      </c>
      <c r="Y152" s="87">
        <f t="shared" si="21"/>
        <v>-90480.147999999986</v>
      </c>
      <c r="Z152" s="87">
        <f t="shared" si="21"/>
        <v>-90480.147999999986</v>
      </c>
      <c r="AA152" s="87">
        <f t="shared" si="21"/>
        <v>-90480.147999999986</v>
      </c>
      <c r="AB152" s="87">
        <f t="shared" si="21"/>
        <v>-90480.147999999986</v>
      </c>
      <c r="AC152" s="87">
        <f t="shared" si="21"/>
        <v>-45240.074000000081</v>
      </c>
      <c r="AD152" s="87">
        <f t="shared" si="21"/>
        <v>0</v>
      </c>
      <c r="AE152" s="87">
        <f t="shared" si="21"/>
        <v>0</v>
      </c>
      <c r="AF152" s="87">
        <f t="shared" si="21"/>
        <v>0</v>
      </c>
      <c r="AG152" s="87">
        <f t="shared" si="21"/>
        <v>0</v>
      </c>
    </row>
    <row r="153" spans="2:33" x14ac:dyDescent="0.2">
      <c r="B153" s="86">
        <f>'3. Investeringen'!B150</f>
        <v>136</v>
      </c>
      <c r="C153" s="86" t="str">
        <f>'3. Investeringen'!C150</f>
        <v>Nieuwe investeringen</v>
      </c>
      <c r="D153" s="86" t="str">
        <f>'3. Investeringen'!F150</f>
        <v>TD</v>
      </c>
      <c r="E153" s="121">
        <f>'3. Investeringen'!K150</f>
        <v>2018</v>
      </c>
      <c r="F153" s="171">
        <f>'3. Investeringen'!M150</f>
        <v>10</v>
      </c>
      <c r="G153" s="121">
        <f>'3. Investeringen'!N150</f>
        <v>2018</v>
      </c>
      <c r="H153" s="86">
        <f>'3. Investeringen'!O150</f>
        <v>-282788.15000000002</v>
      </c>
      <c r="J153" s="86">
        <f>'6. Investeringen per jaar'!I150</f>
        <v>1</v>
      </c>
      <c r="L153" s="123">
        <f t="shared" si="22"/>
        <v>2028</v>
      </c>
      <c r="M153" s="87">
        <f t="shared" si="23"/>
        <v>-183812.29750000002</v>
      </c>
      <c r="N153" s="117">
        <f t="shared" si="24"/>
        <v>6.5</v>
      </c>
      <c r="O153" s="87" t="b">
        <f t="shared" si="25"/>
        <v>1</v>
      </c>
      <c r="P153" s="117">
        <f>INDEX('2. Reguleringsparameters'!$D$44:$E$50,MATCH(C153,'2. Reguleringsparameters'!$B$44:$B$50,0),MATCH(D153,'2. Reguleringsparameters'!$D$43:$E$43,0))</f>
        <v>0.5</v>
      </c>
      <c r="R153" s="87">
        <f t="shared" si="21"/>
        <v>0</v>
      </c>
      <c r="S153" s="87">
        <f t="shared" si="21"/>
        <v>0</v>
      </c>
      <c r="T153" s="87">
        <f t="shared" si="21"/>
        <v>0</v>
      </c>
      <c r="U153" s="87">
        <f t="shared" si="21"/>
        <v>0</v>
      </c>
      <c r="V153" s="87">
        <f t="shared" si="21"/>
        <v>0</v>
      </c>
      <c r="W153" s="87">
        <f t="shared" si="21"/>
        <v>0</v>
      </c>
      <c r="X153" s="87">
        <f t="shared" si="21"/>
        <v>0</v>
      </c>
      <c r="Y153" s="87">
        <f t="shared" si="21"/>
        <v>-14139.407500000001</v>
      </c>
      <c r="Z153" s="87">
        <f t="shared" si="21"/>
        <v>-28278.815000000006</v>
      </c>
      <c r="AA153" s="87">
        <f t="shared" si="21"/>
        <v>-28278.815000000006</v>
      </c>
      <c r="AB153" s="87">
        <f t="shared" si="21"/>
        <v>-28278.815000000006</v>
      </c>
      <c r="AC153" s="87">
        <f t="shared" si="21"/>
        <v>-33934.578000000001</v>
      </c>
      <c r="AD153" s="87">
        <f t="shared" si="21"/>
        <v>-27669.73283076923</v>
      </c>
      <c r="AE153" s="87">
        <f t="shared" si="21"/>
        <v>-27157.33037094017</v>
      </c>
      <c r="AF153" s="87">
        <f t="shared" si="21"/>
        <v>-27157.33037094017</v>
      </c>
      <c r="AG153" s="87">
        <f t="shared" ref="R153:AG164" si="26">$J153*IF($O153,-1,1)*
IF(OR(AG$10&gt;$L153,AG$10&lt;$E153,$F153=0),0,
IF(AG$10&lt;2022,
IF($E153&lt;2011,
VDB(
ABS($H153),
0,
$F153,
AG$10-$G153,
IF(AG$10-$G153+1&lt;$F153,AG$10-$G153+1,$F153),
1),
VDB(
ABS($H153),
0,
$F153,
MAX(0,AG$10-$G153-$P153),
IF(AG$10-$G153-$P153+1&lt;$F153,AG$10-$G153-$P153+1,$F153),
1)),
IF($E153&lt;2022,
VDB(
ABS($M153),
0,
$N153,
AG$10-2022,
IF(AG$10-2022+1&lt;$N153,AG$10-2022+1,$N153),
$G$12),
VDB(
ABS($M153),
0,
$N153,
MAX(0,AG$10-2022-$P153),
IF(AG$10-2022-$P153+1&lt;$N153,AG$10-2022-$P153+1,$N153),
$G$12))
))</f>
        <v>-27157.33037094017</v>
      </c>
    </row>
    <row r="154" spans="2:33" x14ac:dyDescent="0.2">
      <c r="B154" s="86">
        <f>'3. Investeringen'!B151</f>
        <v>137</v>
      </c>
      <c r="C154" s="86" t="str">
        <f>'3. Investeringen'!C151</f>
        <v>Nieuwe investeringen</v>
      </c>
      <c r="D154" s="86" t="str">
        <f>'3. Investeringen'!F151</f>
        <v>TD</v>
      </c>
      <c r="E154" s="121">
        <f>'3. Investeringen'!K151</f>
        <v>2018</v>
      </c>
      <c r="F154" s="171">
        <f>'3. Investeringen'!M151</f>
        <v>5</v>
      </c>
      <c r="G154" s="121">
        <f>'3. Investeringen'!N151</f>
        <v>2018</v>
      </c>
      <c r="H154" s="86">
        <f>'3. Investeringen'!O151</f>
        <v>-383426.39</v>
      </c>
      <c r="J154" s="86">
        <f>'6. Investeringen per jaar'!I151</f>
        <v>1</v>
      </c>
      <c r="L154" s="123">
        <f t="shared" si="22"/>
        <v>2023</v>
      </c>
      <c r="M154" s="87">
        <f t="shared" si="23"/>
        <v>-115027.91700000002</v>
      </c>
      <c r="N154" s="117">
        <f t="shared" si="24"/>
        <v>1.5</v>
      </c>
      <c r="O154" s="87" t="b">
        <f t="shared" si="25"/>
        <v>1</v>
      </c>
      <c r="P154" s="117">
        <f>INDEX('2. Reguleringsparameters'!$D$44:$E$50,MATCH(C154,'2. Reguleringsparameters'!$B$44:$B$50,0),MATCH(D154,'2. Reguleringsparameters'!$D$43:$E$43,0))</f>
        <v>0.5</v>
      </c>
      <c r="R154" s="87">
        <f t="shared" si="26"/>
        <v>0</v>
      </c>
      <c r="S154" s="87">
        <f t="shared" si="26"/>
        <v>0</v>
      </c>
      <c r="T154" s="87">
        <f t="shared" si="26"/>
        <v>0</v>
      </c>
      <c r="U154" s="87">
        <f t="shared" si="26"/>
        <v>0</v>
      </c>
      <c r="V154" s="87">
        <f t="shared" si="26"/>
        <v>0</v>
      </c>
      <c r="W154" s="87">
        <f t="shared" si="26"/>
        <v>0</v>
      </c>
      <c r="X154" s="87">
        <f t="shared" si="26"/>
        <v>0</v>
      </c>
      <c r="Y154" s="87">
        <f t="shared" si="26"/>
        <v>-38342.639000000003</v>
      </c>
      <c r="Z154" s="87">
        <f t="shared" si="26"/>
        <v>-76685.277999999991</v>
      </c>
      <c r="AA154" s="87">
        <f t="shared" si="26"/>
        <v>-76685.277999999991</v>
      </c>
      <c r="AB154" s="87">
        <f t="shared" si="26"/>
        <v>-76685.277999999991</v>
      </c>
      <c r="AC154" s="87">
        <f t="shared" si="26"/>
        <v>-92022.333599999998</v>
      </c>
      <c r="AD154" s="87">
        <f t="shared" si="26"/>
        <v>-23005.583400000018</v>
      </c>
      <c r="AE154" s="87">
        <f t="shared" si="26"/>
        <v>0</v>
      </c>
      <c r="AF154" s="87">
        <f t="shared" si="26"/>
        <v>0</v>
      </c>
      <c r="AG154" s="87">
        <f t="shared" si="26"/>
        <v>0</v>
      </c>
    </row>
    <row r="155" spans="2:33" x14ac:dyDescent="0.2">
      <c r="B155" s="86">
        <f>'3. Investeringen'!B152</f>
        <v>138</v>
      </c>
      <c r="C155" s="86" t="str">
        <f>'3. Investeringen'!C152</f>
        <v>Nieuwe investeringen</v>
      </c>
      <c r="D155" s="86" t="str">
        <f>'3. Investeringen'!F152</f>
        <v>TD</v>
      </c>
      <c r="E155" s="121">
        <f>'3. Investeringen'!K152</f>
        <v>2019</v>
      </c>
      <c r="F155" s="171">
        <f>'3. Investeringen'!M152</f>
        <v>10</v>
      </c>
      <c r="G155" s="121">
        <f>'3. Investeringen'!N152</f>
        <v>2019</v>
      </c>
      <c r="H155" s="86">
        <f>'3. Investeringen'!O152</f>
        <v>-365321.23</v>
      </c>
      <c r="J155" s="86">
        <f>'6. Investeringen per jaar'!I152</f>
        <v>1</v>
      </c>
      <c r="L155" s="123">
        <f t="shared" si="22"/>
        <v>2029</v>
      </c>
      <c r="M155" s="87">
        <f t="shared" si="23"/>
        <v>-273990.92249999999</v>
      </c>
      <c r="N155" s="117">
        <f t="shared" si="24"/>
        <v>7.5</v>
      </c>
      <c r="O155" s="87" t="b">
        <f t="shared" si="25"/>
        <v>1</v>
      </c>
      <c r="P155" s="117">
        <f>INDEX('2. Reguleringsparameters'!$D$44:$E$50,MATCH(C155,'2. Reguleringsparameters'!$B$44:$B$50,0),MATCH(D155,'2. Reguleringsparameters'!$D$43:$E$43,0))</f>
        <v>0.5</v>
      </c>
      <c r="R155" s="87">
        <f t="shared" si="26"/>
        <v>0</v>
      </c>
      <c r="S155" s="87">
        <f t="shared" si="26"/>
        <v>0</v>
      </c>
      <c r="T155" s="87">
        <f t="shared" si="26"/>
        <v>0</v>
      </c>
      <c r="U155" s="87">
        <f t="shared" si="26"/>
        <v>0</v>
      </c>
      <c r="V155" s="87">
        <f t="shared" si="26"/>
        <v>0</v>
      </c>
      <c r="W155" s="87">
        <f t="shared" si="26"/>
        <v>0</v>
      </c>
      <c r="X155" s="87">
        <f t="shared" si="26"/>
        <v>0</v>
      </c>
      <c r="Y155" s="87">
        <f t="shared" si="26"/>
        <v>0</v>
      </c>
      <c r="Z155" s="87">
        <f t="shared" si="26"/>
        <v>-18266.0615</v>
      </c>
      <c r="AA155" s="87">
        <f t="shared" si="26"/>
        <v>-36532.123</v>
      </c>
      <c r="AB155" s="87">
        <f t="shared" si="26"/>
        <v>-36532.123</v>
      </c>
      <c r="AC155" s="87">
        <f t="shared" si="26"/>
        <v>-43838.547599999998</v>
      </c>
      <c r="AD155" s="87">
        <f t="shared" si="26"/>
        <v>-36824.379983999999</v>
      </c>
      <c r="AE155" s="87">
        <f t="shared" si="26"/>
        <v>-35150.544530181818</v>
      </c>
      <c r="AF155" s="87">
        <f t="shared" si="26"/>
        <v>-35150.544530181818</v>
      </c>
      <c r="AG155" s="87">
        <f t="shared" si="26"/>
        <v>-35150.544530181818</v>
      </c>
    </row>
    <row r="156" spans="2:33" x14ac:dyDescent="0.2">
      <c r="B156" s="86">
        <f>'3. Investeringen'!B153</f>
        <v>139</v>
      </c>
      <c r="C156" s="86" t="str">
        <f>'3. Investeringen'!C153</f>
        <v>Nieuwe investeringen</v>
      </c>
      <c r="D156" s="86" t="str">
        <f>'3. Investeringen'!F153</f>
        <v>TD</v>
      </c>
      <c r="E156" s="121">
        <f>'3. Investeringen'!K153</f>
        <v>2019</v>
      </c>
      <c r="F156" s="171">
        <f>'3. Investeringen'!M153</f>
        <v>5</v>
      </c>
      <c r="G156" s="121">
        <f>'3. Investeringen'!N153</f>
        <v>2019</v>
      </c>
      <c r="H156" s="86">
        <f>'3. Investeringen'!O153</f>
        <v>-283798.5</v>
      </c>
      <c r="J156" s="86">
        <f>'6. Investeringen per jaar'!I153</f>
        <v>1</v>
      </c>
      <c r="L156" s="123">
        <f t="shared" si="22"/>
        <v>2024</v>
      </c>
      <c r="M156" s="87">
        <f t="shared" si="23"/>
        <v>-141899.25</v>
      </c>
      <c r="N156" s="117">
        <f t="shared" si="24"/>
        <v>2.5</v>
      </c>
      <c r="O156" s="87" t="b">
        <f t="shared" si="25"/>
        <v>1</v>
      </c>
      <c r="P156" s="117">
        <f>INDEX('2. Reguleringsparameters'!$D$44:$E$50,MATCH(C156,'2. Reguleringsparameters'!$B$44:$B$50,0),MATCH(D156,'2. Reguleringsparameters'!$D$43:$E$43,0))</f>
        <v>0.5</v>
      </c>
      <c r="R156" s="87">
        <f t="shared" si="26"/>
        <v>0</v>
      </c>
      <c r="S156" s="87">
        <f t="shared" si="26"/>
        <v>0</v>
      </c>
      <c r="T156" s="87">
        <f t="shared" si="26"/>
        <v>0</v>
      </c>
      <c r="U156" s="87">
        <f t="shared" si="26"/>
        <v>0</v>
      </c>
      <c r="V156" s="87">
        <f t="shared" si="26"/>
        <v>0</v>
      </c>
      <c r="W156" s="87">
        <f t="shared" si="26"/>
        <v>0</v>
      </c>
      <c r="X156" s="87">
        <f t="shared" si="26"/>
        <v>0</v>
      </c>
      <c r="Y156" s="87">
        <f t="shared" si="26"/>
        <v>0</v>
      </c>
      <c r="Z156" s="87">
        <f t="shared" si="26"/>
        <v>-28379.850000000002</v>
      </c>
      <c r="AA156" s="87">
        <f t="shared" si="26"/>
        <v>-56759.7</v>
      </c>
      <c r="AB156" s="87">
        <f t="shared" si="26"/>
        <v>-56759.7</v>
      </c>
      <c r="AC156" s="87">
        <f t="shared" si="26"/>
        <v>-68111.64</v>
      </c>
      <c r="AD156" s="87">
        <f t="shared" si="26"/>
        <v>-49191.74</v>
      </c>
      <c r="AE156" s="87">
        <f t="shared" si="26"/>
        <v>-24595.87</v>
      </c>
      <c r="AF156" s="87">
        <f t="shared" si="26"/>
        <v>0</v>
      </c>
      <c r="AG156" s="87">
        <f t="shared" si="26"/>
        <v>0</v>
      </c>
    </row>
    <row r="157" spans="2:33" x14ac:dyDescent="0.2">
      <c r="B157" s="86">
        <f>'3. Investeringen'!B154</f>
        <v>140</v>
      </c>
      <c r="C157" s="86" t="str">
        <f>'3. Investeringen'!C154</f>
        <v>Nieuwe investeringen</v>
      </c>
      <c r="D157" s="86" t="str">
        <f>'3. Investeringen'!F154</f>
        <v>TD</v>
      </c>
      <c r="E157" s="121">
        <f>'3. Investeringen'!K154</f>
        <v>2020</v>
      </c>
      <c r="F157" s="171">
        <f>'3. Investeringen'!M154</f>
        <v>55</v>
      </c>
      <c r="G157" s="121">
        <f>'3. Investeringen'!N154</f>
        <v>2020</v>
      </c>
      <c r="H157" s="86">
        <f>'3. Investeringen'!O154</f>
        <v>696270.81</v>
      </c>
      <c r="J157" s="86">
        <f>'6. Investeringen per jaar'!I154</f>
        <v>1</v>
      </c>
      <c r="L157" s="123">
        <f t="shared" ref="L157:L164" si="27">G157+F157+IF(P157=0,-1,0)</f>
        <v>2075</v>
      </c>
      <c r="M157" s="87">
        <f t="shared" ref="M157:M164" si="28">H157-SUM(R157:AB157)</f>
        <v>677281.6060909091</v>
      </c>
      <c r="N157" s="117">
        <f t="shared" ref="N157:N164" si="29">IF($E157&lt;$G157,
MAX(0,$F157+$G157-2022),
MAX(L157-2022+P157,0)+IF(P157=0,1,0))</f>
        <v>53.5</v>
      </c>
      <c r="O157" s="87" t="b">
        <f t="shared" ref="O157:O164" si="30">H157&lt;0</f>
        <v>0</v>
      </c>
      <c r="P157" s="117">
        <f>INDEX('2. Reguleringsparameters'!$D$44:$E$50,MATCH(C157,'2. Reguleringsparameters'!$B$44:$B$50,0),MATCH(D157,'2. Reguleringsparameters'!$D$43:$E$43,0))</f>
        <v>0.5</v>
      </c>
      <c r="R157" s="87">
        <f t="shared" si="26"/>
        <v>0</v>
      </c>
      <c r="S157" s="87">
        <f t="shared" si="26"/>
        <v>0</v>
      </c>
      <c r="T157" s="87">
        <f t="shared" si="26"/>
        <v>0</v>
      </c>
      <c r="U157" s="87">
        <f t="shared" si="26"/>
        <v>0</v>
      </c>
      <c r="V157" s="87">
        <f t="shared" si="26"/>
        <v>0</v>
      </c>
      <c r="W157" s="87">
        <f t="shared" si="26"/>
        <v>0</v>
      </c>
      <c r="X157" s="87">
        <f t="shared" si="26"/>
        <v>0</v>
      </c>
      <c r="Y157" s="87">
        <f t="shared" si="26"/>
        <v>0</v>
      </c>
      <c r="Z157" s="87">
        <f t="shared" si="26"/>
        <v>0</v>
      </c>
      <c r="AA157" s="87">
        <f t="shared" si="26"/>
        <v>6329.734636363637</v>
      </c>
      <c r="AB157" s="87">
        <f t="shared" si="26"/>
        <v>12659.469272727274</v>
      </c>
      <c r="AC157" s="87">
        <f t="shared" si="26"/>
        <v>15191.363127272727</v>
      </c>
      <c r="AD157" s="87">
        <f t="shared" si="26"/>
        <v>14850.622272081564</v>
      </c>
      <c r="AE157" s="87">
        <f t="shared" si="26"/>
        <v>14517.524202427398</v>
      </c>
      <c r="AF157" s="87">
        <f t="shared" si="26"/>
        <v>14191.897491344915</v>
      </c>
      <c r="AG157" s="87">
        <f t="shared" si="26"/>
        <v>13873.574556959607</v>
      </c>
    </row>
    <row r="158" spans="2:33" x14ac:dyDescent="0.2">
      <c r="B158" s="86">
        <f>'3. Investeringen'!B155</f>
        <v>141</v>
      </c>
      <c r="C158" s="86" t="str">
        <f>'3. Investeringen'!C155</f>
        <v>Nieuwe investeringen</v>
      </c>
      <c r="D158" s="86" t="str">
        <f>'3. Investeringen'!F155</f>
        <v>TD</v>
      </c>
      <c r="E158" s="121">
        <f>'3. Investeringen'!K155</f>
        <v>2020</v>
      </c>
      <c r="F158" s="171">
        <f>'3. Investeringen'!M155</f>
        <v>45</v>
      </c>
      <c r="G158" s="121">
        <f>'3. Investeringen'!N155</f>
        <v>2020</v>
      </c>
      <c r="H158" s="86">
        <f>'3. Investeringen'!O155</f>
        <v>1082209.23</v>
      </c>
      <c r="J158" s="86">
        <f>'6. Investeringen per jaar'!I155</f>
        <v>1</v>
      </c>
      <c r="L158" s="123">
        <f t="shared" si="27"/>
        <v>2065</v>
      </c>
      <c r="M158" s="87">
        <f t="shared" si="28"/>
        <v>1046135.589</v>
      </c>
      <c r="N158" s="117">
        <f t="shared" si="29"/>
        <v>43.5</v>
      </c>
      <c r="O158" s="87" t="b">
        <f t="shared" si="30"/>
        <v>0</v>
      </c>
      <c r="P158" s="117">
        <f>INDEX('2. Reguleringsparameters'!$D$44:$E$50,MATCH(C158,'2. Reguleringsparameters'!$B$44:$B$50,0),MATCH(D158,'2. Reguleringsparameters'!$D$43:$E$43,0))</f>
        <v>0.5</v>
      </c>
      <c r="R158" s="87">
        <f t="shared" si="26"/>
        <v>0</v>
      </c>
      <c r="S158" s="87">
        <f t="shared" si="26"/>
        <v>0</v>
      </c>
      <c r="T158" s="87">
        <f t="shared" si="26"/>
        <v>0</v>
      </c>
      <c r="U158" s="87">
        <f t="shared" si="26"/>
        <v>0</v>
      </c>
      <c r="V158" s="87">
        <f t="shared" si="26"/>
        <v>0</v>
      </c>
      <c r="W158" s="87">
        <f t="shared" si="26"/>
        <v>0</v>
      </c>
      <c r="X158" s="87">
        <f t="shared" si="26"/>
        <v>0</v>
      </c>
      <c r="Y158" s="87">
        <f t="shared" si="26"/>
        <v>0</v>
      </c>
      <c r="Z158" s="87">
        <f t="shared" si="26"/>
        <v>0</v>
      </c>
      <c r="AA158" s="87">
        <f t="shared" si="26"/>
        <v>12024.547</v>
      </c>
      <c r="AB158" s="87">
        <f t="shared" si="26"/>
        <v>24049.093999999997</v>
      </c>
      <c r="AC158" s="87">
        <f t="shared" si="26"/>
        <v>28858.912800000002</v>
      </c>
      <c r="AD158" s="87">
        <f t="shared" si="26"/>
        <v>28062.804860689655</v>
      </c>
      <c r="AE158" s="87">
        <f t="shared" si="26"/>
        <v>27288.65851970511</v>
      </c>
      <c r="AF158" s="87">
        <f t="shared" si="26"/>
        <v>26535.867939851178</v>
      </c>
      <c r="AG158" s="87">
        <f t="shared" si="26"/>
        <v>25803.843996682874</v>
      </c>
    </row>
    <row r="159" spans="2:33" x14ac:dyDescent="0.2">
      <c r="B159" s="86">
        <f>'3. Investeringen'!B156</f>
        <v>142</v>
      </c>
      <c r="C159" s="86" t="str">
        <f>'3. Investeringen'!C156</f>
        <v>Nieuwe investeringen</v>
      </c>
      <c r="D159" s="86" t="str">
        <f>'3. Investeringen'!F156</f>
        <v>TD</v>
      </c>
      <c r="E159" s="121">
        <f>'3. Investeringen'!K156</f>
        <v>2020</v>
      </c>
      <c r="F159" s="171">
        <f>'3. Investeringen'!M156</f>
        <v>30</v>
      </c>
      <c r="G159" s="121">
        <f>'3. Investeringen'!N156</f>
        <v>2020</v>
      </c>
      <c r="H159" s="86">
        <f>'3. Investeringen'!O156</f>
        <v>114799.63</v>
      </c>
      <c r="J159" s="86">
        <f>'6. Investeringen per jaar'!I156</f>
        <v>1</v>
      </c>
      <c r="L159" s="123">
        <f t="shared" si="27"/>
        <v>2050</v>
      </c>
      <c r="M159" s="87">
        <f t="shared" si="28"/>
        <v>109059.64850000001</v>
      </c>
      <c r="N159" s="117">
        <f t="shared" si="29"/>
        <v>28.5</v>
      </c>
      <c r="O159" s="87" t="b">
        <f t="shared" si="30"/>
        <v>0</v>
      </c>
      <c r="P159" s="117">
        <f>INDEX('2. Reguleringsparameters'!$D$44:$E$50,MATCH(C159,'2. Reguleringsparameters'!$B$44:$B$50,0),MATCH(D159,'2. Reguleringsparameters'!$D$43:$E$43,0))</f>
        <v>0.5</v>
      </c>
      <c r="R159" s="87">
        <f t="shared" si="26"/>
        <v>0</v>
      </c>
      <c r="S159" s="87">
        <f t="shared" si="26"/>
        <v>0</v>
      </c>
      <c r="T159" s="87">
        <f t="shared" si="26"/>
        <v>0</v>
      </c>
      <c r="U159" s="87">
        <f t="shared" si="26"/>
        <v>0</v>
      </c>
      <c r="V159" s="87">
        <f t="shared" si="26"/>
        <v>0</v>
      </c>
      <c r="W159" s="87">
        <f t="shared" si="26"/>
        <v>0</v>
      </c>
      <c r="X159" s="87">
        <f t="shared" si="26"/>
        <v>0</v>
      </c>
      <c r="Y159" s="87">
        <f t="shared" si="26"/>
        <v>0</v>
      </c>
      <c r="Z159" s="87">
        <f t="shared" si="26"/>
        <v>0</v>
      </c>
      <c r="AA159" s="87">
        <f t="shared" si="26"/>
        <v>1913.3271666666667</v>
      </c>
      <c r="AB159" s="87">
        <f t="shared" si="26"/>
        <v>3826.6543333333334</v>
      </c>
      <c r="AC159" s="87">
        <f t="shared" si="26"/>
        <v>4591.9852000000001</v>
      </c>
      <c r="AD159" s="87">
        <f t="shared" si="26"/>
        <v>4398.6384547368425</v>
      </c>
      <c r="AE159" s="87">
        <f t="shared" si="26"/>
        <v>4213.4326250637123</v>
      </c>
      <c r="AF159" s="87">
        <f t="shared" si="26"/>
        <v>4036.0249355873461</v>
      </c>
      <c r="AG159" s="87">
        <f t="shared" si="26"/>
        <v>3866.0870435626152</v>
      </c>
    </row>
    <row r="160" spans="2:33" x14ac:dyDescent="0.2">
      <c r="B160" s="86">
        <f>'3. Investeringen'!B157</f>
        <v>143</v>
      </c>
      <c r="C160" s="86" t="str">
        <f>'3. Investeringen'!C157</f>
        <v>Nieuwe investeringen</v>
      </c>
      <c r="D160" s="86" t="str">
        <f>'3. Investeringen'!F157</f>
        <v>TD</v>
      </c>
      <c r="E160" s="121">
        <f>'3. Investeringen'!K157</f>
        <v>2020</v>
      </c>
      <c r="F160" s="171">
        <f>'3. Investeringen'!M157</f>
        <v>25</v>
      </c>
      <c r="G160" s="121">
        <f>'3. Investeringen'!N157</f>
        <v>2020</v>
      </c>
      <c r="H160" s="86">
        <f>'3. Investeringen'!O157</f>
        <v>2710</v>
      </c>
      <c r="J160" s="86">
        <f>'6. Investeringen per jaar'!I157</f>
        <v>1</v>
      </c>
      <c r="L160" s="123">
        <f t="shared" si="27"/>
        <v>2045</v>
      </c>
      <c r="M160" s="87">
        <f t="shared" si="28"/>
        <v>2547.4</v>
      </c>
      <c r="N160" s="117">
        <f t="shared" si="29"/>
        <v>23.5</v>
      </c>
      <c r="O160" s="87" t="b">
        <f t="shared" si="30"/>
        <v>0</v>
      </c>
      <c r="P160" s="117">
        <f>INDEX('2. Reguleringsparameters'!$D$44:$E$50,MATCH(C160,'2. Reguleringsparameters'!$B$44:$B$50,0),MATCH(D160,'2. Reguleringsparameters'!$D$43:$E$43,0))</f>
        <v>0.5</v>
      </c>
      <c r="R160" s="87">
        <f t="shared" si="26"/>
        <v>0</v>
      </c>
      <c r="S160" s="87">
        <f t="shared" si="26"/>
        <v>0</v>
      </c>
      <c r="T160" s="87">
        <f t="shared" si="26"/>
        <v>0</v>
      </c>
      <c r="U160" s="87">
        <f t="shared" si="26"/>
        <v>0</v>
      </c>
      <c r="V160" s="87">
        <f t="shared" si="26"/>
        <v>0</v>
      </c>
      <c r="W160" s="87">
        <f t="shared" si="26"/>
        <v>0</v>
      </c>
      <c r="X160" s="87">
        <f t="shared" si="26"/>
        <v>0</v>
      </c>
      <c r="Y160" s="87">
        <f t="shared" si="26"/>
        <v>0</v>
      </c>
      <c r="Z160" s="87">
        <f t="shared" si="26"/>
        <v>0</v>
      </c>
      <c r="AA160" s="87">
        <f t="shared" si="26"/>
        <v>54.2</v>
      </c>
      <c r="AB160" s="87">
        <f t="shared" si="26"/>
        <v>108.4</v>
      </c>
      <c r="AC160" s="87">
        <f t="shared" si="26"/>
        <v>130.07999999999998</v>
      </c>
      <c r="AD160" s="87">
        <f t="shared" si="26"/>
        <v>123.43761702127659</v>
      </c>
      <c r="AE160" s="87">
        <f t="shared" si="26"/>
        <v>117.13441955636034</v>
      </c>
      <c r="AF160" s="87">
        <f t="shared" si="26"/>
        <v>111.1530874939079</v>
      </c>
      <c r="AG160" s="87">
        <f t="shared" si="26"/>
        <v>105.92794235530539</v>
      </c>
    </row>
    <row r="161" spans="2:33" x14ac:dyDescent="0.2">
      <c r="B161" s="86">
        <f>'3. Investeringen'!B158</f>
        <v>144</v>
      </c>
      <c r="C161" s="86" t="str">
        <f>'3. Investeringen'!C158</f>
        <v>Nieuwe investeringen</v>
      </c>
      <c r="D161" s="86" t="str">
        <f>'3. Investeringen'!F158</f>
        <v>TD</v>
      </c>
      <c r="E161" s="121">
        <f>'3. Investeringen'!K158</f>
        <v>2020</v>
      </c>
      <c r="F161" s="171">
        <f>'3. Investeringen'!M158</f>
        <v>5</v>
      </c>
      <c r="G161" s="121">
        <f>'3. Investeringen'!N158</f>
        <v>2020</v>
      </c>
      <c r="H161" s="86">
        <f>'3. Investeringen'!O158</f>
        <v>854764.87</v>
      </c>
      <c r="J161" s="86">
        <f>'6. Investeringen per jaar'!I158</f>
        <v>1</v>
      </c>
      <c r="L161" s="123">
        <f t="shared" si="27"/>
        <v>2025</v>
      </c>
      <c r="M161" s="87">
        <f t="shared" si="28"/>
        <v>598335.40899999999</v>
      </c>
      <c r="N161" s="117">
        <f t="shared" si="29"/>
        <v>3.5</v>
      </c>
      <c r="O161" s="87" t="b">
        <f t="shared" si="30"/>
        <v>0</v>
      </c>
      <c r="P161" s="117">
        <f>INDEX('2. Reguleringsparameters'!$D$44:$E$50,MATCH(C161,'2. Reguleringsparameters'!$B$44:$B$50,0),MATCH(D161,'2. Reguleringsparameters'!$D$43:$E$43,0))</f>
        <v>0.5</v>
      </c>
      <c r="R161" s="87">
        <f t="shared" si="26"/>
        <v>0</v>
      </c>
      <c r="S161" s="87">
        <f t="shared" si="26"/>
        <v>0</v>
      </c>
      <c r="T161" s="87">
        <f t="shared" si="26"/>
        <v>0</v>
      </c>
      <c r="U161" s="87">
        <f t="shared" si="26"/>
        <v>0</v>
      </c>
      <c r="V161" s="87">
        <f t="shared" si="26"/>
        <v>0</v>
      </c>
      <c r="W161" s="87">
        <f t="shared" si="26"/>
        <v>0</v>
      </c>
      <c r="X161" s="87">
        <f t="shared" si="26"/>
        <v>0</v>
      </c>
      <c r="Y161" s="87">
        <f t="shared" si="26"/>
        <v>0</v>
      </c>
      <c r="Z161" s="87">
        <f t="shared" si="26"/>
        <v>0</v>
      </c>
      <c r="AA161" s="87">
        <f t="shared" si="26"/>
        <v>85476.487000000008</v>
      </c>
      <c r="AB161" s="87">
        <f t="shared" si="26"/>
        <v>170952.97400000002</v>
      </c>
      <c r="AC161" s="87">
        <f t="shared" si="26"/>
        <v>205143.56880000001</v>
      </c>
      <c r="AD161" s="87">
        <f t="shared" si="26"/>
        <v>157276.73608</v>
      </c>
      <c r="AE161" s="87">
        <f t="shared" si="26"/>
        <v>157276.73608</v>
      </c>
      <c r="AF161" s="87">
        <f t="shared" si="26"/>
        <v>78638.368040000001</v>
      </c>
      <c r="AG161" s="87">
        <f t="shared" si="26"/>
        <v>0</v>
      </c>
    </row>
    <row r="162" spans="2:33" x14ac:dyDescent="0.2">
      <c r="B162" s="86">
        <f>'3. Investeringen'!B159</f>
        <v>145</v>
      </c>
      <c r="C162" s="86" t="str">
        <f>'3. Investeringen'!C159</f>
        <v>Nieuwe investeringen</v>
      </c>
      <c r="D162" s="86" t="str">
        <f>'3. Investeringen'!F159</f>
        <v>TD</v>
      </c>
      <c r="E162" s="121">
        <f>'3. Investeringen'!K159</f>
        <v>2020</v>
      </c>
      <c r="F162" s="171">
        <f>'3. Investeringen'!M159</f>
        <v>0</v>
      </c>
      <c r="G162" s="121">
        <f>'3. Investeringen'!N159</f>
        <v>2020</v>
      </c>
      <c r="H162" s="86">
        <f>'3. Investeringen'!O159</f>
        <v>1780.77</v>
      </c>
      <c r="J162" s="86">
        <f>'6. Investeringen per jaar'!I159</f>
        <v>1</v>
      </c>
      <c r="L162" s="123">
        <f t="shared" si="27"/>
        <v>2020</v>
      </c>
      <c r="M162" s="87">
        <f t="shared" si="28"/>
        <v>1780.77</v>
      </c>
      <c r="N162" s="117">
        <f t="shared" si="29"/>
        <v>0</v>
      </c>
      <c r="O162" s="87" t="b">
        <f t="shared" si="30"/>
        <v>0</v>
      </c>
      <c r="P162" s="117">
        <f>INDEX('2. Reguleringsparameters'!$D$44:$E$50,MATCH(C162,'2. Reguleringsparameters'!$B$44:$B$50,0),MATCH(D162,'2. Reguleringsparameters'!$D$43:$E$43,0))</f>
        <v>0.5</v>
      </c>
      <c r="R162" s="87">
        <f t="shared" si="26"/>
        <v>0</v>
      </c>
      <c r="S162" s="87">
        <f t="shared" si="26"/>
        <v>0</v>
      </c>
      <c r="T162" s="87">
        <f t="shared" si="26"/>
        <v>0</v>
      </c>
      <c r="U162" s="87">
        <f t="shared" si="26"/>
        <v>0</v>
      </c>
      <c r="V162" s="87">
        <f t="shared" si="26"/>
        <v>0</v>
      </c>
      <c r="W162" s="87">
        <f t="shared" si="26"/>
        <v>0</v>
      </c>
      <c r="X162" s="87">
        <f t="shared" si="26"/>
        <v>0</v>
      </c>
      <c r="Y162" s="87">
        <f t="shared" si="26"/>
        <v>0</v>
      </c>
      <c r="Z162" s="87">
        <f t="shared" si="26"/>
        <v>0</v>
      </c>
      <c r="AA162" s="87">
        <f t="shared" si="26"/>
        <v>0</v>
      </c>
      <c r="AB162" s="87">
        <f t="shared" si="26"/>
        <v>0</v>
      </c>
      <c r="AC162" s="87">
        <f t="shared" si="26"/>
        <v>0</v>
      </c>
      <c r="AD162" s="87">
        <f t="shared" si="26"/>
        <v>0</v>
      </c>
      <c r="AE162" s="87">
        <f t="shared" si="26"/>
        <v>0</v>
      </c>
      <c r="AF162" s="87">
        <f t="shared" si="26"/>
        <v>0</v>
      </c>
      <c r="AG162" s="87">
        <f t="shared" si="26"/>
        <v>0</v>
      </c>
    </row>
    <row r="163" spans="2:33" x14ac:dyDescent="0.2">
      <c r="B163" s="86">
        <f>'3. Investeringen'!B160</f>
        <v>146</v>
      </c>
      <c r="C163" s="86" t="str">
        <f>'3. Investeringen'!C160</f>
        <v>Nieuwe investeringen</v>
      </c>
      <c r="D163" s="86" t="str">
        <f>'3. Investeringen'!F160</f>
        <v>AD</v>
      </c>
      <c r="E163" s="121">
        <f>'3. Investeringen'!K160</f>
        <v>2020</v>
      </c>
      <c r="F163" s="171">
        <f>'3. Investeringen'!M160</f>
        <v>39</v>
      </c>
      <c r="G163" s="121">
        <f>'3. Investeringen'!N160</f>
        <v>2020</v>
      </c>
      <c r="H163" s="86">
        <f>'3. Investeringen'!O160</f>
        <v>976456.91</v>
      </c>
      <c r="J163" s="86">
        <f>'6. Investeringen per jaar'!I160</f>
        <v>1</v>
      </c>
      <c r="L163" s="123">
        <f t="shared" si="27"/>
        <v>2059</v>
      </c>
      <c r="M163" s="87">
        <f t="shared" si="28"/>
        <v>938900.875</v>
      </c>
      <c r="N163" s="117">
        <f t="shared" si="29"/>
        <v>37.5</v>
      </c>
      <c r="O163" s="87" t="b">
        <f t="shared" si="30"/>
        <v>0</v>
      </c>
      <c r="P163" s="117">
        <f>INDEX('2. Reguleringsparameters'!$D$44:$E$50,MATCH(C163,'2. Reguleringsparameters'!$B$44:$B$50,0),MATCH(D163,'2. Reguleringsparameters'!$D$43:$E$43,0))</f>
        <v>0.5</v>
      </c>
      <c r="R163" s="87">
        <f t="shared" si="26"/>
        <v>0</v>
      </c>
      <c r="S163" s="87">
        <f t="shared" si="26"/>
        <v>0</v>
      </c>
      <c r="T163" s="87">
        <f t="shared" si="26"/>
        <v>0</v>
      </c>
      <c r="U163" s="87">
        <f t="shared" si="26"/>
        <v>0</v>
      </c>
      <c r="V163" s="87">
        <f t="shared" si="26"/>
        <v>0</v>
      </c>
      <c r="W163" s="87">
        <f t="shared" si="26"/>
        <v>0</v>
      </c>
      <c r="X163" s="87">
        <f t="shared" si="26"/>
        <v>0</v>
      </c>
      <c r="Y163" s="87">
        <f t="shared" si="26"/>
        <v>0</v>
      </c>
      <c r="Z163" s="87">
        <f t="shared" si="26"/>
        <v>0</v>
      </c>
      <c r="AA163" s="87">
        <f t="shared" si="26"/>
        <v>12518.678333333333</v>
      </c>
      <c r="AB163" s="87">
        <f t="shared" si="26"/>
        <v>25037.356666666667</v>
      </c>
      <c r="AC163" s="87">
        <f t="shared" si="26"/>
        <v>30044.828000000001</v>
      </c>
      <c r="AD163" s="87">
        <f t="shared" si="26"/>
        <v>29083.393504</v>
      </c>
      <c r="AE163" s="87">
        <f t="shared" si="26"/>
        <v>28152.724911871999</v>
      </c>
      <c r="AF163" s="87">
        <f t="shared" si="26"/>
        <v>27251.837714692098</v>
      </c>
      <c r="AG163" s="87">
        <f t="shared" si="26"/>
        <v>26379.77890782195</v>
      </c>
    </row>
    <row r="164" spans="2:33" x14ac:dyDescent="0.2">
      <c r="B164" s="86">
        <f>'3. Investeringen'!B161</f>
        <v>147</v>
      </c>
      <c r="C164" s="86" t="str">
        <f>'3. Investeringen'!C161</f>
        <v>Nieuwe investeringen</v>
      </c>
      <c r="D164" s="86" t="str">
        <f>'3. Investeringen'!F161</f>
        <v>AD</v>
      </c>
      <c r="E164" s="121">
        <f>'3. Investeringen'!K161</f>
        <v>2020</v>
      </c>
      <c r="F164" s="171">
        <f>'3. Investeringen'!M161</f>
        <v>39</v>
      </c>
      <c r="G164" s="121">
        <f>'3. Investeringen'!N161</f>
        <v>2020</v>
      </c>
      <c r="H164" s="86">
        <f>'3. Investeringen'!O161</f>
        <v>3110.48</v>
      </c>
      <c r="J164" s="86">
        <f>'6. Investeringen per jaar'!I161</f>
        <v>1</v>
      </c>
      <c r="L164" s="123">
        <f t="shared" si="27"/>
        <v>2059</v>
      </c>
      <c r="M164" s="87">
        <f t="shared" si="28"/>
        <v>2990.8461538461538</v>
      </c>
      <c r="N164" s="117">
        <f t="shared" si="29"/>
        <v>37.5</v>
      </c>
      <c r="O164" s="87" t="b">
        <f t="shared" si="30"/>
        <v>0</v>
      </c>
      <c r="P164" s="117">
        <f>INDEX('2. Reguleringsparameters'!$D$44:$E$50,MATCH(C164,'2. Reguleringsparameters'!$B$44:$B$50,0),MATCH(D164,'2. Reguleringsparameters'!$D$43:$E$43,0))</f>
        <v>0.5</v>
      </c>
      <c r="R164" s="87">
        <f t="shared" si="26"/>
        <v>0</v>
      </c>
      <c r="S164" s="87">
        <f t="shared" si="26"/>
        <v>0</v>
      </c>
      <c r="T164" s="87">
        <f t="shared" si="26"/>
        <v>0</v>
      </c>
      <c r="U164" s="87">
        <f t="shared" si="26"/>
        <v>0</v>
      </c>
      <c r="V164" s="87">
        <f t="shared" si="26"/>
        <v>0</v>
      </c>
      <c r="W164" s="87">
        <f t="shared" si="26"/>
        <v>0</v>
      </c>
      <c r="X164" s="87">
        <f t="shared" si="26"/>
        <v>0</v>
      </c>
      <c r="Y164" s="87">
        <f t="shared" si="26"/>
        <v>0</v>
      </c>
      <c r="Z164" s="87">
        <f t="shared" si="26"/>
        <v>0</v>
      </c>
      <c r="AA164" s="87">
        <f t="shared" si="26"/>
        <v>39.877948717948719</v>
      </c>
      <c r="AB164" s="87">
        <f t="shared" si="26"/>
        <v>79.755897435897438</v>
      </c>
      <c r="AC164" s="87">
        <f t="shared" si="26"/>
        <v>95.707076923076926</v>
      </c>
      <c r="AD164" s="87">
        <f t="shared" si="26"/>
        <v>92.644450461538469</v>
      </c>
      <c r="AE164" s="87">
        <f t="shared" si="26"/>
        <v>89.679828046769245</v>
      </c>
      <c r="AF164" s="87">
        <f t="shared" si="26"/>
        <v>86.81007354927263</v>
      </c>
      <c r="AG164" s="87">
        <f t="shared" si="26"/>
        <v>84.032151195695903</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175"/>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51.75" customHeight="1" x14ac:dyDescent="0.2">
      <c r="B5" s="175" t="s">
        <v>145</v>
      </c>
      <c r="C5" s="175"/>
      <c r="D5" s="175"/>
      <c r="E5" s="175"/>
      <c r="F5" s="175"/>
      <c r="G5" s="175"/>
      <c r="H5" s="130"/>
    </row>
    <row r="6" spans="2:58" x14ac:dyDescent="0.2">
      <c r="B6" s="11"/>
      <c r="C6" s="38"/>
      <c r="D6" s="38"/>
      <c r="E6" s="38"/>
      <c r="F6" s="11"/>
      <c r="G6" s="38"/>
    </row>
    <row r="7" spans="2:58" s="90" customFormat="1" x14ac:dyDescent="0.2">
      <c r="B7" s="90" t="s">
        <v>27</v>
      </c>
    </row>
    <row r="8" spans="2:58" ht="67.5" customHeight="1" x14ac:dyDescent="0.2">
      <c r="B8" s="175" t="s">
        <v>221</v>
      </c>
      <c r="C8" s="175"/>
      <c r="D8" s="175"/>
      <c r="E8" s="175"/>
      <c r="F8" s="175"/>
      <c r="G8" s="175"/>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8917986.642775787</v>
      </c>
      <c r="AP12" s="87">
        <f t="shared" si="0"/>
        <v>9037424.5471546967</v>
      </c>
      <c r="AQ12" s="87">
        <f t="shared" si="0"/>
        <v>9142146.9085603487</v>
      </c>
      <c r="AR12" s="87">
        <f t="shared" si="0"/>
        <v>9238311.0966565739</v>
      </c>
      <c r="AS12" s="87">
        <f t="shared" si="0"/>
        <v>9284730.7723083552</v>
      </c>
      <c r="AT12" s="87">
        <f t="shared" si="0"/>
        <v>9411665.8253645115</v>
      </c>
      <c r="AU12" s="87">
        <f t="shared" si="0"/>
        <v>9438252.7492536698</v>
      </c>
      <c r="AV12" s="87">
        <f t="shared" si="0"/>
        <v>9529264.9442864619</v>
      </c>
      <c r="AW12" s="87">
        <f t="shared" si="0"/>
        <v>7916148.3190094149</v>
      </c>
      <c r="AX12" s="87">
        <f t="shared" si="0"/>
        <v>8238243.7690800764</v>
      </c>
      <c r="AY12" s="87">
        <f t="shared" si="0"/>
        <v>8325322.0925891148</v>
      </c>
      <c r="AZ12" s="87">
        <f t="shared" si="0"/>
        <v>9894981.368180884</v>
      </c>
      <c r="BA12" s="87">
        <f t="shared" si="0"/>
        <v>8989595.0123499464</v>
      </c>
      <c r="BB12" s="87">
        <f t="shared" si="0"/>
        <v>8281927.5616188105</v>
      </c>
      <c r="BC12" s="87">
        <f t="shared" si="0"/>
        <v>7900890.0001897616</v>
      </c>
      <c r="BD12" s="87">
        <f t="shared" si="0"/>
        <v>7780273.6388221374</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SUMIF($D$29:$D$175,$B15&amp;" "&amp;$B$14,AO$29:AO$175)</f>
        <v>5292539.3201729665</v>
      </c>
      <c r="AP15" s="88">
        <f t="shared" ref="AP15:BD15" si="1">SUMIF($D$29:$D$175,$B15&amp;" "&amp;$B$14,AP$29:AP$175)</f>
        <v>5430145.3424974633</v>
      </c>
      <c r="AQ15" s="88">
        <f t="shared" si="1"/>
        <v>5555038.6853749044</v>
      </c>
      <c r="AR15" s="88">
        <f t="shared" si="1"/>
        <v>5710579.7685654014</v>
      </c>
      <c r="AS15" s="88">
        <f t="shared" si="1"/>
        <v>5767685.5662510553</v>
      </c>
      <c r="AT15" s="88">
        <f t="shared" si="1"/>
        <v>5813827.0507810637</v>
      </c>
      <c r="AU15" s="88">
        <f t="shared" si="1"/>
        <v>5825454.7048826264</v>
      </c>
      <c r="AV15" s="88">
        <f t="shared" si="1"/>
        <v>5907011.0707509825</v>
      </c>
      <c r="AW15" s="88">
        <f t="shared" si="1"/>
        <v>6031058.3032367527</v>
      </c>
      <c r="AX15" s="88">
        <f t="shared" si="1"/>
        <v>6199927.9357273821</v>
      </c>
      <c r="AY15" s="88">
        <f t="shared" si="1"/>
        <v>6243327.4312774735</v>
      </c>
      <c r="AZ15" s="88">
        <f t="shared" si="1"/>
        <v>7491992.9175329711</v>
      </c>
      <c r="BA15" s="88">
        <f t="shared" si="1"/>
        <v>6876212.6777357357</v>
      </c>
      <c r="BB15" s="88">
        <f t="shared" si="1"/>
        <v>6311044.5124423839</v>
      </c>
      <c r="BC15" s="88">
        <f t="shared" si="1"/>
        <v>6075287.1024948312</v>
      </c>
      <c r="BD15" s="88">
        <f t="shared" si="1"/>
        <v>6075287.1024948312</v>
      </c>
    </row>
    <row r="16" spans="2:58" s="40" customFormat="1" x14ac:dyDescent="0.2">
      <c r="B16" s="79" t="s">
        <v>146</v>
      </c>
      <c r="H16" s="65"/>
      <c r="AO16" s="88">
        <f t="shared" ref="AO16:BD18" si="2">SUMIF($D$29:$D$175,$B16&amp;" "&amp;$B$14,AO$29:AO$175)</f>
        <v>1525652.7705387562</v>
      </c>
      <c r="AP16" s="88">
        <f t="shared" si="2"/>
        <v>1429536.5757737285</v>
      </c>
      <c r="AQ16" s="88">
        <f t="shared" si="2"/>
        <v>1342106.5653699308</v>
      </c>
      <c r="AR16" s="88">
        <f t="shared" si="2"/>
        <v>1208743.705358868</v>
      </c>
      <c r="AS16" s="88">
        <f t="shared" si="2"/>
        <v>1161876.9425322909</v>
      </c>
      <c r="AT16" s="88">
        <f t="shared" si="2"/>
        <v>1207665.9532712682</v>
      </c>
      <c r="AU16" s="88">
        <f t="shared" si="2"/>
        <v>1204009.8566867481</v>
      </c>
      <c r="AV16" s="88">
        <f t="shared" si="2"/>
        <v>1165492.5410366717</v>
      </c>
      <c r="AW16" s="88">
        <f t="shared" si="2"/>
        <v>1190818.3171812077</v>
      </c>
      <c r="AX16" s="88">
        <f t="shared" si="2"/>
        <v>1302343.8640181152</v>
      </c>
      <c r="AY16" s="88">
        <f t="shared" si="2"/>
        <v>1328224.4220156982</v>
      </c>
      <c r="AZ16" s="88">
        <f t="shared" si="2"/>
        <v>1498464.1634927727</v>
      </c>
      <c r="BA16" s="88">
        <f t="shared" si="2"/>
        <v>1284181.7529600614</v>
      </c>
      <c r="BB16" s="88">
        <f t="shared" si="2"/>
        <v>1201327.1973041913</v>
      </c>
      <c r="BC16" s="88">
        <f t="shared" si="2"/>
        <v>1068193.307399061</v>
      </c>
      <c r="BD16" s="88">
        <f t="shared" si="2"/>
        <v>959239.01456988126</v>
      </c>
    </row>
    <row r="17" spans="1:58" s="40" customFormat="1" x14ac:dyDescent="0.2">
      <c r="B17" s="79" t="s">
        <v>127</v>
      </c>
      <c r="H17" s="65"/>
      <c r="AO17" s="88">
        <f t="shared" si="2"/>
        <v>1607809.0353940825</v>
      </c>
      <c r="AP17" s="88">
        <f t="shared" si="2"/>
        <v>1649612.0703143289</v>
      </c>
      <c r="AQ17" s="88">
        <f t="shared" si="2"/>
        <v>1687553.1479315581</v>
      </c>
      <c r="AR17" s="88">
        <f t="shared" si="2"/>
        <v>1734804.6360736417</v>
      </c>
      <c r="AS17" s="88">
        <f t="shared" si="2"/>
        <v>1752152.682434378</v>
      </c>
      <c r="AT17" s="88">
        <f t="shared" si="2"/>
        <v>1766169.9038938531</v>
      </c>
      <c r="AU17" s="88">
        <f t="shared" si="2"/>
        <v>1769702.243701641</v>
      </c>
      <c r="AV17" s="88">
        <f t="shared" si="2"/>
        <v>1794478.0751134637</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0</v>
      </c>
      <c r="AT18" s="88">
        <f t="shared" si="2"/>
        <v>0</v>
      </c>
      <c r="AU18" s="88">
        <f t="shared" si="2"/>
        <v>0</v>
      </c>
      <c r="AV18" s="88">
        <f t="shared" si="2"/>
        <v>0</v>
      </c>
      <c r="AW18" s="88">
        <f t="shared" si="2"/>
        <v>0</v>
      </c>
      <c r="AX18" s="88">
        <f t="shared" si="2"/>
        <v>0</v>
      </c>
      <c r="AY18" s="88">
        <f t="shared" si="2"/>
        <v>0</v>
      </c>
      <c r="AZ18" s="88">
        <f t="shared" si="2"/>
        <v>0</v>
      </c>
      <c r="BA18" s="88">
        <f t="shared" si="2"/>
        <v>0</v>
      </c>
      <c r="BB18" s="88">
        <f t="shared" si="2"/>
        <v>0</v>
      </c>
      <c r="BC18" s="88">
        <f t="shared" si="2"/>
        <v>0</v>
      </c>
      <c r="BD18" s="88">
        <f t="shared" si="2"/>
        <v>0</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SUMIF($D$29:$D$175,$B21&amp;" "&amp;$B$20,AO$29:AO$175)</f>
        <v>402437.4963820313</v>
      </c>
      <c r="AP21" s="88">
        <f t="shared" ref="AP21:BD21" si="3">SUMIF($D$29:$D$175,$B21&amp;" "&amp;$B$20,AP$29:AP$175)</f>
        <v>412900.87128796399</v>
      </c>
      <c r="AQ21" s="88">
        <f t="shared" si="3"/>
        <v>422397.59132758714</v>
      </c>
      <c r="AR21" s="88">
        <f t="shared" si="3"/>
        <v>434224.72388475959</v>
      </c>
      <c r="AS21" s="88">
        <f t="shared" si="3"/>
        <v>438566.97112360713</v>
      </c>
      <c r="AT21" s="88">
        <f t="shared" si="3"/>
        <v>442075.50689259596</v>
      </c>
      <c r="AU21" s="88">
        <f t="shared" si="3"/>
        <v>442959.65790638124</v>
      </c>
      <c r="AV21" s="88">
        <f t="shared" si="3"/>
        <v>449161.09311707056</v>
      </c>
      <c r="AW21" s="88">
        <f t="shared" si="3"/>
        <v>458593.47607252904</v>
      </c>
      <c r="AX21" s="88">
        <f t="shared" si="3"/>
        <v>471434.09340255987</v>
      </c>
      <c r="AY21" s="88">
        <f t="shared" si="3"/>
        <v>474734.13205637771</v>
      </c>
      <c r="AZ21" s="88">
        <f t="shared" si="3"/>
        <v>569680.95846765337</v>
      </c>
      <c r="BA21" s="88">
        <f t="shared" si="3"/>
        <v>507533.94481663674</v>
      </c>
      <c r="BB21" s="88">
        <f t="shared" si="3"/>
        <v>460540.06103731849</v>
      </c>
      <c r="BC21" s="88">
        <f t="shared" si="3"/>
        <v>460540.06103731849</v>
      </c>
      <c r="BD21" s="88">
        <f t="shared" si="3"/>
        <v>460540.06103731849</v>
      </c>
    </row>
    <row r="22" spans="1:58" s="40" customFormat="1" x14ac:dyDescent="0.2">
      <c r="B22" s="79" t="s">
        <v>146</v>
      </c>
      <c r="H22" s="65"/>
      <c r="AO22" s="88">
        <f t="shared" ref="AO22:BD23" si="4">SUMIF($D$29:$D$175,$B22&amp;" "&amp;$B$20,AO$29:AO$175)</f>
        <v>89548.020287947613</v>
      </c>
      <c r="AP22" s="88">
        <f t="shared" si="4"/>
        <v>115229.68728120954</v>
      </c>
      <c r="AQ22" s="88">
        <f t="shared" si="4"/>
        <v>135050.91855636967</v>
      </c>
      <c r="AR22" s="88">
        <f t="shared" si="4"/>
        <v>149958.26277389671</v>
      </c>
      <c r="AS22" s="88">
        <f t="shared" si="4"/>
        <v>164448.60996702025</v>
      </c>
      <c r="AT22" s="88">
        <f t="shared" si="4"/>
        <v>181927.41052573081</v>
      </c>
      <c r="AU22" s="88">
        <f t="shared" si="4"/>
        <v>196126.28607626949</v>
      </c>
      <c r="AV22" s="88">
        <f t="shared" si="4"/>
        <v>213122.16426826024</v>
      </c>
      <c r="AW22" s="88">
        <f t="shared" si="4"/>
        <v>235678.22251891939</v>
      </c>
      <c r="AX22" s="88">
        <f t="shared" si="4"/>
        <v>264537.87593201327</v>
      </c>
      <c r="AY22" s="88">
        <f t="shared" si="4"/>
        <v>279036.1072395629</v>
      </c>
      <c r="AZ22" s="88">
        <f t="shared" si="4"/>
        <v>334843.32868747564</v>
      </c>
      <c r="BA22" s="88">
        <f t="shared" si="4"/>
        <v>321666.63683751301</v>
      </c>
      <c r="BB22" s="88">
        <f t="shared" si="4"/>
        <v>309015.79083491553</v>
      </c>
      <c r="BC22" s="88">
        <f t="shared" si="4"/>
        <v>296869.52925855218</v>
      </c>
      <c r="BD22" s="88">
        <f t="shared" si="4"/>
        <v>285207.46072010789</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8" t="s">
        <v>73</v>
      </c>
      <c r="C27" s="139"/>
      <c r="D27" s="139"/>
      <c r="E27" s="139"/>
      <c r="F27" s="131"/>
      <c r="G27" s="138" t="s">
        <v>194</v>
      </c>
      <c r="H27" s="139"/>
      <c r="I27" s="139"/>
      <c r="J27" s="139"/>
      <c r="K27" s="139"/>
      <c r="L27" s="139"/>
      <c r="M27" s="139"/>
      <c r="N27" s="139"/>
      <c r="O27" s="139"/>
      <c r="P27" s="139"/>
      <c r="Q27" s="139"/>
      <c r="R27" s="139"/>
      <c r="S27" s="139"/>
      <c r="T27" s="139"/>
      <c r="U27" s="139"/>
      <c r="V27" s="139"/>
      <c r="W27" s="79"/>
      <c r="X27" s="138" t="s">
        <v>160</v>
      </c>
      <c r="Y27" s="139"/>
      <c r="Z27" s="139"/>
      <c r="AA27" s="139"/>
      <c r="AB27" s="139"/>
      <c r="AC27" s="139"/>
      <c r="AD27" s="139"/>
      <c r="AE27" s="139"/>
      <c r="AF27" s="139"/>
      <c r="AG27" s="139"/>
      <c r="AH27" s="139"/>
      <c r="AI27" s="139"/>
      <c r="AJ27" s="139"/>
      <c r="AK27" s="139"/>
      <c r="AL27" s="139"/>
      <c r="AM27" s="139"/>
      <c r="AN27" s="79"/>
      <c r="AO27" s="138" t="s">
        <v>196</v>
      </c>
      <c r="AP27" s="139"/>
      <c r="AQ27" s="139"/>
      <c r="AR27" s="139"/>
      <c r="AS27" s="139"/>
      <c r="AT27" s="139"/>
      <c r="AU27" s="139"/>
      <c r="AV27" s="139"/>
      <c r="AW27" s="139"/>
      <c r="AX27" s="139"/>
      <c r="AY27" s="139"/>
      <c r="AZ27" s="139"/>
      <c r="BA27" s="139"/>
      <c r="BB27" s="139"/>
      <c r="BC27" s="139"/>
      <c r="BD27" s="139"/>
    </row>
    <row r="28" spans="1:58" s="16" customFormat="1" ht="30.75" customHeight="1" x14ac:dyDescent="0.2">
      <c r="B28" s="139" t="s">
        <v>80</v>
      </c>
      <c r="C28" s="139" t="s">
        <v>101</v>
      </c>
      <c r="D28" s="139" t="s">
        <v>149</v>
      </c>
      <c r="E28" s="140" t="s">
        <v>85</v>
      </c>
      <c r="F28" s="131"/>
      <c r="G28" s="139">
        <v>2011</v>
      </c>
      <c r="H28" s="139">
        <v>2012</v>
      </c>
      <c r="I28" s="139">
        <v>2013</v>
      </c>
      <c r="J28" s="139">
        <v>2014</v>
      </c>
      <c r="K28" s="139">
        <v>2015</v>
      </c>
      <c r="L28" s="139">
        <v>2016</v>
      </c>
      <c r="M28" s="139">
        <v>2017</v>
      </c>
      <c r="N28" s="139">
        <v>2018</v>
      </c>
      <c r="O28" s="139">
        <v>2019</v>
      </c>
      <c r="P28" s="139">
        <v>2020</v>
      </c>
      <c r="Q28" s="139">
        <v>2021</v>
      </c>
      <c r="R28" s="139">
        <v>2022</v>
      </c>
      <c r="S28" s="139">
        <v>2023</v>
      </c>
      <c r="T28" s="139">
        <v>2024</v>
      </c>
      <c r="U28" s="139">
        <v>2025</v>
      </c>
      <c r="V28" s="139">
        <v>2026</v>
      </c>
      <c r="W28" s="79"/>
      <c r="X28" s="139">
        <v>2011</v>
      </c>
      <c r="Y28" s="139">
        <v>2012</v>
      </c>
      <c r="Z28" s="139">
        <v>2013</v>
      </c>
      <c r="AA28" s="139">
        <v>2014</v>
      </c>
      <c r="AB28" s="139">
        <v>2015</v>
      </c>
      <c r="AC28" s="139">
        <v>2016</v>
      </c>
      <c r="AD28" s="139">
        <v>2017</v>
      </c>
      <c r="AE28" s="139">
        <v>2018</v>
      </c>
      <c r="AF28" s="139">
        <v>2019</v>
      </c>
      <c r="AG28" s="139">
        <v>2020</v>
      </c>
      <c r="AH28" s="139">
        <v>2021</v>
      </c>
      <c r="AI28" s="139">
        <v>2022</v>
      </c>
      <c r="AJ28" s="139">
        <v>2023</v>
      </c>
      <c r="AK28" s="139">
        <v>2024</v>
      </c>
      <c r="AL28" s="139">
        <v>2025</v>
      </c>
      <c r="AM28" s="139">
        <v>2026</v>
      </c>
      <c r="AN28" s="79"/>
      <c r="AO28" s="139">
        <v>2011</v>
      </c>
      <c r="AP28" s="139">
        <v>2012</v>
      </c>
      <c r="AQ28" s="139">
        <v>2013</v>
      </c>
      <c r="AR28" s="139">
        <v>2014</v>
      </c>
      <c r="AS28" s="139">
        <v>2015</v>
      </c>
      <c r="AT28" s="139">
        <v>2016</v>
      </c>
      <c r="AU28" s="139">
        <v>2017</v>
      </c>
      <c r="AV28" s="139">
        <v>2018</v>
      </c>
      <c r="AW28" s="139">
        <v>2019</v>
      </c>
      <c r="AX28" s="139">
        <v>2020</v>
      </c>
      <c r="AY28" s="139">
        <v>2021</v>
      </c>
      <c r="AZ28" s="139">
        <v>2022</v>
      </c>
      <c r="BA28" s="139">
        <v>2023</v>
      </c>
      <c r="BB28" s="139">
        <v>2024</v>
      </c>
      <c r="BC28" s="139">
        <v>2025</v>
      </c>
      <c r="BD28" s="139">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396490.14421875007</v>
      </c>
      <c r="H29" s="86">
        <f>'7. Nominale afschrijvingen'!S18</f>
        <v>396490.14421875001</v>
      </c>
      <c r="I29" s="86">
        <f>'7. Nominale afschrijvingen'!T18</f>
        <v>396490.14421875001</v>
      </c>
      <c r="J29" s="86">
        <f>'7. Nominale afschrijvingen'!U18</f>
        <v>396490.14421875001</v>
      </c>
      <c r="K29" s="86">
        <f>'7. Nominale afschrijvingen'!V18</f>
        <v>396490.14421875001</v>
      </c>
      <c r="L29" s="86">
        <f>'7. Nominale afschrijvingen'!W18</f>
        <v>396490.14421875001</v>
      </c>
      <c r="M29" s="86">
        <f>'7. Nominale afschrijvingen'!X18</f>
        <v>396490.14421875001</v>
      </c>
      <c r="N29" s="86">
        <f>'7. Nominale afschrijvingen'!Y18</f>
        <v>396490.14421875001</v>
      </c>
      <c r="O29" s="86">
        <f>'7. Nominale afschrijvingen'!Z18</f>
        <v>396490.14421875001</v>
      </c>
      <c r="P29" s="86">
        <f>'7. Nominale afschrijvingen'!AA18</f>
        <v>396490.14421875001</v>
      </c>
      <c r="Q29" s="86">
        <f>'7. Nominale afschrijvingen'!AB18</f>
        <v>396490.14421875001</v>
      </c>
      <c r="R29" s="86">
        <f>'7. Nominale afschrijvingen'!AC18</f>
        <v>475788.17306250014</v>
      </c>
      <c r="S29" s="86">
        <f>'7. Nominale afschrijvingen'!AD18</f>
        <v>423884.00872840924</v>
      </c>
      <c r="T29" s="86">
        <f>'7. Nominale afschrijvingen'!AE18</f>
        <v>384635.48940170469</v>
      </c>
      <c r="U29" s="86">
        <f>'7. Nominale afschrijvingen'!AF18</f>
        <v>384635.48940170469</v>
      </c>
      <c r="V29" s="86">
        <f>'7. Nominale afschrijvingen'!AG18</f>
        <v>384635.48940170469</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92" si="5">G29*X29</f>
        <v>402437.4963820313</v>
      </c>
      <c r="AP29" s="87">
        <f t="shared" ref="AP29:AP92" si="6">H29*Y29</f>
        <v>412900.87128796399</v>
      </c>
      <c r="AQ29" s="87">
        <f t="shared" ref="AQ29:AQ92" si="7">I29*Z29</f>
        <v>422397.59132758714</v>
      </c>
      <c r="AR29" s="87">
        <f t="shared" ref="AR29:AR92" si="8">J29*AA29</f>
        <v>434224.72388475959</v>
      </c>
      <c r="AS29" s="87">
        <f t="shared" ref="AS29:AS92" si="9">K29*AB29</f>
        <v>438566.97112360713</v>
      </c>
      <c r="AT29" s="87">
        <f t="shared" ref="AT29:AT92" si="10">L29*AC29</f>
        <v>442075.50689259596</v>
      </c>
      <c r="AU29" s="87">
        <f t="shared" ref="AU29:AU92" si="11">M29*AD29</f>
        <v>442959.65790638124</v>
      </c>
      <c r="AV29" s="87">
        <f t="shared" ref="AV29:AV92" si="12">N29*AE29</f>
        <v>449161.09311707056</v>
      </c>
      <c r="AW29" s="87">
        <f t="shared" ref="AW29:AW92" si="13">O29*AF29</f>
        <v>458593.47607252904</v>
      </c>
      <c r="AX29" s="87">
        <f t="shared" ref="AX29:AX92" si="14">P29*AG29</f>
        <v>471434.09340255987</v>
      </c>
      <c r="AY29" s="87">
        <f t="shared" ref="AY29:AY92" si="15">Q29*AH29</f>
        <v>474734.13205637771</v>
      </c>
      <c r="AZ29" s="87">
        <f t="shared" ref="AZ29:AZ92" si="16">R29*AI29</f>
        <v>569680.95846765337</v>
      </c>
      <c r="BA29" s="87">
        <f t="shared" ref="BA29:BA92" si="17">S29*AJ29</f>
        <v>507533.94481663674</v>
      </c>
      <c r="BB29" s="87">
        <f t="shared" ref="BB29:BB92" si="18">T29*AK29</f>
        <v>460540.06103731849</v>
      </c>
      <c r="BC29" s="87">
        <f t="shared" ref="BC29:BC92" si="19">U29*AL29</f>
        <v>460540.06103731849</v>
      </c>
      <c r="BD29" s="87">
        <f t="shared" ref="BD29:BD92" si="20">V29*AM29</f>
        <v>460540.06103731849</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4774516.257668728</v>
      </c>
      <c r="H30" s="86">
        <f>'7. Nominale afschrijvingen'!S19</f>
        <v>4774516.257668728</v>
      </c>
      <c r="I30" s="86">
        <f>'7. Nominale afschrijvingen'!T19</f>
        <v>4774516.257668728</v>
      </c>
      <c r="J30" s="86">
        <f>'7. Nominale afschrijvingen'!U19</f>
        <v>4774516.257668728</v>
      </c>
      <c r="K30" s="86">
        <f>'7. Nominale afschrijvingen'!V19</f>
        <v>4774516.257668728</v>
      </c>
      <c r="L30" s="86">
        <f>'7. Nominale afschrijvingen'!W19</f>
        <v>4774516.257668728</v>
      </c>
      <c r="M30" s="86">
        <f>'7. Nominale afschrijvingen'!X19</f>
        <v>4774516.257668728</v>
      </c>
      <c r="N30" s="86">
        <f>'7. Nominale afschrijvingen'!Y19</f>
        <v>4774516.257668728</v>
      </c>
      <c r="O30" s="86">
        <f>'7. Nominale afschrijvingen'!Z19</f>
        <v>4774516.257668728</v>
      </c>
      <c r="P30" s="86">
        <f>'7. Nominale afschrijvingen'!AA19</f>
        <v>4774516.257668728</v>
      </c>
      <c r="Q30" s="86">
        <f>'7. Nominale afschrijvingen'!AB19</f>
        <v>4774516.257668728</v>
      </c>
      <c r="R30" s="86">
        <f>'7. Nominale afschrijvingen'!AC19</f>
        <v>5729419.5092024757</v>
      </c>
      <c r="S30" s="86">
        <f>'7. Nominale afschrijvingen'!AD19</f>
        <v>5258508.3166652825</v>
      </c>
      <c r="T30" s="86">
        <f>'7. Nominale afschrijvingen'!AE19</f>
        <v>4826302.1536516948</v>
      </c>
      <c r="U30" s="86">
        <f>'7. Nominale afschrijvingen'!AF19</f>
        <v>4646009.2571072411</v>
      </c>
      <c r="V30" s="86">
        <f>'7. Nominale afschrijvingen'!AG19</f>
        <v>4646009.2571072411</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5292539.3201729665</v>
      </c>
      <c r="AP30" s="87">
        <f t="shared" si="6"/>
        <v>5430145.3424974633</v>
      </c>
      <c r="AQ30" s="87">
        <f t="shared" si="7"/>
        <v>5555038.6853749044</v>
      </c>
      <c r="AR30" s="87">
        <f t="shared" si="8"/>
        <v>5710579.7685654014</v>
      </c>
      <c r="AS30" s="87">
        <f t="shared" si="9"/>
        <v>5767685.5662510553</v>
      </c>
      <c r="AT30" s="87">
        <f t="shared" si="10"/>
        <v>5813827.0507810637</v>
      </c>
      <c r="AU30" s="87">
        <f t="shared" si="11"/>
        <v>5825454.7048826264</v>
      </c>
      <c r="AV30" s="87">
        <f t="shared" si="12"/>
        <v>5907011.0707509825</v>
      </c>
      <c r="AW30" s="87">
        <f t="shared" si="13"/>
        <v>6031058.3032367527</v>
      </c>
      <c r="AX30" s="87">
        <f t="shared" si="14"/>
        <v>6199927.9357273821</v>
      </c>
      <c r="AY30" s="87">
        <f t="shared" si="15"/>
        <v>6243327.4312774735</v>
      </c>
      <c r="AZ30" s="87">
        <f t="shared" si="16"/>
        <v>7491992.9175329711</v>
      </c>
      <c r="BA30" s="87">
        <f t="shared" si="17"/>
        <v>6876212.6777357357</v>
      </c>
      <c r="BB30" s="87">
        <f t="shared" si="18"/>
        <v>6311044.5124423839</v>
      </c>
      <c r="BC30" s="87">
        <f t="shared" si="19"/>
        <v>6075287.1024948312</v>
      </c>
      <c r="BD30" s="87">
        <f t="shared" si="20"/>
        <v>6075287.1024948312</v>
      </c>
    </row>
    <row r="31" spans="1:58" s="20" customFormat="1" x14ac:dyDescent="0.2">
      <c r="A31" s="41"/>
      <c r="B31" s="86">
        <f>'3. Investeringen'!B17</f>
        <v>3</v>
      </c>
      <c r="C31" s="86" t="str">
        <f>'3. Investeringen'!F17</f>
        <v>TD</v>
      </c>
      <c r="D31" s="86" t="str">
        <f>'3. Investeringen'!G17</f>
        <v>Precario TD</v>
      </c>
      <c r="E31" s="121">
        <f>'3. Investeringen'!K17</f>
        <v>2004</v>
      </c>
      <c r="G31" s="86">
        <f>'7. Nominale afschrijvingen'!R20</f>
        <v>1450439.9333333333</v>
      </c>
      <c r="H31" s="86">
        <f>'7. Nominale afschrijvingen'!S20</f>
        <v>1450439.9333333333</v>
      </c>
      <c r="I31" s="86">
        <f>'7. Nominale afschrijvingen'!T20</f>
        <v>1450439.9333333333</v>
      </c>
      <c r="J31" s="86">
        <f>'7. Nominale afschrijvingen'!U20</f>
        <v>1450439.9333333333</v>
      </c>
      <c r="K31" s="86">
        <f>'7. Nominale afschrijvingen'!V20</f>
        <v>1450439.9333333333</v>
      </c>
      <c r="L31" s="86">
        <f>'7. Nominale afschrijvingen'!W20</f>
        <v>1450439.9333333333</v>
      </c>
      <c r="M31" s="86">
        <f>'7. Nominale afschrijvingen'!X20</f>
        <v>1450439.9333333333</v>
      </c>
      <c r="N31" s="86">
        <f>'7. Nominale afschrijvingen'!Y20</f>
        <v>1450439.9333333333</v>
      </c>
      <c r="O31" s="86">
        <f>'7. Nominale afschrijvingen'!Z20</f>
        <v>0</v>
      </c>
      <c r="P31" s="86">
        <f>'7. Nominale afschrijvingen'!AA20</f>
        <v>0</v>
      </c>
      <c r="Q31" s="86">
        <f>'7. Nominale afschrijvingen'!AB20</f>
        <v>0</v>
      </c>
      <c r="R31" s="86">
        <f>'7. Nominale afschrijvingen'!AC20</f>
        <v>0</v>
      </c>
      <c r="S31" s="86">
        <f>'7. Nominale afschrijvingen'!AD20</f>
        <v>0</v>
      </c>
      <c r="T31" s="86">
        <f>'7. Nominale afschrijvingen'!AE20</f>
        <v>0</v>
      </c>
      <c r="U31" s="86">
        <f>'7. Nominale afschrijvingen'!AF20</f>
        <v>0</v>
      </c>
      <c r="V31" s="86">
        <f>'7. Nominale afschrijvingen'!AG20</f>
        <v>0</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1607809.0353940825</v>
      </c>
      <c r="AP31" s="87">
        <f t="shared" si="6"/>
        <v>1649612.0703143289</v>
      </c>
      <c r="AQ31" s="87">
        <f t="shared" si="7"/>
        <v>1687553.1479315581</v>
      </c>
      <c r="AR31" s="87">
        <f t="shared" si="8"/>
        <v>1734804.6360736417</v>
      </c>
      <c r="AS31" s="87">
        <f t="shared" si="9"/>
        <v>1752152.682434378</v>
      </c>
      <c r="AT31" s="87">
        <f t="shared" si="10"/>
        <v>1766169.9038938531</v>
      </c>
      <c r="AU31" s="87">
        <f t="shared" si="11"/>
        <v>1769702.243701641</v>
      </c>
      <c r="AV31" s="87">
        <f t="shared" si="12"/>
        <v>1794478.0751134637</v>
      </c>
      <c r="AW31" s="87">
        <f t="shared" si="13"/>
        <v>0</v>
      </c>
      <c r="AX31" s="87">
        <f t="shared" si="14"/>
        <v>0</v>
      </c>
      <c r="AY31" s="87">
        <f t="shared" si="15"/>
        <v>0</v>
      </c>
      <c r="AZ31" s="87">
        <f t="shared" si="16"/>
        <v>0</v>
      </c>
      <c r="BA31" s="87">
        <f t="shared" si="17"/>
        <v>0</v>
      </c>
      <c r="BB31" s="87">
        <f t="shared" si="18"/>
        <v>0</v>
      </c>
      <c r="BC31" s="87">
        <f t="shared" si="19"/>
        <v>0</v>
      </c>
      <c r="BD31" s="87">
        <f t="shared" si="20"/>
        <v>0</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4684.3272727272733</v>
      </c>
      <c r="H32" s="86">
        <f>'7. Nominale afschrijvingen'!S21</f>
        <v>4684.3272727272733</v>
      </c>
      <c r="I32" s="86">
        <f>'7. Nominale afschrijvingen'!T21</f>
        <v>4684.3272727272733</v>
      </c>
      <c r="J32" s="86">
        <f>'7. Nominale afschrijvingen'!U21</f>
        <v>4684.3272727272733</v>
      </c>
      <c r="K32" s="86">
        <f>'7. Nominale afschrijvingen'!V21</f>
        <v>4684.3272727272733</v>
      </c>
      <c r="L32" s="86">
        <f>'7. Nominale afschrijvingen'!W21</f>
        <v>4684.3272727272733</v>
      </c>
      <c r="M32" s="86">
        <f>'7. Nominale afschrijvingen'!X21</f>
        <v>4684.3272727272733</v>
      </c>
      <c r="N32" s="86">
        <f>'7. Nominale afschrijvingen'!Y21</f>
        <v>4684.3272727272733</v>
      </c>
      <c r="O32" s="86">
        <f>'7. Nominale afschrijvingen'!Z21</f>
        <v>4684.3272727272733</v>
      </c>
      <c r="P32" s="86">
        <f>'7. Nominale afschrijvingen'!AA21</f>
        <v>4684.3272727272733</v>
      </c>
      <c r="Q32" s="86">
        <f>'7. Nominale afschrijvingen'!AB21</f>
        <v>4684.3272727272733</v>
      </c>
      <c r="R32" s="86">
        <f>'7. Nominale afschrijvingen'!AC21</f>
        <v>5621.192727272728</v>
      </c>
      <c r="S32" s="86">
        <f>'7. Nominale afschrijvingen'!AD21</f>
        <v>5441.3145600000007</v>
      </c>
      <c r="T32" s="86">
        <f>'7. Nominale afschrijvingen'!AE21</f>
        <v>5267.1924940800009</v>
      </c>
      <c r="U32" s="86">
        <f>'7. Nominale afschrijvingen'!AF21</f>
        <v>5098.6423342694407</v>
      </c>
      <c r="V32" s="86">
        <f>'7. Nominale afschrijvingen'!AG21</f>
        <v>4935.4857795728185</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5192.5650561242346</v>
      </c>
      <c r="AP32" s="87">
        <f t="shared" si="6"/>
        <v>5327.5717475834645</v>
      </c>
      <c r="AQ32" s="87">
        <f t="shared" si="7"/>
        <v>5450.1058977778839</v>
      </c>
      <c r="AR32" s="87">
        <f t="shared" si="8"/>
        <v>5602.7088629156642</v>
      </c>
      <c r="AS32" s="87">
        <f t="shared" si="9"/>
        <v>5658.7359515448206</v>
      </c>
      <c r="AT32" s="87">
        <f t="shared" si="10"/>
        <v>5704.0058391571793</v>
      </c>
      <c r="AU32" s="87">
        <f t="shared" si="11"/>
        <v>5715.4138508354936</v>
      </c>
      <c r="AV32" s="87">
        <f t="shared" si="12"/>
        <v>5795.4296447471907</v>
      </c>
      <c r="AW32" s="87">
        <f t="shared" si="13"/>
        <v>5917.1336672868811</v>
      </c>
      <c r="AX32" s="87">
        <f t="shared" si="14"/>
        <v>6082.8134099709132</v>
      </c>
      <c r="AY32" s="87">
        <f t="shared" si="15"/>
        <v>6125.39310384071</v>
      </c>
      <c r="AZ32" s="87">
        <f t="shared" si="16"/>
        <v>7350.4717246088521</v>
      </c>
      <c r="BA32" s="87">
        <f t="shared" si="17"/>
        <v>7115.2566294213684</v>
      </c>
      <c r="BB32" s="87">
        <f t="shared" si="18"/>
        <v>6887.5684172798847</v>
      </c>
      <c r="BC32" s="87">
        <f t="shared" si="19"/>
        <v>6667.1662279269285</v>
      </c>
      <c r="BD32" s="87">
        <f t="shared" si="20"/>
        <v>6453.8169086332664</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13248.2</v>
      </c>
      <c r="H33" s="86">
        <f>'7. Nominale afschrijvingen'!S22</f>
        <v>13248.2</v>
      </c>
      <c r="I33" s="86">
        <f>'7. Nominale afschrijvingen'!T22</f>
        <v>13248.2</v>
      </c>
      <c r="J33" s="86">
        <f>'7. Nominale afschrijvingen'!U22</f>
        <v>13248.2</v>
      </c>
      <c r="K33" s="86">
        <f>'7. Nominale afschrijvingen'!V22</f>
        <v>13248.2</v>
      </c>
      <c r="L33" s="86">
        <f>'7. Nominale afschrijvingen'!W22</f>
        <v>13248.2</v>
      </c>
      <c r="M33" s="86">
        <f>'7. Nominale afschrijvingen'!X22</f>
        <v>13248.2</v>
      </c>
      <c r="N33" s="86">
        <f>'7. Nominale afschrijvingen'!Y22</f>
        <v>13248.2</v>
      </c>
      <c r="O33" s="86">
        <f>'7. Nominale afschrijvingen'!Z22</f>
        <v>13248.2</v>
      </c>
      <c r="P33" s="86">
        <f>'7. Nominale afschrijvingen'!AA22</f>
        <v>13248.2</v>
      </c>
      <c r="Q33" s="86">
        <f>'7. Nominale afschrijvingen'!AB22</f>
        <v>13248.2</v>
      </c>
      <c r="R33" s="86">
        <f>'7. Nominale afschrijvingen'!AC22</f>
        <v>15897.839999999998</v>
      </c>
      <c r="S33" s="86">
        <f>'7. Nominale afschrijvingen'!AD22</f>
        <v>15204.116072727271</v>
      </c>
      <c r="T33" s="86">
        <f>'7. Nominale afschrijvingen'!AE22</f>
        <v>14540.663735008264</v>
      </c>
      <c r="U33" s="86">
        <f>'7. Nominale afschrijvingen'!AF22</f>
        <v>13906.162044753357</v>
      </c>
      <c r="V33" s="86">
        <f>'7. Nominale afschrijvingen'!AG22</f>
        <v>13299.3477009823</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14685.596537428404</v>
      </c>
      <c r="AP33" s="87">
        <f t="shared" si="6"/>
        <v>15067.422047401544</v>
      </c>
      <c r="AQ33" s="87">
        <f t="shared" si="7"/>
        <v>15413.972754491777</v>
      </c>
      <c r="AR33" s="87">
        <f t="shared" si="8"/>
        <v>15845.563991617546</v>
      </c>
      <c r="AS33" s="87">
        <f t="shared" si="9"/>
        <v>16004.019631533722</v>
      </c>
      <c r="AT33" s="87">
        <f t="shared" si="10"/>
        <v>16132.051788585992</v>
      </c>
      <c r="AU33" s="87">
        <f t="shared" si="11"/>
        <v>16164.315892163164</v>
      </c>
      <c r="AV33" s="87">
        <f t="shared" si="12"/>
        <v>16390.616314653449</v>
      </c>
      <c r="AW33" s="87">
        <f t="shared" si="13"/>
        <v>16734.819257261166</v>
      </c>
      <c r="AX33" s="87">
        <f t="shared" si="14"/>
        <v>17203.39419646448</v>
      </c>
      <c r="AY33" s="87">
        <f t="shared" si="15"/>
        <v>17323.817955839731</v>
      </c>
      <c r="AZ33" s="87">
        <f t="shared" si="16"/>
        <v>20788.581547007674</v>
      </c>
      <c r="BA33" s="87">
        <f t="shared" si="17"/>
        <v>19881.443443138247</v>
      </c>
      <c r="BB33" s="87">
        <f t="shared" si="18"/>
        <v>19013.88954743767</v>
      </c>
      <c r="BC33" s="87">
        <f t="shared" si="19"/>
        <v>18184.192549004027</v>
      </c>
      <c r="BD33" s="87">
        <f t="shared" si="20"/>
        <v>17390.700510502033</v>
      </c>
    </row>
    <row r="34" spans="1:56" s="20" customFormat="1" x14ac:dyDescent="0.2">
      <c r="A34" s="41"/>
      <c r="B34" s="86">
        <f>'3. Investeringen'!B20</f>
        <v>6</v>
      </c>
      <c r="C34" s="86" t="str">
        <f>'3. Investeringen'!F20</f>
        <v>TD</v>
      </c>
      <c r="D34" s="86" t="str">
        <f>'3. Investeringen'!G20</f>
        <v>Nieuwe investeringen TD</v>
      </c>
      <c r="E34" s="121">
        <f>'3. Investeringen'!K20</f>
        <v>2004</v>
      </c>
      <c r="G34" s="86">
        <f>'7. Nominale afschrijvingen'!R23</f>
        <v>8146.6316980940801</v>
      </c>
      <c r="H34" s="86">
        <f>'7. Nominale afschrijvingen'!S23</f>
        <v>8146.631698094081</v>
      </c>
      <c r="I34" s="86">
        <f>'7. Nominale afschrijvingen'!T23</f>
        <v>8146.631698094081</v>
      </c>
      <c r="J34" s="86">
        <f>'7. Nominale afschrijvingen'!U23</f>
        <v>8146.631698094081</v>
      </c>
      <c r="K34" s="86">
        <f>'7. Nominale afschrijvingen'!V23</f>
        <v>8146.631698094081</v>
      </c>
      <c r="L34" s="86">
        <f>'7. Nominale afschrijvingen'!W23</f>
        <v>8146.631698094081</v>
      </c>
      <c r="M34" s="86">
        <f>'7. Nominale afschrijvingen'!X23</f>
        <v>8146.631698094081</v>
      </c>
      <c r="N34" s="86">
        <f>'7. Nominale afschrijvingen'!Y23</f>
        <v>8146.631698094081</v>
      </c>
      <c r="O34" s="86">
        <f>'7. Nominale afschrijvingen'!Z23</f>
        <v>8146.631698094081</v>
      </c>
      <c r="P34" s="86">
        <f>'7. Nominale afschrijvingen'!AA23</f>
        <v>8146.631698094081</v>
      </c>
      <c r="Q34" s="86">
        <f>'7. Nominale afschrijvingen'!AB23</f>
        <v>8146.631698094081</v>
      </c>
      <c r="R34" s="86">
        <f>'7. Nominale afschrijvingen'!AC23</f>
        <v>9775.9580377128968</v>
      </c>
      <c r="S34" s="86">
        <f>'7. Nominale afschrijvingen'!AD23</f>
        <v>8837.4660660924583</v>
      </c>
      <c r="T34" s="86">
        <f>'7. Nominale afschrijvingen'!AE23</f>
        <v>7989.0693237475816</v>
      </c>
      <c r="U34" s="86">
        <f>'7. Nominale afschrijvingen'!AF23</f>
        <v>7918.989768276112</v>
      </c>
      <c r="V34" s="86">
        <f>'7. Nominale afschrijvingen'!AG23</f>
        <v>7918.989768276112</v>
      </c>
      <c r="W34" s="40"/>
      <c r="X34" s="118">
        <f>IF($C34="TD",INDEX('4. CPI-tabel'!$D$20:$Z$42,$E34-2003,X$28-2003),
IF(X$28&gt;=$E34,MAX(1,INDEX('4. CPI-tabel'!$D$20:$Z$42,MAX($E34,2010)-2003,X$28-2003)),0))</f>
        <v>1.1084974968243537</v>
      </c>
      <c r="Y34" s="118">
        <f>IF($C34="TD",INDEX('4. CPI-tabel'!$D$20:$Z$42,$E34-2003,Y$28-2003),
IF(Y$28&gt;=$E34,MAX(1,INDEX('4. CPI-tabel'!$D$20:$Z$42,MAX($E34,2010)-2003,Y$28-2003)),0))</f>
        <v>1.137318431741787</v>
      </c>
      <c r="Z34" s="118">
        <f>IF($C34="TD",INDEX('4. CPI-tabel'!$D$20:$Z$42,$E34-2003,Z$28-2003),
IF(Z$28&gt;=$E34,MAX(1,INDEX('4. CPI-tabel'!$D$20:$Z$42,MAX($E34,2010)-2003,Z$28-2003)),0))</f>
        <v>1.1634767556718479</v>
      </c>
      <c r="AA34" s="118">
        <f>IF($C34="TD",INDEX('4. CPI-tabel'!$D$20:$Z$42,$E34-2003,AA$28-2003),
IF(AA$28&gt;=$E34,MAX(1,INDEX('4. CPI-tabel'!$D$20:$Z$42,MAX($E34,2010)-2003,AA$28-2003)),0))</f>
        <v>1.1960541048306597</v>
      </c>
      <c r="AB34" s="118">
        <f>IF($C34="TD",INDEX('4. CPI-tabel'!$D$20:$Z$42,$E34-2003,AB$28-2003),
IF(AB$28&gt;=$E34,MAX(1,INDEX('4. CPI-tabel'!$D$20:$Z$42,MAX($E34,2010)-2003,AB$28-2003)),0))</f>
        <v>1.2080146458789662</v>
      </c>
      <c r="AC34" s="118">
        <f>IF($C34="TD",INDEX('4. CPI-tabel'!$D$20:$Z$42,$E34-2003,AC$28-2003),
IF(AC$28&gt;=$E34,MAX(1,INDEX('4. CPI-tabel'!$D$20:$Z$42,MAX($E34,2010)-2003,AC$28-2003)),0))</f>
        <v>1.217678763045998</v>
      </c>
      <c r="AD34" s="118">
        <f>IF($C34="TD",INDEX('4. CPI-tabel'!$D$20:$Z$42,$E34-2003,AD$28-2003),
IF(AD$28&gt;=$E34,MAX(1,INDEX('4. CPI-tabel'!$D$20:$Z$42,MAX($E34,2010)-2003,AD$28-2003)),0))</f>
        <v>1.22011412057209</v>
      </c>
      <c r="AE34" s="118">
        <f>IF($C34="TD",INDEX('4. CPI-tabel'!$D$20:$Z$42,$E34-2003,AE$28-2003),
IF(AE$28&gt;=$E34,MAX(1,INDEX('4. CPI-tabel'!$D$20:$Z$42,MAX($E34,2010)-2003,AE$28-2003)),0))</f>
        <v>1.2371957182600992</v>
      </c>
      <c r="AF34" s="118">
        <f>IF($C34="TD",INDEX('4. CPI-tabel'!$D$20:$Z$42,$E34-2003,AF$28-2003),
IF(AF$28&gt;=$E34,MAX(1,INDEX('4. CPI-tabel'!$D$20:$Z$42,MAX($E34,2010)-2003,AF$28-2003)),0))</f>
        <v>1.2631768283435612</v>
      </c>
      <c r="AG34" s="118">
        <f>IF($C34="TD",INDEX('4. CPI-tabel'!$D$20:$Z$42,$E34-2003,AG$28-2003),
IF(AG$28&gt;=$E34,MAX(1,INDEX('4. CPI-tabel'!$D$20:$Z$42,MAX($E34,2010)-2003,AG$28-2003)),0))</f>
        <v>1.2985457795371809</v>
      </c>
      <c r="AH34" s="118">
        <f>IF($C34="TD",INDEX('4. CPI-tabel'!$D$20:$Z$42,$E34-2003,AH$28-2003),
IF(AH$28&gt;=$E34,MAX(1,INDEX('4. CPI-tabel'!$D$20:$Z$42,MAX($E34,2010)-2003,AH$28-2003)),0))</f>
        <v>1.3076355999939411</v>
      </c>
      <c r="AI34" s="118">
        <f>IF($C34="TD",INDEX('4. CPI-tabel'!$D$20:$Z$42,$E34-2003,AI$28-2003),
IF(AI$28&gt;=$E34,MAX(1,INDEX('4. CPI-tabel'!$D$20:$Z$42,MAX($E34,2010)-2003,AI$28-2003)),0))</f>
        <v>1.3076355999939411</v>
      </c>
      <c r="AJ34" s="118">
        <f>IF($C34="TD",INDEX('4. CPI-tabel'!$D$20:$Z$42,$E34-2003,AJ$28-2003),
IF(AJ$28&gt;=$E34,MAX(1,INDEX('4. CPI-tabel'!$D$20:$Z$42,MAX($E34,2010)-2003,AJ$28-2003)),0))</f>
        <v>1.3076355999939411</v>
      </c>
      <c r="AK34" s="118">
        <f>IF($C34="TD",INDEX('4. CPI-tabel'!$D$20:$Z$42,$E34-2003,AK$28-2003),
IF(AK$28&gt;=$E34,MAX(1,INDEX('4. CPI-tabel'!$D$20:$Z$42,MAX($E34,2010)-2003,AK$28-2003)),0))</f>
        <v>1.3076355999939411</v>
      </c>
      <c r="AL34" s="118">
        <f>IF($C34="TD",INDEX('4. CPI-tabel'!$D$20:$Z$42,$E34-2003,AL$28-2003),
IF(AL$28&gt;=$E34,MAX(1,INDEX('4. CPI-tabel'!$D$20:$Z$42,MAX($E34,2010)-2003,AL$28-2003)),0))</f>
        <v>1.3076355999939411</v>
      </c>
      <c r="AM34" s="118">
        <f>IF($C34="TD",INDEX('4. CPI-tabel'!$D$20:$Z$42,$E34-2003,AM$28-2003),
IF(AM$28&gt;=$E34,MAX(1,INDEX('4. CPI-tabel'!$D$20:$Z$42,MAX($E34,2010)-2003,AM$28-2003)),0))</f>
        <v>1.3076355999939411</v>
      </c>
      <c r="AO34" s="87">
        <f t="shared" si="5"/>
        <v>9030.5208448872218</v>
      </c>
      <c r="AP34" s="87">
        <f t="shared" si="6"/>
        <v>9265.314386854292</v>
      </c>
      <c r="AQ34" s="87">
        <f t="shared" si="7"/>
        <v>9478.4166177519382</v>
      </c>
      <c r="AR34" s="87">
        <f t="shared" si="8"/>
        <v>9743.8122830489938</v>
      </c>
      <c r="AS34" s="87">
        <f t="shared" si="9"/>
        <v>9841.2504058794821</v>
      </c>
      <c r="AT34" s="87">
        <f t="shared" si="10"/>
        <v>9919.9804091265178</v>
      </c>
      <c r="AU34" s="87">
        <f t="shared" si="11"/>
        <v>9939.8203699447713</v>
      </c>
      <c r="AV34" s="87">
        <f t="shared" si="12"/>
        <v>10078.977855123998</v>
      </c>
      <c r="AW34" s="87">
        <f t="shared" si="13"/>
        <v>10290.636390081601</v>
      </c>
      <c r="AX34" s="87">
        <f t="shared" si="14"/>
        <v>10578.774209003886</v>
      </c>
      <c r="AY34" s="87">
        <f t="shared" si="15"/>
        <v>10652.825628466913</v>
      </c>
      <c r="AZ34" s="87">
        <f t="shared" si="16"/>
        <v>12783.390754160295</v>
      </c>
      <c r="BA34" s="87">
        <f t="shared" si="17"/>
        <v>11556.185241760906</v>
      </c>
      <c r="BB34" s="87">
        <f t="shared" si="18"/>
        <v>10446.791458551857</v>
      </c>
      <c r="BC34" s="87">
        <f t="shared" si="19"/>
        <v>10355.152936985614</v>
      </c>
      <c r="BD34" s="87">
        <f t="shared" si="20"/>
        <v>10355.152936985614</v>
      </c>
    </row>
    <row r="35" spans="1:56" s="20" customFormat="1" x14ac:dyDescent="0.2">
      <c r="A35" s="41"/>
      <c r="B35" s="86">
        <f>'3. Investeringen'!B21</f>
        <v>7</v>
      </c>
      <c r="C35" s="86" t="str">
        <f>'3. Investeringen'!F21</f>
        <v>TD</v>
      </c>
      <c r="D35" s="86" t="str">
        <f>'3. Investeringen'!G21</f>
        <v>Nieuwe investeringen TD</v>
      </c>
      <c r="E35" s="121">
        <f>'3. Investeringen'!K21</f>
        <v>2004</v>
      </c>
      <c r="G35" s="86">
        <f>'7. Nominale afschrijvingen'!R24</f>
        <v>200</v>
      </c>
      <c r="H35" s="86">
        <f>'7. Nominale afschrijvingen'!S24</f>
        <v>200</v>
      </c>
      <c r="I35" s="86">
        <f>'7. Nominale afschrijvingen'!T24</f>
        <v>200</v>
      </c>
      <c r="J35" s="86">
        <f>'7. Nominale afschrijvingen'!U24</f>
        <v>200</v>
      </c>
      <c r="K35" s="86">
        <f>'7. Nominale afschrijvingen'!V24</f>
        <v>200</v>
      </c>
      <c r="L35" s="86">
        <f>'7. Nominale afschrijvingen'!W24</f>
        <v>200</v>
      </c>
      <c r="M35" s="86">
        <f>'7. Nominale afschrijvingen'!X24</f>
        <v>200</v>
      </c>
      <c r="N35" s="86">
        <f>'7. Nominale afschrijvingen'!Y24</f>
        <v>200</v>
      </c>
      <c r="O35" s="86">
        <f>'7. Nominale afschrijvingen'!Z24</f>
        <v>200</v>
      </c>
      <c r="P35" s="86">
        <f>'7. Nominale afschrijvingen'!AA24</f>
        <v>200</v>
      </c>
      <c r="Q35" s="86">
        <f>'7. Nominale afschrijvingen'!AB24</f>
        <v>200</v>
      </c>
      <c r="R35" s="86">
        <f>'7. Nominale afschrijvingen'!AC24</f>
        <v>240</v>
      </c>
      <c r="S35" s="86">
        <f>'7. Nominale afschrijvingen'!AD24</f>
        <v>201.6</v>
      </c>
      <c r="T35" s="86">
        <f>'7. Nominale afschrijvingen'!AE24</f>
        <v>192.43636363636367</v>
      </c>
      <c r="U35" s="86">
        <f>'7. Nominale afschrijvingen'!AF24</f>
        <v>192.43636363636367</v>
      </c>
      <c r="V35" s="86">
        <f>'7. Nominale afschrijvingen'!AG24</f>
        <v>192.43636363636367</v>
      </c>
      <c r="W35" s="40"/>
      <c r="X35" s="118">
        <f>IF($C35="TD",INDEX('4. CPI-tabel'!$D$20:$Z$42,$E35-2003,X$28-2003),
IF(X$28&gt;=$E35,MAX(1,INDEX('4. CPI-tabel'!$D$20:$Z$42,MAX($E35,2010)-2003,X$28-2003)),0))</f>
        <v>1.1084974968243537</v>
      </c>
      <c r="Y35" s="118">
        <f>IF($C35="TD",INDEX('4. CPI-tabel'!$D$20:$Z$42,$E35-2003,Y$28-2003),
IF(Y$28&gt;=$E35,MAX(1,INDEX('4. CPI-tabel'!$D$20:$Z$42,MAX($E35,2010)-2003,Y$28-2003)),0))</f>
        <v>1.137318431741787</v>
      </c>
      <c r="Z35" s="118">
        <f>IF($C35="TD",INDEX('4. CPI-tabel'!$D$20:$Z$42,$E35-2003,Z$28-2003),
IF(Z$28&gt;=$E35,MAX(1,INDEX('4. CPI-tabel'!$D$20:$Z$42,MAX($E35,2010)-2003,Z$28-2003)),0))</f>
        <v>1.1634767556718479</v>
      </c>
      <c r="AA35" s="118">
        <f>IF($C35="TD",INDEX('4. CPI-tabel'!$D$20:$Z$42,$E35-2003,AA$28-2003),
IF(AA$28&gt;=$E35,MAX(1,INDEX('4. CPI-tabel'!$D$20:$Z$42,MAX($E35,2010)-2003,AA$28-2003)),0))</f>
        <v>1.1960541048306597</v>
      </c>
      <c r="AB35" s="118">
        <f>IF($C35="TD",INDEX('4. CPI-tabel'!$D$20:$Z$42,$E35-2003,AB$28-2003),
IF(AB$28&gt;=$E35,MAX(1,INDEX('4. CPI-tabel'!$D$20:$Z$42,MAX($E35,2010)-2003,AB$28-2003)),0))</f>
        <v>1.2080146458789662</v>
      </c>
      <c r="AC35" s="118">
        <f>IF($C35="TD",INDEX('4. CPI-tabel'!$D$20:$Z$42,$E35-2003,AC$28-2003),
IF(AC$28&gt;=$E35,MAX(1,INDEX('4. CPI-tabel'!$D$20:$Z$42,MAX($E35,2010)-2003,AC$28-2003)),0))</f>
        <v>1.217678763045998</v>
      </c>
      <c r="AD35" s="118">
        <f>IF($C35="TD",INDEX('4. CPI-tabel'!$D$20:$Z$42,$E35-2003,AD$28-2003),
IF(AD$28&gt;=$E35,MAX(1,INDEX('4. CPI-tabel'!$D$20:$Z$42,MAX($E35,2010)-2003,AD$28-2003)),0))</f>
        <v>1.22011412057209</v>
      </c>
      <c r="AE35" s="118">
        <f>IF($C35="TD",INDEX('4. CPI-tabel'!$D$20:$Z$42,$E35-2003,AE$28-2003),
IF(AE$28&gt;=$E35,MAX(1,INDEX('4. CPI-tabel'!$D$20:$Z$42,MAX($E35,2010)-2003,AE$28-2003)),0))</f>
        <v>1.2371957182600992</v>
      </c>
      <c r="AF35" s="118">
        <f>IF($C35="TD",INDEX('4. CPI-tabel'!$D$20:$Z$42,$E35-2003,AF$28-2003),
IF(AF$28&gt;=$E35,MAX(1,INDEX('4. CPI-tabel'!$D$20:$Z$42,MAX($E35,2010)-2003,AF$28-2003)),0))</f>
        <v>1.2631768283435612</v>
      </c>
      <c r="AG35" s="118">
        <f>IF($C35="TD",INDEX('4. CPI-tabel'!$D$20:$Z$42,$E35-2003,AG$28-2003),
IF(AG$28&gt;=$E35,MAX(1,INDEX('4. CPI-tabel'!$D$20:$Z$42,MAX($E35,2010)-2003,AG$28-2003)),0))</f>
        <v>1.2985457795371809</v>
      </c>
      <c r="AH35" s="118">
        <f>IF($C35="TD",INDEX('4. CPI-tabel'!$D$20:$Z$42,$E35-2003,AH$28-2003),
IF(AH$28&gt;=$E35,MAX(1,INDEX('4. CPI-tabel'!$D$20:$Z$42,MAX($E35,2010)-2003,AH$28-2003)),0))</f>
        <v>1.3076355999939411</v>
      </c>
      <c r="AI35" s="118">
        <f>IF($C35="TD",INDEX('4. CPI-tabel'!$D$20:$Z$42,$E35-2003,AI$28-2003),
IF(AI$28&gt;=$E35,MAX(1,INDEX('4. CPI-tabel'!$D$20:$Z$42,MAX($E35,2010)-2003,AI$28-2003)),0))</f>
        <v>1.3076355999939411</v>
      </c>
      <c r="AJ35" s="118">
        <f>IF($C35="TD",INDEX('4. CPI-tabel'!$D$20:$Z$42,$E35-2003,AJ$28-2003),
IF(AJ$28&gt;=$E35,MAX(1,INDEX('4. CPI-tabel'!$D$20:$Z$42,MAX($E35,2010)-2003,AJ$28-2003)),0))</f>
        <v>1.3076355999939411</v>
      </c>
      <c r="AK35" s="118">
        <f>IF($C35="TD",INDEX('4. CPI-tabel'!$D$20:$Z$42,$E35-2003,AK$28-2003),
IF(AK$28&gt;=$E35,MAX(1,INDEX('4. CPI-tabel'!$D$20:$Z$42,MAX($E35,2010)-2003,AK$28-2003)),0))</f>
        <v>1.3076355999939411</v>
      </c>
      <c r="AL35" s="118">
        <f>IF($C35="TD",INDEX('4. CPI-tabel'!$D$20:$Z$42,$E35-2003,AL$28-2003),
IF(AL$28&gt;=$E35,MAX(1,INDEX('4. CPI-tabel'!$D$20:$Z$42,MAX($E35,2010)-2003,AL$28-2003)),0))</f>
        <v>1.3076355999939411</v>
      </c>
      <c r="AM35" s="118">
        <f>IF($C35="TD",INDEX('4. CPI-tabel'!$D$20:$Z$42,$E35-2003,AM$28-2003),
IF(AM$28&gt;=$E35,MAX(1,INDEX('4. CPI-tabel'!$D$20:$Z$42,MAX($E35,2010)-2003,AM$28-2003)),0))</f>
        <v>1.3076355999939411</v>
      </c>
      <c r="AO35" s="87">
        <f t="shared" si="5"/>
        <v>221.69949936487075</v>
      </c>
      <c r="AP35" s="87">
        <f t="shared" si="6"/>
        <v>227.46368634835741</v>
      </c>
      <c r="AQ35" s="87">
        <f t="shared" si="7"/>
        <v>232.69535113436959</v>
      </c>
      <c r="AR35" s="87">
        <f t="shared" si="8"/>
        <v>239.21082096613193</v>
      </c>
      <c r="AS35" s="87">
        <f t="shared" si="9"/>
        <v>241.60292917579324</v>
      </c>
      <c r="AT35" s="87">
        <f t="shared" si="10"/>
        <v>243.53575260919959</v>
      </c>
      <c r="AU35" s="87">
        <f t="shared" si="11"/>
        <v>244.022824114418</v>
      </c>
      <c r="AV35" s="87">
        <f t="shared" si="12"/>
        <v>247.43914365201985</v>
      </c>
      <c r="AW35" s="87">
        <f t="shared" si="13"/>
        <v>252.63536566871224</v>
      </c>
      <c r="AX35" s="87">
        <f t="shared" si="14"/>
        <v>259.70915590743618</v>
      </c>
      <c r="AY35" s="87">
        <f t="shared" si="15"/>
        <v>261.52711999878824</v>
      </c>
      <c r="AZ35" s="87">
        <f t="shared" si="16"/>
        <v>313.83254399854587</v>
      </c>
      <c r="BA35" s="87">
        <f t="shared" si="17"/>
        <v>263.61933695877849</v>
      </c>
      <c r="BB35" s="87">
        <f t="shared" si="18"/>
        <v>251.63663982428864</v>
      </c>
      <c r="BC35" s="87">
        <f t="shared" si="19"/>
        <v>251.63663982428864</v>
      </c>
      <c r="BD35" s="87">
        <f t="shared" si="20"/>
        <v>251.63663982428864</v>
      </c>
    </row>
    <row r="36" spans="1:56" s="20" customFormat="1" x14ac:dyDescent="0.2">
      <c r="A36" s="41"/>
      <c r="B36" s="86">
        <f>'3. Investeringen'!B22</f>
        <v>8</v>
      </c>
      <c r="C36" s="86" t="str">
        <f>'3. Investeringen'!F22</f>
        <v>TD</v>
      </c>
      <c r="D36" s="86" t="str">
        <f>'3. Investeringen'!G22</f>
        <v>Nieuwe investeringen TD</v>
      </c>
      <c r="E36" s="121">
        <f>'3. Investeringen'!K22</f>
        <v>2004</v>
      </c>
      <c r="G36" s="86">
        <f>'7. Nominale afschrijvingen'!R25</f>
        <v>22866.501282224348</v>
      </c>
      <c r="H36" s="86">
        <f>'7. Nominale afschrijvingen'!S25</f>
        <v>22866.501282224352</v>
      </c>
      <c r="I36" s="86">
        <f>'7. Nominale afschrijvingen'!T25</f>
        <v>22866.501282224352</v>
      </c>
      <c r="J36" s="86">
        <f>'7. Nominale afschrijvingen'!U25</f>
        <v>11433.250641112176</v>
      </c>
      <c r="K36" s="86">
        <f>'7. Nominale afschrijvingen'!V25</f>
        <v>0</v>
      </c>
      <c r="L36" s="86">
        <f>'7. Nominale afschrijvingen'!W25</f>
        <v>0</v>
      </c>
      <c r="M36" s="86">
        <f>'7. Nominale afschrijvingen'!X25</f>
        <v>0</v>
      </c>
      <c r="N36" s="86">
        <f>'7. Nominale afschrijvingen'!Y25</f>
        <v>0</v>
      </c>
      <c r="O36" s="86">
        <f>'7. Nominale afschrijvingen'!Z25</f>
        <v>0</v>
      </c>
      <c r="P36" s="86">
        <f>'7. Nominale afschrijvingen'!AA25</f>
        <v>0</v>
      </c>
      <c r="Q36" s="86">
        <f>'7. Nominale afschrijvingen'!AB25</f>
        <v>0</v>
      </c>
      <c r="R36" s="86">
        <f>'7. Nominale afschrijvingen'!AC25</f>
        <v>0</v>
      </c>
      <c r="S36" s="86">
        <f>'7. Nominale afschrijvingen'!AD25</f>
        <v>0</v>
      </c>
      <c r="T36" s="86">
        <f>'7. Nominale afschrijvingen'!AE25</f>
        <v>0</v>
      </c>
      <c r="U36" s="86">
        <f>'7. Nominale afschrijvingen'!AF25</f>
        <v>0</v>
      </c>
      <c r="V36" s="86">
        <f>'7. Nominale afschrijvingen'!AG25</f>
        <v>0</v>
      </c>
      <c r="W36" s="40"/>
      <c r="X36" s="118">
        <f>IF($C36="TD",INDEX('4. CPI-tabel'!$D$20:$Z$42,$E36-2003,X$28-2003),
IF(X$28&gt;=$E36,MAX(1,INDEX('4. CPI-tabel'!$D$20:$Z$42,MAX($E36,2010)-2003,X$28-2003)),0))</f>
        <v>1.1084974968243537</v>
      </c>
      <c r="Y36" s="118">
        <f>IF($C36="TD",INDEX('4. CPI-tabel'!$D$20:$Z$42,$E36-2003,Y$28-2003),
IF(Y$28&gt;=$E36,MAX(1,INDEX('4. CPI-tabel'!$D$20:$Z$42,MAX($E36,2010)-2003,Y$28-2003)),0))</f>
        <v>1.137318431741787</v>
      </c>
      <c r="Z36" s="118">
        <f>IF($C36="TD",INDEX('4. CPI-tabel'!$D$20:$Z$42,$E36-2003,Z$28-2003),
IF(Z$28&gt;=$E36,MAX(1,INDEX('4. CPI-tabel'!$D$20:$Z$42,MAX($E36,2010)-2003,Z$28-2003)),0))</f>
        <v>1.1634767556718479</v>
      </c>
      <c r="AA36" s="118">
        <f>IF($C36="TD",INDEX('4. CPI-tabel'!$D$20:$Z$42,$E36-2003,AA$28-2003),
IF(AA$28&gt;=$E36,MAX(1,INDEX('4. CPI-tabel'!$D$20:$Z$42,MAX($E36,2010)-2003,AA$28-2003)),0))</f>
        <v>1.1960541048306597</v>
      </c>
      <c r="AB36" s="118">
        <f>IF($C36="TD",INDEX('4. CPI-tabel'!$D$20:$Z$42,$E36-2003,AB$28-2003),
IF(AB$28&gt;=$E36,MAX(1,INDEX('4. CPI-tabel'!$D$20:$Z$42,MAX($E36,2010)-2003,AB$28-2003)),0))</f>
        <v>1.2080146458789662</v>
      </c>
      <c r="AC36" s="118">
        <f>IF($C36="TD",INDEX('4. CPI-tabel'!$D$20:$Z$42,$E36-2003,AC$28-2003),
IF(AC$28&gt;=$E36,MAX(1,INDEX('4. CPI-tabel'!$D$20:$Z$42,MAX($E36,2010)-2003,AC$28-2003)),0))</f>
        <v>1.217678763045998</v>
      </c>
      <c r="AD36" s="118">
        <f>IF($C36="TD",INDEX('4. CPI-tabel'!$D$20:$Z$42,$E36-2003,AD$28-2003),
IF(AD$28&gt;=$E36,MAX(1,INDEX('4. CPI-tabel'!$D$20:$Z$42,MAX($E36,2010)-2003,AD$28-2003)),0))</f>
        <v>1.22011412057209</v>
      </c>
      <c r="AE36" s="118">
        <f>IF($C36="TD",INDEX('4. CPI-tabel'!$D$20:$Z$42,$E36-2003,AE$28-2003),
IF(AE$28&gt;=$E36,MAX(1,INDEX('4. CPI-tabel'!$D$20:$Z$42,MAX($E36,2010)-2003,AE$28-2003)),0))</f>
        <v>1.2371957182600992</v>
      </c>
      <c r="AF36" s="118">
        <f>IF($C36="TD",INDEX('4. CPI-tabel'!$D$20:$Z$42,$E36-2003,AF$28-2003),
IF(AF$28&gt;=$E36,MAX(1,INDEX('4. CPI-tabel'!$D$20:$Z$42,MAX($E36,2010)-2003,AF$28-2003)),0))</f>
        <v>1.2631768283435612</v>
      </c>
      <c r="AG36" s="118">
        <f>IF($C36="TD",INDEX('4. CPI-tabel'!$D$20:$Z$42,$E36-2003,AG$28-2003),
IF(AG$28&gt;=$E36,MAX(1,INDEX('4. CPI-tabel'!$D$20:$Z$42,MAX($E36,2010)-2003,AG$28-2003)),0))</f>
        <v>1.2985457795371809</v>
      </c>
      <c r="AH36" s="118">
        <f>IF($C36="TD",INDEX('4. CPI-tabel'!$D$20:$Z$42,$E36-2003,AH$28-2003),
IF(AH$28&gt;=$E36,MAX(1,INDEX('4. CPI-tabel'!$D$20:$Z$42,MAX($E36,2010)-2003,AH$28-2003)),0))</f>
        <v>1.3076355999939411</v>
      </c>
      <c r="AI36" s="118">
        <f>IF($C36="TD",INDEX('4. CPI-tabel'!$D$20:$Z$42,$E36-2003,AI$28-2003),
IF(AI$28&gt;=$E36,MAX(1,INDEX('4. CPI-tabel'!$D$20:$Z$42,MAX($E36,2010)-2003,AI$28-2003)),0))</f>
        <v>1.3076355999939411</v>
      </c>
      <c r="AJ36" s="118">
        <f>IF($C36="TD",INDEX('4. CPI-tabel'!$D$20:$Z$42,$E36-2003,AJ$28-2003),
IF(AJ$28&gt;=$E36,MAX(1,INDEX('4. CPI-tabel'!$D$20:$Z$42,MAX($E36,2010)-2003,AJ$28-2003)),0))</f>
        <v>1.3076355999939411</v>
      </c>
      <c r="AK36" s="118">
        <f>IF($C36="TD",INDEX('4. CPI-tabel'!$D$20:$Z$42,$E36-2003,AK$28-2003),
IF(AK$28&gt;=$E36,MAX(1,INDEX('4. CPI-tabel'!$D$20:$Z$42,MAX($E36,2010)-2003,AK$28-2003)),0))</f>
        <v>1.3076355999939411</v>
      </c>
      <c r="AL36" s="118">
        <f>IF($C36="TD",INDEX('4. CPI-tabel'!$D$20:$Z$42,$E36-2003,AL$28-2003),
IF(AL$28&gt;=$E36,MAX(1,INDEX('4. CPI-tabel'!$D$20:$Z$42,MAX($E36,2010)-2003,AL$28-2003)),0))</f>
        <v>1.3076355999939411</v>
      </c>
      <c r="AM36" s="118">
        <f>IF($C36="TD",INDEX('4. CPI-tabel'!$D$20:$Z$42,$E36-2003,AM$28-2003),
IF(AM$28&gt;=$E36,MAX(1,INDEX('4. CPI-tabel'!$D$20:$Z$42,MAX($E36,2010)-2003,AM$28-2003)),0))</f>
        <v>1.3076355999939411</v>
      </c>
      <c r="AO36" s="87">
        <f t="shared" si="5"/>
        <v>25347.459432476564</v>
      </c>
      <c r="AP36" s="87">
        <f t="shared" si="6"/>
        <v>26006.493377720963</v>
      </c>
      <c r="AQ36" s="87">
        <f t="shared" si="7"/>
        <v>26604.642725408539</v>
      </c>
      <c r="AR36" s="87">
        <f t="shared" si="8"/>
        <v>13674.786360859989</v>
      </c>
      <c r="AS36" s="87">
        <f t="shared" si="9"/>
        <v>0</v>
      </c>
      <c r="AT36" s="87">
        <f t="shared" si="10"/>
        <v>0</v>
      </c>
      <c r="AU36" s="87">
        <f t="shared" si="11"/>
        <v>0</v>
      </c>
      <c r="AV36" s="87">
        <f t="shared" si="12"/>
        <v>0</v>
      </c>
      <c r="AW36" s="87">
        <f t="shared" si="13"/>
        <v>0</v>
      </c>
      <c r="AX36" s="87">
        <f t="shared" si="14"/>
        <v>0</v>
      </c>
      <c r="AY36" s="87">
        <f t="shared" si="15"/>
        <v>0</v>
      </c>
      <c r="AZ36" s="87">
        <f t="shared" si="16"/>
        <v>0</v>
      </c>
      <c r="BA36" s="87">
        <f t="shared" si="17"/>
        <v>0</v>
      </c>
      <c r="BB36" s="87">
        <f t="shared" si="18"/>
        <v>0</v>
      </c>
      <c r="BC36" s="87">
        <f t="shared" si="19"/>
        <v>0</v>
      </c>
      <c r="BD36" s="87">
        <f t="shared" si="20"/>
        <v>0</v>
      </c>
    </row>
    <row r="37" spans="1:56" s="20" customFormat="1" x14ac:dyDescent="0.2">
      <c r="A37" s="41"/>
      <c r="B37" s="86">
        <f>'3. Investeringen'!B23</f>
        <v>9</v>
      </c>
      <c r="C37" s="86" t="str">
        <f>'3. Investeringen'!F23</f>
        <v>TD</v>
      </c>
      <c r="D37" s="86" t="str">
        <f>'3. Investeringen'!G23</f>
        <v>Nieuwe investeringen TD</v>
      </c>
      <c r="E37" s="121">
        <f>'3. Investeringen'!K23</f>
        <v>2004</v>
      </c>
      <c r="G37" s="86">
        <f>'7. Nominale afschrijvingen'!R26</f>
        <v>0</v>
      </c>
      <c r="H37" s="86">
        <f>'7. Nominale afschrijvingen'!S26</f>
        <v>0</v>
      </c>
      <c r="I37" s="86">
        <f>'7. Nominale afschrijvingen'!T26</f>
        <v>0</v>
      </c>
      <c r="J37" s="86">
        <f>'7. Nominale afschrijvingen'!U26</f>
        <v>0</v>
      </c>
      <c r="K37" s="86">
        <f>'7. Nominale afschrijvingen'!V26</f>
        <v>0</v>
      </c>
      <c r="L37" s="86">
        <f>'7. Nominale afschrijvingen'!W26</f>
        <v>0</v>
      </c>
      <c r="M37" s="86">
        <f>'7. Nominale afschrijvingen'!X26</f>
        <v>0</v>
      </c>
      <c r="N37" s="86">
        <f>'7. Nominale afschrijvingen'!Y26</f>
        <v>0</v>
      </c>
      <c r="O37" s="86">
        <f>'7. Nominale afschrijvingen'!Z26</f>
        <v>0</v>
      </c>
      <c r="P37" s="86">
        <f>'7. Nominale afschrijvingen'!AA26</f>
        <v>0</v>
      </c>
      <c r="Q37" s="86">
        <f>'7. Nominale afschrijvingen'!AB26</f>
        <v>0</v>
      </c>
      <c r="R37" s="86">
        <f>'7. Nominale afschrijvingen'!AC26</f>
        <v>0</v>
      </c>
      <c r="S37" s="86">
        <f>'7. Nominale afschrijvingen'!AD26</f>
        <v>0</v>
      </c>
      <c r="T37" s="86">
        <f>'7. Nominale afschrijvingen'!AE26</f>
        <v>0</v>
      </c>
      <c r="U37" s="86">
        <f>'7. Nominale afschrijvingen'!AF26</f>
        <v>0</v>
      </c>
      <c r="V37" s="86">
        <f>'7. Nominale afschrijvingen'!AG26</f>
        <v>0</v>
      </c>
      <c r="W37" s="40"/>
      <c r="X37" s="118">
        <f>IF($C37="TD",INDEX('4. CPI-tabel'!$D$20:$Z$42,$E37-2003,X$28-2003),
IF(X$28&gt;=$E37,MAX(1,INDEX('4. CPI-tabel'!$D$20:$Z$42,MAX($E37,2010)-2003,X$28-2003)),0))</f>
        <v>1.1084974968243537</v>
      </c>
      <c r="Y37" s="118">
        <f>IF($C37="TD",INDEX('4. CPI-tabel'!$D$20:$Z$42,$E37-2003,Y$28-2003),
IF(Y$28&gt;=$E37,MAX(1,INDEX('4. CPI-tabel'!$D$20:$Z$42,MAX($E37,2010)-2003,Y$28-2003)),0))</f>
        <v>1.137318431741787</v>
      </c>
      <c r="Z37" s="118">
        <f>IF($C37="TD",INDEX('4. CPI-tabel'!$D$20:$Z$42,$E37-2003,Z$28-2003),
IF(Z$28&gt;=$E37,MAX(1,INDEX('4. CPI-tabel'!$D$20:$Z$42,MAX($E37,2010)-2003,Z$28-2003)),0))</f>
        <v>1.1634767556718479</v>
      </c>
      <c r="AA37" s="118">
        <f>IF($C37="TD",INDEX('4. CPI-tabel'!$D$20:$Z$42,$E37-2003,AA$28-2003),
IF(AA$28&gt;=$E37,MAX(1,INDEX('4. CPI-tabel'!$D$20:$Z$42,MAX($E37,2010)-2003,AA$28-2003)),0))</f>
        <v>1.1960541048306597</v>
      </c>
      <c r="AB37" s="118">
        <f>IF($C37="TD",INDEX('4. CPI-tabel'!$D$20:$Z$42,$E37-2003,AB$28-2003),
IF(AB$28&gt;=$E37,MAX(1,INDEX('4. CPI-tabel'!$D$20:$Z$42,MAX($E37,2010)-2003,AB$28-2003)),0))</f>
        <v>1.2080146458789662</v>
      </c>
      <c r="AC37" s="118">
        <f>IF($C37="TD",INDEX('4. CPI-tabel'!$D$20:$Z$42,$E37-2003,AC$28-2003),
IF(AC$28&gt;=$E37,MAX(1,INDEX('4. CPI-tabel'!$D$20:$Z$42,MAX($E37,2010)-2003,AC$28-2003)),0))</f>
        <v>1.217678763045998</v>
      </c>
      <c r="AD37" s="118">
        <f>IF($C37="TD",INDEX('4. CPI-tabel'!$D$20:$Z$42,$E37-2003,AD$28-2003),
IF(AD$28&gt;=$E37,MAX(1,INDEX('4. CPI-tabel'!$D$20:$Z$42,MAX($E37,2010)-2003,AD$28-2003)),0))</f>
        <v>1.22011412057209</v>
      </c>
      <c r="AE37" s="118">
        <f>IF($C37="TD",INDEX('4. CPI-tabel'!$D$20:$Z$42,$E37-2003,AE$28-2003),
IF(AE$28&gt;=$E37,MAX(1,INDEX('4. CPI-tabel'!$D$20:$Z$42,MAX($E37,2010)-2003,AE$28-2003)),0))</f>
        <v>1.2371957182600992</v>
      </c>
      <c r="AF37" s="118">
        <f>IF($C37="TD",INDEX('4. CPI-tabel'!$D$20:$Z$42,$E37-2003,AF$28-2003),
IF(AF$28&gt;=$E37,MAX(1,INDEX('4. CPI-tabel'!$D$20:$Z$42,MAX($E37,2010)-2003,AF$28-2003)),0))</f>
        <v>1.2631768283435612</v>
      </c>
      <c r="AG37" s="118">
        <f>IF($C37="TD",INDEX('4. CPI-tabel'!$D$20:$Z$42,$E37-2003,AG$28-2003),
IF(AG$28&gt;=$E37,MAX(1,INDEX('4. CPI-tabel'!$D$20:$Z$42,MAX($E37,2010)-2003,AG$28-2003)),0))</f>
        <v>1.2985457795371809</v>
      </c>
      <c r="AH37" s="118">
        <f>IF($C37="TD",INDEX('4. CPI-tabel'!$D$20:$Z$42,$E37-2003,AH$28-2003),
IF(AH$28&gt;=$E37,MAX(1,INDEX('4. CPI-tabel'!$D$20:$Z$42,MAX($E37,2010)-2003,AH$28-2003)),0))</f>
        <v>1.3076355999939411</v>
      </c>
      <c r="AI37" s="118">
        <f>IF($C37="TD",INDEX('4. CPI-tabel'!$D$20:$Z$42,$E37-2003,AI$28-2003),
IF(AI$28&gt;=$E37,MAX(1,INDEX('4. CPI-tabel'!$D$20:$Z$42,MAX($E37,2010)-2003,AI$28-2003)),0))</f>
        <v>1.3076355999939411</v>
      </c>
      <c r="AJ37" s="118">
        <f>IF($C37="TD",INDEX('4. CPI-tabel'!$D$20:$Z$42,$E37-2003,AJ$28-2003),
IF(AJ$28&gt;=$E37,MAX(1,INDEX('4. CPI-tabel'!$D$20:$Z$42,MAX($E37,2010)-2003,AJ$28-2003)),0))</f>
        <v>1.3076355999939411</v>
      </c>
      <c r="AK37" s="118">
        <f>IF($C37="TD",INDEX('4. CPI-tabel'!$D$20:$Z$42,$E37-2003,AK$28-2003),
IF(AK$28&gt;=$E37,MAX(1,INDEX('4. CPI-tabel'!$D$20:$Z$42,MAX($E37,2010)-2003,AK$28-2003)),0))</f>
        <v>1.3076355999939411</v>
      </c>
      <c r="AL37" s="118">
        <f>IF($C37="TD",INDEX('4. CPI-tabel'!$D$20:$Z$42,$E37-2003,AL$28-2003),
IF(AL$28&gt;=$E37,MAX(1,INDEX('4. CPI-tabel'!$D$20:$Z$42,MAX($E37,2010)-2003,AL$28-2003)),0))</f>
        <v>1.3076355999939411</v>
      </c>
      <c r="AM37" s="118">
        <f>IF($C37="TD",INDEX('4. CPI-tabel'!$D$20:$Z$42,$E37-2003,AM$28-2003),
IF(AM$28&gt;=$E37,MAX(1,INDEX('4. CPI-tabel'!$D$20:$Z$42,MAX($E37,2010)-2003,AM$28-2003)),0))</f>
        <v>1.3076355999939411</v>
      </c>
      <c r="AO37" s="87">
        <f t="shared" si="5"/>
        <v>0</v>
      </c>
      <c r="AP37" s="87">
        <f t="shared" si="6"/>
        <v>0</v>
      </c>
      <c r="AQ37" s="87">
        <f t="shared" si="7"/>
        <v>0</v>
      </c>
      <c r="AR37" s="87">
        <f t="shared" si="8"/>
        <v>0</v>
      </c>
      <c r="AS37" s="87">
        <f t="shared" si="9"/>
        <v>0</v>
      </c>
      <c r="AT37" s="87">
        <f t="shared" si="10"/>
        <v>0</v>
      </c>
      <c r="AU37" s="87">
        <f t="shared" si="11"/>
        <v>0</v>
      </c>
      <c r="AV37" s="87">
        <f t="shared" si="12"/>
        <v>0</v>
      </c>
      <c r="AW37" s="87">
        <f t="shared" si="13"/>
        <v>0</v>
      </c>
      <c r="AX37" s="87">
        <f t="shared" si="14"/>
        <v>0</v>
      </c>
      <c r="AY37" s="87">
        <f t="shared" si="15"/>
        <v>0</v>
      </c>
      <c r="AZ37" s="87">
        <f t="shared" si="16"/>
        <v>0</v>
      </c>
      <c r="BA37" s="87">
        <f t="shared" si="17"/>
        <v>0</v>
      </c>
      <c r="BB37" s="87">
        <f t="shared" si="18"/>
        <v>0</v>
      </c>
      <c r="BC37" s="87">
        <f t="shared" si="19"/>
        <v>0</v>
      </c>
      <c r="BD37" s="87">
        <f t="shared" si="20"/>
        <v>0</v>
      </c>
    </row>
    <row r="38" spans="1:56" s="20" customFormat="1" x14ac:dyDescent="0.2">
      <c r="A38" s="41"/>
      <c r="B38" s="86">
        <f>'3. Investeringen'!B24</f>
        <v>10</v>
      </c>
      <c r="C38" s="86" t="str">
        <f>'3. Investeringen'!F24</f>
        <v>TD</v>
      </c>
      <c r="D38" s="86" t="str">
        <f>'3. Investeringen'!G24</f>
        <v>Nieuwe investeringen TD</v>
      </c>
      <c r="E38" s="121">
        <f>'3. Investeringen'!K24</f>
        <v>2005</v>
      </c>
      <c r="G38" s="86">
        <f>'7. Nominale afschrijvingen'!R27</f>
        <v>6093.545454545455</v>
      </c>
      <c r="H38" s="86">
        <f>'7. Nominale afschrijvingen'!S27</f>
        <v>6093.545454545454</v>
      </c>
      <c r="I38" s="86">
        <f>'7. Nominale afschrijvingen'!T27</f>
        <v>6093.545454545454</v>
      </c>
      <c r="J38" s="86">
        <f>'7. Nominale afschrijvingen'!U27</f>
        <v>6093.545454545454</v>
      </c>
      <c r="K38" s="86">
        <f>'7. Nominale afschrijvingen'!V27</f>
        <v>6093.545454545454</v>
      </c>
      <c r="L38" s="86">
        <f>'7. Nominale afschrijvingen'!W27</f>
        <v>6093.545454545454</v>
      </c>
      <c r="M38" s="86">
        <f>'7. Nominale afschrijvingen'!X27</f>
        <v>6093.545454545454</v>
      </c>
      <c r="N38" s="86">
        <f>'7. Nominale afschrijvingen'!Y27</f>
        <v>6093.545454545454</v>
      </c>
      <c r="O38" s="86">
        <f>'7. Nominale afschrijvingen'!Z27</f>
        <v>6093.545454545454</v>
      </c>
      <c r="P38" s="86">
        <f>'7. Nominale afschrijvingen'!AA27</f>
        <v>6093.545454545454</v>
      </c>
      <c r="Q38" s="86">
        <f>'7. Nominale afschrijvingen'!AB27</f>
        <v>6093.545454545454</v>
      </c>
      <c r="R38" s="86">
        <f>'7. Nominale afschrijvingen'!AC27</f>
        <v>7312.2545454545452</v>
      </c>
      <c r="S38" s="86">
        <f>'7. Nominale afschrijvingen'!AD27</f>
        <v>7084.3401180637547</v>
      </c>
      <c r="T38" s="86">
        <f>'7. Nominale afschrijvingen'!AE27</f>
        <v>6863.529516981248</v>
      </c>
      <c r="U38" s="86">
        <f>'7. Nominale afschrijvingen'!AF27</f>
        <v>6649.6013242441695</v>
      </c>
      <c r="V38" s="86">
        <f>'7. Nominale afschrijvingen'!AG27</f>
        <v>6442.341023228767</v>
      </c>
      <c r="W38" s="40"/>
      <c r="X38" s="118">
        <f>IF($C38="TD",INDEX('4. CPI-tabel'!$D$20:$Z$42,$E38-2003,X$28-2003),
IF(X$28&gt;=$E38,MAX(1,INDEX('4. CPI-tabel'!$D$20:$Z$42,MAX($E38,2010)-2003,X$28-2003)),0))</f>
        <v>1.0964366931991631</v>
      </c>
      <c r="Y38" s="118">
        <f>IF($C38="TD",INDEX('4. CPI-tabel'!$D$20:$Z$42,$E38-2003,Y$28-2003),
IF(Y$28&gt;=$E38,MAX(1,INDEX('4. CPI-tabel'!$D$20:$Z$42,MAX($E38,2010)-2003,Y$28-2003)),0))</f>
        <v>1.1249440472223413</v>
      </c>
      <c r="Z38" s="118">
        <f>IF($C38="TD",INDEX('4. CPI-tabel'!$D$20:$Z$42,$E38-2003,Z$28-2003),
IF(Z$28&gt;=$E38,MAX(1,INDEX('4. CPI-tabel'!$D$20:$Z$42,MAX($E38,2010)-2003,Z$28-2003)),0))</f>
        <v>1.1508177603084551</v>
      </c>
      <c r="AA38" s="118">
        <f>IF($C38="TD",INDEX('4. CPI-tabel'!$D$20:$Z$42,$E38-2003,AA$28-2003),
IF(AA$28&gt;=$E38,MAX(1,INDEX('4. CPI-tabel'!$D$20:$Z$42,MAX($E38,2010)-2003,AA$28-2003)),0))</f>
        <v>1.1830406575970918</v>
      </c>
      <c r="AB38" s="118">
        <f>IF($C38="TD",INDEX('4. CPI-tabel'!$D$20:$Z$42,$E38-2003,AB$28-2003),
IF(AB$28&gt;=$E38,MAX(1,INDEX('4. CPI-tabel'!$D$20:$Z$42,MAX($E38,2010)-2003,AB$28-2003)),0))</f>
        <v>1.1948710641730627</v>
      </c>
      <c r="AC38" s="118">
        <f>IF($C38="TD",INDEX('4. CPI-tabel'!$D$20:$Z$42,$E38-2003,AC$28-2003),
IF(AC$28&gt;=$E38,MAX(1,INDEX('4. CPI-tabel'!$D$20:$Z$42,MAX($E38,2010)-2003,AC$28-2003)),0))</f>
        <v>1.2044300326864472</v>
      </c>
      <c r="AD38" s="118">
        <f>IF($C38="TD",INDEX('4. CPI-tabel'!$D$20:$Z$42,$E38-2003,AD$28-2003),
IF(AD$28&gt;=$E38,MAX(1,INDEX('4. CPI-tabel'!$D$20:$Z$42,MAX($E38,2010)-2003,AD$28-2003)),0))</f>
        <v>1.2068388927518201</v>
      </c>
      <c r="AE38" s="118">
        <f>IF($C38="TD",INDEX('4. CPI-tabel'!$D$20:$Z$42,$E38-2003,AE$28-2003),
IF(AE$28&gt;=$E38,MAX(1,INDEX('4. CPI-tabel'!$D$20:$Z$42,MAX($E38,2010)-2003,AE$28-2003)),0))</f>
        <v>1.2237346372503457</v>
      </c>
      <c r="AF38" s="118">
        <f>IF($C38="TD",INDEX('4. CPI-tabel'!$D$20:$Z$42,$E38-2003,AF$28-2003),
IF(AF$28&gt;=$E38,MAX(1,INDEX('4. CPI-tabel'!$D$20:$Z$42,MAX($E38,2010)-2003,AF$28-2003)),0))</f>
        <v>1.2494330646326028</v>
      </c>
      <c r="AG38" s="118">
        <f>IF($C38="TD",INDEX('4. CPI-tabel'!$D$20:$Z$42,$E38-2003,AG$28-2003),
IF(AG$28&gt;=$E38,MAX(1,INDEX('4. CPI-tabel'!$D$20:$Z$42,MAX($E38,2010)-2003,AG$28-2003)),0))</f>
        <v>1.2844171904423158</v>
      </c>
      <c r="AH38" s="118">
        <f>IF($C38="TD",INDEX('4. CPI-tabel'!$D$20:$Z$42,$E38-2003,AH$28-2003),
IF(AH$28&gt;=$E38,MAX(1,INDEX('4. CPI-tabel'!$D$20:$Z$42,MAX($E38,2010)-2003,AH$28-2003)),0))</f>
        <v>1.2934081107754118</v>
      </c>
      <c r="AI38" s="118">
        <f>IF($C38="TD",INDEX('4. CPI-tabel'!$D$20:$Z$42,$E38-2003,AI$28-2003),
IF(AI$28&gt;=$E38,MAX(1,INDEX('4. CPI-tabel'!$D$20:$Z$42,MAX($E38,2010)-2003,AI$28-2003)),0))</f>
        <v>1.2934081107754118</v>
      </c>
      <c r="AJ38" s="118">
        <f>IF($C38="TD",INDEX('4. CPI-tabel'!$D$20:$Z$42,$E38-2003,AJ$28-2003),
IF(AJ$28&gt;=$E38,MAX(1,INDEX('4. CPI-tabel'!$D$20:$Z$42,MAX($E38,2010)-2003,AJ$28-2003)),0))</f>
        <v>1.2934081107754118</v>
      </c>
      <c r="AK38" s="118">
        <f>IF($C38="TD",INDEX('4. CPI-tabel'!$D$20:$Z$42,$E38-2003,AK$28-2003),
IF(AK$28&gt;=$E38,MAX(1,INDEX('4. CPI-tabel'!$D$20:$Z$42,MAX($E38,2010)-2003,AK$28-2003)),0))</f>
        <v>1.2934081107754118</v>
      </c>
      <c r="AL38" s="118">
        <f>IF($C38="TD",INDEX('4. CPI-tabel'!$D$20:$Z$42,$E38-2003,AL$28-2003),
IF(AL$28&gt;=$E38,MAX(1,INDEX('4. CPI-tabel'!$D$20:$Z$42,MAX($E38,2010)-2003,AL$28-2003)),0))</f>
        <v>1.2934081107754118</v>
      </c>
      <c r="AM38" s="118">
        <f>IF($C38="TD",INDEX('4. CPI-tabel'!$D$20:$Z$42,$E38-2003,AM$28-2003),
IF(AM$28&gt;=$E38,MAX(1,INDEX('4. CPI-tabel'!$D$20:$Z$42,MAX($E38,2010)-2003,AM$28-2003)),0))</f>
        <v>1.2934081107754118</v>
      </c>
      <c r="AO38" s="87">
        <f t="shared" si="5"/>
        <v>6681.1868280406097</v>
      </c>
      <c r="AP38" s="87">
        <f t="shared" si="6"/>
        <v>6854.8976855696646</v>
      </c>
      <c r="AQ38" s="87">
        <f t="shared" si="7"/>
        <v>7012.5603323377663</v>
      </c>
      <c r="AR38" s="87">
        <f t="shared" si="8"/>
        <v>7208.9120216432229</v>
      </c>
      <c r="AS38" s="87">
        <f t="shared" si="9"/>
        <v>7281.001141859655</v>
      </c>
      <c r="AT38" s="87">
        <f t="shared" si="10"/>
        <v>7339.249150994533</v>
      </c>
      <c r="AU38" s="87">
        <f t="shared" si="11"/>
        <v>7353.9276492965218</v>
      </c>
      <c r="AV38" s="87">
        <f t="shared" si="12"/>
        <v>7456.8826363866738</v>
      </c>
      <c r="AW38" s="87">
        <f t="shared" si="13"/>
        <v>7613.4771717507938</v>
      </c>
      <c r="AX38" s="87">
        <f t="shared" si="14"/>
        <v>7826.6545325598163</v>
      </c>
      <c r="AY38" s="87">
        <f t="shared" si="15"/>
        <v>7881.4411142877343</v>
      </c>
      <c r="AZ38" s="87">
        <f t="shared" si="16"/>
        <v>9457.7293371452815</v>
      </c>
      <c r="BA38" s="87">
        <f t="shared" si="17"/>
        <v>9162.9429681952988</v>
      </c>
      <c r="BB38" s="87">
        <f t="shared" si="18"/>
        <v>8877.3447458099909</v>
      </c>
      <c r="BC38" s="87">
        <f t="shared" si="19"/>
        <v>8600.6482862003286</v>
      </c>
      <c r="BD38" s="87">
        <f t="shared" si="20"/>
        <v>8332.5761318252535</v>
      </c>
    </row>
    <row r="39" spans="1:56" s="20" customFormat="1" x14ac:dyDescent="0.2">
      <c r="A39" s="41"/>
      <c r="B39" s="86">
        <f>'3. Investeringen'!B25</f>
        <v>11</v>
      </c>
      <c r="C39" s="86" t="str">
        <f>'3. Investeringen'!F25</f>
        <v>TD</v>
      </c>
      <c r="D39" s="86" t="str">
        <f>'3. Investeringen'!G25</f>
        <v>Nieuwe investeringen TD</v>
      </c>
      <c r="E39" s="121">
        <f>'3. Investeringen'!K25</f>
        <v>2005</v>
      </c>
      <c r="G39" s="86">
        <f>'7. Nominale afschrijvingen'!R28</f>
        <v>22890.844444444443</v>
      </c>
      <c r="H39" s="86">
        <f>'7. Nominale afschrijvingen'!S28</f>
        <v>22890.844444444447</v>
      </c>
      <c r="I39" s="86">
        <f>'7. Nominale afschrijvingen'!T28</f>
        <v>22890.844444444447</v>
      </c>
      <c r="J39" s="86">
        <f>'7. Nominale afschrijvingen'!U28</f>
        <v>22890.844444444447</v>
      </c>
      <c r="K39" s="86">
        <f>'7. Nominale afschrijvingen'!V28</f>
        <v>22890.844444444447</v>
      </c>
      <c r="L39" s="86">
        <f>'7. Nominale afschrijvingen'!W28</f>
        <v>22890.844444444447</v>
      </c>
      <c r="M39" s="86">
        <f>'7. Nominale afschrijvingen'!X28</f>
        <v>22890.844444444447</v>
      </c>
      <c r="N39" s="86">
        <f>'7. Nominale afschrijvingen'!Y28</f>
        <v>22890.844444444447</v>
      </c>
      <c r="O39" s="86">
        <f>'7. Nominale afschrijvingen'!Z28</f>
        <v>22890.844444444447</v>
      </c>
      <c r="P39" s="86">
        <f>'7. Nominale afschrijvingen'!AA28</f>
        <v>22890.844444444447</v>
      </c>
      <c r="Q39" s="86">
        <f>'7. Nominale afschrijvingen'!AB28</f>
        <v>22890.844444444447</v>
      </c>
      <c r="R39" s="86">
        <f>'7. Nominale afschrijvingen'!AC28</f>
        <v>27469.013333333332</v>
      </c>
      <c r="S39" s="86">
        <f>'7. Nominale afschrijvingen'!AD28</f>
        <v>26312.423298245612</v>
      </c>
      <c r="T39" s="86">
        <f>'7. Nominale afschrijvingen'!AE28</f>
        <v>25204.53179095106</v>
      </c>
      <c r="U39" s="86">
        <f>'7. Nominale afschrijvingen'!AF28</f>
        <v>24143.288347121543</v>
      </c>
      <c r="V39" s="86">
        <f>'7. Nominale afschrijvingen'!AG28</f>
        <v>23126.728837769057</v>
      </c>
      <c r="W39" s="40"/>
      <c r="X39" s="118">
        <f>IF($C39="TD",INDEX('4. CPI-tabel'!$D$20:$Z$42,$E39-2003,X$28-2003),
IF(X$28&gt;=$E39,MAX(1,INDEX('4. CPI-tabel'!$D$20:$Z$42,MAX($E39,2010)-2003,X$28-2003)),0))</f>
        <v>1.0964366931991631</v>
      </c>
      <c r="Y39" s="118">
        <f>IF($C39="TD",INDEX('4. CPI-tabel'!$D$20:$Z$42,$E39-2003,Y$28-2003),
IF(Y$28&gt;=$E39,MAX(1,INDEX('4. CPI-tabel'!$D$20:$Z$42,MAX($E39,2010)-2003,Y$28-2003)),0))</f>
        <v>1.1249440472223413</v>
      </c>
      <c r="Z39" s="118">
        <f>IF($C39="TD",INDEX('4. CPI-tabel'!$D$20:$Z$42,$E39-2003,Z$28-2003),
IF(Z$28&gt;=$E39,MAX(1,INDEX('4. CPI-tabel'!$D$20:$Z$42,MAX($E39,2010)-2003,Z$28-2003)),0))</f>
        <v>1.1508177603084551</v>
      </c>
      <c r="AA39" s="118">
        <f>IF($C39="TD",INDEX('4. CPI-tabel'!$D$20:$Z$42,$E39-2003,AA$28-2003),
IF(AA$28&gt;=$E39,MAX(1,INDEX('4. CPI-tabel'!$D$20:$Z$42,MAX($E39,2010)-2003,AA$28-2003)),0))</f>
        <v>1.1830406575970918</v>
      </c>
      <c r="AB39" s="118">
        <f>IF($C39="TD",INDEX('4. CPI-tabel'!$D$20:$Z$42,$E39-2003,AB$28-2003),
IF(AB$28&gt;=$E39,MAX(1,INDEX('4. CPI-tabel'!$D$20:$Z$42,MAX($E39,2010)-2003,AB$28-2003)),0))</f>
        <v>1.1948710641730627</v>
      </c>
      <c r="AC39" s="118">
        <f>IF($C39="TD",INDEX('4. CPI-tabel'!$D$20:$Z$42,$E39-2003,AC$28-2003),
IF(AC$28&gt;=$E39,MAX(1,INDEX('4. CPI-tabel'!$D$20:$Z$42,MAX($E39,2010)-2003,AC$28-2003)),0))</f>
        <v>1.2044300326864472</v>
      </c>
      <c r="AD39" s="118">
        <f>IF($C39="TD",INDEX('4. CPI-tabel'!$D$20:$Z$42,$E39-2003,AD$28-2003),
IF(AD$28&gt;=$E39,MAX(1,INDEX('4. CPI-tabel'!$D$20:$Z$42,MAX($E39,2010)-2003,AD$28-2003)),0))</f>
        <v>1.2068388927518201</v>
      </c>
      <c r="AE39" s="118">
        <f>IF($C39="TD",INDEX('4. CPI-tabel'!$D$20:$Z$42,$E39-2003,AE$28-2003),
IF(AE$28&gt;=$E39,MAX(1,INDEX('4. CPI-tabel'!$D$20:$Z$42,MAX($E39,2010)-2003,AE$28-2003)),0))</f>
        <v>1.2237346372503457</v>
      </c>
      <c r="AF39" s="118">
        <f>IF($C39="TD",INDEX('4. CPI-tabel'!$D$20:$Z$42,$E39-2003,AF$28-2003),
IF(AF$28&gt;=$E39,MAX(1,INDEX('4. CPI-tabel'!$D$20:$Z$42,MAX($E39,2010)-2003,AF$28-2003)),0))</f>
        <v>1.2494330646326028</v>
      </c>
      <c r="AG39" s="118">
        <f>IF($C39="TD",INDEX('4. CPI-tabel'!$D$20:$Z$42,$E39-2003,AG$28-2003),
IF(AG$28&gt;=$E39,MAX(1,INDEX('4. CPI-tabel'!$D$20:$Z$42,MAX($E39,2010)-2003,AG$28-2003)),0))</f>
        <v>1.2844171904423158</v>
      </c>
      <c r="AH39" s="118">
        <f>IF($C39="TD",INDEX('4. CPI-tabel'!$D$20:$Z$42,$E39-2003,AH$28-2003),
IF(AH$28&gt;=$E39,MAX(1,INDEX('4. CPI-tabel'!$D$20:$Z$42,MAX($E39,2010)-2003,AH$28-2003)),0))</f>
        <v>1.2934081107754118</v>
      </c>
      <c r="AI39" s="118">
        <f>IF($C39="TD",INDEX('4. CPI-tabel'!$D$20:$Z$42,$E39-2003,AI$28-2003),
IF(AI$28&gt;=$E39,MAX(1,INDEX('4. CPI-tabel'!$D$20:$Z$42,MAX($E39,2010)-2003,AI$28-2003)),0))</f>
        <v>1.2934081107754118</v>
      </c>
      <c r="AJ39" s="118">
        <f>IF($C39="TD",INDEX('4. CPI-tabel'!$D$20:$Z$42,$E39-2003,AJ$28-2003),
IF(AJ$28&gt;=$E39,MAX(1,INDEX('4. CPI-tabel'!$D$20:$Z$42,MAX($E39,2010)-2003,AJ$28-2003)),0))</f>
        <v>1.2934081107754118</v>
      </c>
      <c r="AK39" s="118">
        <f>IF($C39="TD",INDEX('4. CPI-tabel'!$D$20:$Z$42,$E39-2003,AK$28-2003),
IF(AK$28&gt;=$E39,MAX(1,INDEX('4. CPI-tabel'!$D$20:$Z$42,MAX($E39,2010)-2003,AK$28-2003)),0))</f>
        <v>1.2934081107754118</v>
      </c>
      <c r="AL39" s="118">
        <f>IF($C39="TD",INDEX('4. CPI-tabel'!$D$20:$Z$42,$E39-2003,AL$28-2003),
IF(AL$28&gt;=$E39,MAX(1,INDEX('4. CPI-tabel'!$D$20:$Z$42,MAX($E39,2010)-2003,AL$28-2003)),0))</f>
        <v>1.2934081107754118</v>
      </c>
      <c r="AM39" s="118">
        <f>IF($C39="TD",INDEX('4. CPI-tabel'!$D$20:$Z$42,$E39-2003,AM$28-2003),
IF(AM$28&gt;=$E39,MAX(1,INDEX('4. CPI-tabel'!$D$20:$Z$42,MAX($E39,2010)-2003,AM$28-2003)),0))</f>
        <v>1.2934081107754118</v>
      </c>
      <c r="AO39" s="87">
        <f t="shared" si="5"/>
        <v>25098.361787203099</v>
      </c>
      <c r="AP39" s="87">
        <f t="shared" si="6"/>
        <v>25750.919193670383</v>
      </c>
      <c r="AQ39" s="87">
        <f t="shared" si="7"/>
        <v>26343.1903351248</v>
      </c>
      <c r="AR39" s="87">
        <f t="shared" si="8"/>
        <v>27080.799664508293</v>
      </c>
      <c r="AS39" s="87">
        <f t="shared" si="9"/>
        <v>27351.607661153375</v>
      </c>
      <c r="AT39" s="87">
        <f t="shared" si="10"/>
        <v>27570.420522442604</v>
      </c>
      <c r="AU39" s="87">
        <f t="shared" si="11"/>
        <v>27625.56136348749</v>
      </c>
      <c r="AV39" s="87">
        <f t="shared" si="12"/>
        <v>28012.319222576316</v>
      </c>
      <c r="AW39" s="87">
        <f t="shared" si="13"/>
        <v>28600.577926250415</v>
      </c>
      <c r="AX39" s="87">
        <f t="shared" si="14"/>
        <v>29401.394108185432</v>
      </c>
      <c r="AY39" s="87">
        <f t="shared" si="15"/>
        <v>29607.203866942724</v>
      </c>
      <c r="AZ39" s="87">
        <f t="shared" si="16"/>
        <v>35528.644640331266</v>
      </c>
      <c r="BA39" s="87">
        <f t="shared" si="17"/>
        <v>34032.70170810679</v>
      </c>
      <c r="BB39" s="87">
        <f t="shared" si="18"/>
        <v>32599.745846712816</v>
      </c>
      <c r="BC39" s="87">
        <f t="shared" si="19"/>
        <v>31227.12496895649</v>
      </c>
      <c r="BD39" s="87">
        <f t="shared" si="20"/>
        <v>29912.298654474111</v>
      </c>
    </row>
    <row r="40" spans="1:56" s="20" customFormat="1" x14ac:dyDescent="0.2">
      <c r="A40" s="41"/>
      <c r="B40" s="86">
        <f>'3. Investeringen'!B26</f>
        <v>12</v>
      </c>
      <c r="C40" s="86" t="str">
        <f>'3. Investeringen'!F26</f>
        <v>TD</v>
      </c>
      <c r="D40" s="86" t="str">
        <f>'3. Investeringen'!G26</f>
        <v>Nieuwe investeringen TD</v>
      </c>
      <c r="E40" s="121">
        <f>'3. Investeringen'!K26</f>
        <v>2005</v>
      </c>
      <c r="G40" s="86">
        <f>'7. Nominale afschrijvingen'!R29</f>
        <v>11057.103441602614</v>
      </c>
      <c r="H40" s="86">
        <f>'7. Nominale afschrijvingen'!S29</f>
        <v>11057.103441602614</v>
      </c>
      <c r="I40" s="86">
        <f>'7. Nominale afschrijvingen'!T29</f>
        <v>11057.103441602614</v>
      </c>
      <c r="J40" s="86">
        <f>'7. Nominale afschrijvingen'!U29</f>
        <v>11057.103441602614</v>
      </c>
      <c r="K40" s="86">
        <f>'7. Nominale afschrijvingen'!V29</f>
        <v>11057.103441602614</v>
      </c>
      <c r="L40" s="86">
        <f>'7. Nominale afschrijvingen'!W29</f>
        <v>11057.103441602614</v>
      </c>
      <c r="M40" s="86">
        <f>'7. Nominale afschrijvingen'!X29</f>
        <v>11057.103441602614</v>
      </c>
      <c r="N40" s="86">
        <f>'7. Nominale afschrijvingen'!Y29</f>
        <v>11057.103441602614</v>
      </c>
      <c r="O40" s="86">
        <f>'7. Nominale afschrijvingen'!Z29</f>
        <v>11057.103441602614</v>
      </c>
      <c r="P40" s="86">
        <f>'7. Nominale afschrijvingen'!AA29</f>
        <v>11057.103441602614</v>
      </c>
      <c r="Q40" s="86">
        <f>'7. Nominale afschrijvingen'!AB29</f>
        <v>11057.103441602614</v>
      </c>
      <c r="R40" s="86">
        <f>'7. Nominale afschrijvingen'!AC29</f>
        <v>13268.524129923142</v>
      </c>
      <c r="S40" s="86">
        <f>'7. Nominale afschrijvingen'!AD29</f>
        <v>12089.099762818862</v>
      </c>
      <c r="T40" s="86">
        <f>'7. Nominale afschrijvingen'!AE29</f>
        <v>11014.513117234963</v>
      </c>
      <c r="U40" s="86">
        <f>'7. Nominale afschrijvingen'!AF29</f>
        <v>10752.262804919845</v>
      </c>
      <c r="V40" s="86">
        <f>'7. Nominale afschrijvingen'!AG29</f>
        <v>10752.262804919845</v>
      </c>
      <c r="W40" s="40"/>
      <c r="X40" s="118">
        <f>IF($C40="TD",INDEX('4. CPI-tabel'!$D$20:$Z$42,$E40-2003,X$28-2003),
IF(X$28&gt;=$E40,MAX(1,INDEX('4. CPI-tabel'!$D$20:$Z$42,MAX($E40,2010)-2003,X$28-2003)),0))</f>
        <v>1.0964366931991631</v>
      </c>
      <c r="Y40" s="118">
        <f>IF($C40="TD",INDEX('4. CPI-tabel'!$D$20:$Z$42,$E40-2003,Y$28-2003),
IF(Y$28&gt;=$E40,MAX(1,INDEX('4. CPI-tabel'!$D$20:$Z$42,MAX($E40,2010)-2003,Y$28-2003)),0))</f>
        <v>1.1249440472223413</v>
      </c>
      <c r="Z40" s="118">
        <f>IF($C40="TD",INDEX('4. CPI-tabel'!$D$20:$Z$42,$E40-2003,Z$28-2003),
IF(Z$28&gt;=$E40,MAX(1,INDEX('4. CPI-tabel'!$D$20:$Z$42,MAX($E40,2010)-2003,Z$28-2003)),0))</f>
        <v>1.1508177603084551</v>
      </c>
      <c r="AA40" s="118">
        <f>IF($C40="TD",INDEX('4. CPI-tabel'!$D$20:$Z$42,$E40-2003,AA$28-2003),
IF(AA$28&gt;=$E40,MAX(1,INDEX('4. CPI-tabel'!$D$20:$Z$42,MAX($E40,2010)-2003,AA$28-2003)),0))</f>
        <v>1.1830406575970918</v>
      </c>
      <c r="AB40" s="118">
        <f>IF($C40="TD",INDEX('4. CPI-tabel'!$D$20:$Z$42,$E40-2003,AB$28-2003),
IF(AB$28&gt;=$E40,MAX(1,INDEX('4. CPI-tabel'!$D$20:$Z$42,MAX($E40,2010)-2003,AB$28-2003)),0))</f>
        <v>1.1948710641730627</v>
      </c>
      <c r="AC40" s="118">
        <f>IF($C40="TD",INDEX('4. CPI-tabel'!$D$20:$Z$42,$E40-2003,AC$28-2003),
IF(AC$28&gt;=$E40,MAX(1,INDEX('4. CPI-tabel'!$D$20:$Z$42,MAX($E40,2010)-2003,AC$28-2003)),0))</f>
        <v>1.2044300326864472</v>
      </c>
      <c r="AD40" s="118">
        <f>IF($C40="TD",INDEX('4. CPI-tabel'!$D$20:$Z$42,$E40-2003,AD$28-2003),
IF(AD$28&gt;=$E40,MAX(1,INDEX('4. CPI-tabel'!$D$20:$Z$42,MAX($E40,2010)-2003,AD$28-2003)),0))</f>
        <v>1.2068388927518201</v>
      </c>
      <c r="AE40" s="118">
        <f>IF($C40="TD",INDEX('4. CPI-tabel'!$D$20:$Z$42,$E40-2003,AE$28-2003),
IF(AE$28&gt;=$E40,MAX(1,INDEX('4. CPI-tabel'!$D$20:$Z$42,MAX($E40,2010)-2003,AE$28-2003)),0))</f>
        <v>1.2237346372503457</v>
      </c>
      <c r="AF40" s="118">
        <f>IF($C40="TD",INDEX('4. CPI-tabel'!$D$20:$Z$42,$E40-2003,AF$28-2003),
IF(AF$28&gt;=$E40,MAX(1,INDEX('4. CPI-tabel'!$D$20:$Z$42,MAX($E40,2010)-2003,AF$28-2003)),0))</f>
        <v>1.2494330646326028</v>
      </c>
      <c r="AG40" s="118">
        <f>IF($C40="TD",INDEX('4. CPI-tabel'!$D$20:$Z$42,$E40-2003,AG$28-2003),
IF(AG$28&gt;=$E40,MAX(1,INDEX('4. CPI-tabel'!$D$20:$Z$42,MAX($E40,2010)-2003,AG$28-2003)),0))</f>
        <v>1.2844171904423158</v>
      </c>
      <c r="AH40" s="118">
        <f>IF($C40="TD",INDEX('4. CPI-tabel'!$D$20:$Z$42,$E40-2003,AH$28-2003),
IF(AH$28&gt;=$E40,MAX(1,INDEX('4. CPI-tabel'!$D$20:$Z$42,MAX($E40,2010)-2003,AH$28-2003)),0))</f>
        <v>1.2934081107754118</v>
      </c>
      <c r="AI40" s="118">
        <f>IF($C40="TD",INDEX('4. CPI-tabel'!$D$20:$Z$42,$E40-2003,AI$28-2003),
IF(AI$28&gt;=$E40,MAX(1,INDEX('4. CPI-tabel'!$D$20:$Z$42,MAX($E40,2010)-2003,AI$28-2003)),0))</f>
        <v>1.2934081107754118</v>
      </c>
      <c r="AJ40" s="118">
        <f>IF($C40="TD",INDEX('4. CPI-tabel'!$D$20:$Z$42,$E40-2003,AJ$28-2003),
IF(AJ$28&gt;=$E40,MAX(1,INDEX('4. CPI-tabel'!$D$20:$Z$42,MAX($E40,2010)-2003,AJ$28-2003)),0))</f>
        <v>1.2934081107754118</v>
      </c>
      <c r="AK40" s="118">
        <f>IF($C40="TD",INDEX('4. CPI-tabel'!$D$20:$Z$42,$E40-2003,AK$28-2003),
IF(AK$28&gt;=$E40,MAX(1,INDEX('4. CPI-tabel'!$D$20:$Z$42,MAX($E40,2010)-2003,AK$28-2003)),0))</f>
        <v>1.2934081107754118</v>
      </c>
      <c r="AL40" s="118">
        <f>IF($C40="TD",INDEX('4. CPI-tabel'!$D$20:$Z$42,$E40-2003,AL$28-2003),
IF(AL$28&gt;=$E40,MAX(1,INDEX('4. CPI-tabel'!$D$20:$Z$42,MAX($E40,2010)-2003,AL$28-2003)),0))</f>
        <v>1.2934081107754118</v>
      </c>
      <c r="AM40" s="118">
        <f>IF($C40="TD",INDEX('4. CPI-tabel'!$D$20:$Z$42,$E40-2003,AM$28-2003),
IF(AM$28&gt;=$E40,MAX(1,INDEX('4. CPI-tabel'!$D$20:$Z$42,MAX($E40,2010)-2003,AM$28-2003)),0))</f>
        <v>1.2934081107754118</v>
      </c>
      <c r="AO40" s="87">
        <f t="shared" si="5"/>
        <v>12123.413933871856</v>
      </c>
      <c r="AP40" s="87">
        <f t="shared" si="6"/>
        <v>12438.622696152524</v>
      </c>
      <c r="AQ40" s="87">
        <f t="shared" si="7"/>
        <v>12724.711018164031</v>
      </c>
      <c r="AR40" s="87">
        <f t="shared" si="8"/>
        <v>13081.002926672623</v>
      </c>
      <c r="AS40" s="87">
        <f t="shared" si="9"/>
        <v>13211.812955939349</v>
      </c>
      <c r="AT40" s="87">
        <f t="shared" si="10"/>
        <v>13317.507459586865</v>
      </c>
      <c r="AU40" s="87">
        <f t="shared" si="11"/>
        <v>13344.142474506038</v>
      </c>
      <c r="AV40" s="87">
        <f t="shared" si="12"/>
        <v>13530.960469149124</v>
      </c>
      <c r="AW40" s="87">
        <f t="shared" si="13"/>
        <v>13815.110639001254</v>
      </c>
      <c r="AX40" s="87">
        <f t="shared" si="14"/>
        <v>14201.93373689329</v>
      </c>
      <c r="AY40" s="87">
        <f t="shared" si="15"/>
        <v>14301.347273051542</v>
      </c>
      <c r="AZ40" s="87">
        <f t="shared" si="16"/>
        <v>17161.616727661858</v>
      </c>
      <c r="BA40" s="87">
        <f t="shared" si="17"/>
        <v>15636.139685203023</v>
      </c>
      <c r="BB40" s="87">
        <f t="shared" si="18"/>
        <v>14246.260602073866</v>
      </c>
      <c r="BC40" s="87">
        <f t="shared" si="19"/>
        <v>13907.063921072107</v>
      </c>
      <c r="BD40" s="87">
        <f t="shared" si="20"/>
        <v>13907.063921072107</v>
      </c>
    </row>
    <row r="41" spans="1:56" s="20" customFormat="1" x14ac:dyDescent="0.2">
      <c r="A41" s="41"/>
      <c r="B41" s="86">
        <f>'3. Investeringen'!B27</f>
        <v>13</v>
      </c>
      <c r="C41" s="86" t="str">
        <f>'3. Investeringen'!F27</f>
        <v>TD</v>
      </c>
      <c r="D41" s="86" t="str">
        <f>'3. Investeringen'!G27</f>
        <v>Nieuwe investeringen TD</v>
      </c>
      <c r="E41" s="121">
        <f>'3. Investeringen'!K27</f>
        <v>2005</v>
      </c>
      <c r="G41" s="86">
        <f>'7. Nominale afschrijvingen'!R30</f>
        <v>21154.129593128433</v>
      </c>
      <c r="H41" s="86">
        <f>'7. Nominale afschrijvingen'!S30</f>
        <v>21154.129593128433</v>
      </c>
      <c r="I41" s="86">
        <f>'7. Nominale afschrijvingen'!T30</f>
        <v>21154.129593128433</v>
      </c>
      <c r="J41" s="86">
        <f>'7. Nominale afschrijvingen'!U30</f>
        <v>21154.129593128433</v>
      </c>
      <c r="K41" s="86">
        <f>'7. Nominale afschrijvingen'!V30</f>
        <v>10577.064796564217</v>
      </c>
      <c r="L41" s="86">
        <f>'7. Nominale afschrijvingen'!W30</f>
        <v>0</v>
      </c>
      <c r="M41" s="86">
        <f>'7. Nominale afschrijvingen'!X30</f>
        <v>0</v>
      </c>
      <c r="N41" s="86">
        <f>'7. Nominale afschrijvingen'!Y30</f>
        <v>0</v>
      </c>
      <c r="O41" s="86">
        <f>'7. Nominale afschrijvingen'!Z30</f>
        <v>0</v>
      </c>
      <c r="P41" s="86">
        <f>'7. Nominale afschrijvingen'!AA30</f>
        <v>0</v>
      </c>
      <c r="Q41" s="86">
        <f>'7. Nominale afschrijvingen'!AB30</f>
        <v>0</v>
      </c>
      <c r="R41" s="86">
        <f>'7. Nominale afschrijvingen'!AC30</f>
        <v>0</v>
      </c>
      <c r="S41" s="86">
        <f>'7. Nominale afschrijvingen'!AD30</f>
        <v>0</v>
      </c>
      <c r="T41" s="86">
        <f>'7. Nominale afschrijvingen'!AE30</f>
        <v>0</v>
      </c>
      <c r="U41" s="86">
        <f>'7. Nominale afschrijvingen'!AF30</f>
        <v>0</v>
      </c>
      <c r="V41" s="86">
        <f>'7. Nominale afschrijvingen'!AG30</f>
        <v>0</v>
      </c>
      <c r="W41" s="40"/>
      <c r="X41" s="118">
        <f>IF($C41="TD",INDEX('4. CPI-tabel'!$D$20:$Z$42,$E41-2003,X$28-2003),
IF(X$28&gt;=$E41,MAX(1,INDEX('4. CPI-tabel'!$D$20:$Z$42,MAX($E41,2010)-2003,X$28-2003)),0))</f>
        <v>1.0964366931991631</v>
      </c>
      <c r="Y41" s="118">
        <f>IF($C41="TD",INDEX('4. CPI-tabel'!$D$20:$Z$42,$E41-2003,Y$28-2003),
IF(Y$28&gt;=$E41,MAX(1,INDEX('4. CPI-tabel'!$D$20:$Z$42,MAX($E41,2010)-2003,Y$28-2003)),0))</f>
        <v>1.1249440472223413</v>
      </c>
      <c r="Z41" s="118">
        <f>IF($C41="TD",INDEX('4. CPI-tabel'!$D$20:$Z$42,$E41-2003,Z$28-2003),
IF(Z$28&gt;=$E41,MAX(1,INDEX('4. CPI-tabel'!$D$20:$Z$42,MAX($E41,2010)-2003,Z$28-2003)),0))</f>
        <v>1.1508177603084551</v>
      </c>
      <c r="AA41" s="118">
        <f>IF($C41="TD",INDEX('4. CPI-tabel'!$D$20:$Z$42,$E41-2003,AA$28-2003),
IF(AA$28&gt;=$E41,MAX(1,INDEX('4. CPI-tabel'!$D$20:$Z$42,MAX($E41,2010)-2003,AA$28-2003)),0))</f>
        <v>1.1830406575970918</v>
      </c>
      <c r="AB41" s="118">
        <f>IF($C41="TD",INDEX('4. CPI-tabel'!$D$20:$Z$42,$E41-2003,AB$28-2003),
IF(AB$28&gt;=$E41,MAX(1,INDEX('4. CPI-tabel'!$D$20:$Z$42,MAX($E41,2010)-2003,AB$28-2003)),0))</f>
        <v>1.1948710641730627</v>
      </c>
      <c r="AC41" s="118">
        <f>IF($C41="TD",INDEX('4. CPI-tabel'!$D$20:$Z$42,$E41-2003,AC$28-2003),
IF(AC$28&gt;=$E41,MAX(1,INDEX('4. CPI-tabel'!$D$20:$Z$42,MAX($E41,2010)-2003,AC$28-2003)),0))</f>
        <v>1.2044300326864472</v>
      </c>
      <c r="AD41" s="118">
        <f>IF($C41="TD",INDEX('4. CPI-tabel'!$D$20:$Z$42,$E41-2003,AD$28-2003),
IF(AD$28&gt;=$E41,MAX(1,INDEX('4. CPI-tabel'!$D$20:$Z$42,MAX($E41,2010)-2003,AD$28-2003)),0))</f>
        <v>1.2068388927518201</v>
      </c>
      <c r="AE41" s="118">
        <f>IF($C41="TD",INDEX('4. CPI-tabel'!$D$20:$Z$42,$E41-2003,AE$28-2003),
IF(AE$28&gt;=$E41,MAX(1,INDEX('4. CPI-tabel'!$D$20:$Z$42,MAX($E41,2010)-2003,AE$28-2003)),0))</f>
        <v>1.2237346372503457</v>
      </c>
      <c r="AF41" s="118">
        <f>IF($C41="TD",INDEX('4. CPI-tabel'!$D$20:$Z$42,$E41-2003,AF$28-2003),
IF(AF$28&gt;=$E41,MAX(1,INDEX('4. CPI-tabel'!$D$20:$Z$42,MAX($E41,2010)-2003,AF$28-2003)),0))</f>
        <v>1.2494330646326028</v>
      </c>
      <c r="AG41" s="118">
        <f>IF($C41="TD",INDEX('4. CPI-tabel'!$D$20:$Z$42,$E41-2003,AG$28-2003),
IF(AG$28&gt;=$E41,MAX(1,INDEX('4. CPI-tabel'!$D$20:$Z$42,MAX($E41,2010)-2003,AG$28-2003)),0))</f>
        <v>1.2844171904423158</v>
      </c>
      <c r="AH41" s="118">
        <f>IF($C41="TD",INDEX('4. CPI-tabel'!$D$20:$Z$42,$E41-2003,AH$28-2003),
IF(AH$28&gt;=$E41,MAX(1,INDEX('4. CPI-tabel'!$D$20:$Z$42,MAX($E41,2010)-2003,AH$28-2003)),0))</f>
        <v>1.2934081107754118</v>
      </c>
      <c r="AI41" s="118">
        <f>IF($C41="TD",INDEX('4. CPI-tabel'!$D$20:$Z$42,$E41-2003,AI$28-2003),
IF(AI$28&gt;=$E41,MAX(1,INDEX('4. CPI-tabel'!$D$20:$Z$42,MAX($E41,2010)-2003,AI$28-2003)),0))</f>
        <v>1.2934081107754118</v>
      </c>
      <c r="AJ41" s="118">
        <f>IF($C41="TD",INDEX('4. CPI-tabel'!$D$20:$Z$42,$E41-2003,AJ$28-2003),
IF(AJ$28&gt;=$E41,MAX(1,INDEX('4. CPI-tabel'!$D$20:$Z$42,MAX($E41,2010)-2003,AJ$28-2003)),0))</f>
        <v>1.2934081107754118</v>
      </c>
      <c r="AK41" s="118">
        <f>IF($C41="TD",INDEX('4. CPI-tabel'!$D$20:$Z$42,$E41-2003,AK$28-2003),
IF(AK$28&gt;=$E41,MAX(1,INDEX('4. CPI-tabel'!$D$20:$Z$42,MAX($E41,2010)-2003,AK$28-2003)),0))</f>
        <v>1.2934081107754118</v>
      </c>
      <c r="AL41" s="118">
        <f>IF($C41="TD",INDEX('4. CPI-tabel'!$D$20:$Z$42,$E41-2003,AL$28-2003),
IF(AL$28&gt;=$E41,MAX(1,INDEX('4. CPI-tabel'!$D$20:$Z$42,MAX($E41,2010)-2003,AL$28-2003)),0))</f>
        <v>1.2934081107754118</v>
      </c>
      <c r="AM41" s="118">
        <f>IF($C41="TD",INDEX('4. CPI-tabel'!$D$20:$Z$42,$E41-2003,AM$28-2003),
IF(AM$28&gt;=$E41,MAX(1,INDEX('4. CPI-tabel'!$D$20:$Z$42,MAX($E41,2010)-2003,AM$28-2003)),0))</f>
        <v>1.2934081107754118</v>
      </c>
      <c r="AO41" s="87">
        <f t="shared" si="5"/>
        <v>23194.163898596296</v>
      </c>
      <c r="AP41" s="87">
        <f t="shared" si="6"/>
        <v>23797.212159959799</v>
      </c>
      <c r="AQ41" s="87">
        <f t="shared" si="7"/>
        <v>24344.548039638874</v>
      </c>
      <c r="AR41" s="87">
        <f t="shared" si="8"/>
        <v>25026.19538474876</v>
      </c>
      <c r="AS41" s="87">
        <f t="shared" si="9"/>
        <v>12638.228669298123</v>
      </c>
      <c r="AT41" s="87">
        <f t="shared" si="10"/>
        <v>0</v>
      </c>
      <c r="AU41" s="87">
        <f t="shared" si="11"/>
        <v>0</v>
      </c>
      <c r="AV41" s="87">
        <f t="shared" si="12"/>
        <v>0</v>
      </c>
      <c r="AW41" s="87">
        <f t="shared" si="13"/>
        <v>0</v>
      </c>
      <c r="AX41" s="87">
        <f t="shared" si="14"/>
        <v>0</v>
      </c>
      <c r="AY41" s="87">
        <f t="shared" si="15"/>
        <v>0</v>
      </c>
      <c r="AZ41" s="87">
        <f t="shared" si="16"/>
        <v>0</v>
      </c>
      <c r="BA41" s="87">
        <f t="shared" si="17"/>
        <v>0</v>
      </c>
      <c r="BB41" s="87">
        <f t="shared" si="18"/>
        <v>0</v>
      </c>
      <c r="BC41" s="87">
        <f t="shared" si="19"/>
        <v>0</v>
      </c>
      <c r="BD41" s="87">
        <f t="shared" si="20"/>
        <v>0</v>
      </c>
    </row>
    <row r="42" spans="1:56" s="20" customFormat="1" x14ac:dyDescent="0.2">
      <c r="A42" s="41"/>
      <c r="B42" s="86">
        <f>'3. Investeringen'!B28</f>
        <v>14</v>
      </c>
      <c r="C42" s="86" t="str">
        <f>'3. Investeringen'!F28</f>
        <v>TD</v>
      </c>
      <c r="D42" s="86" t="str">
        <f>'3. Investeringen'!G28</f>
        <v>Nieuwe investeringen TD</v>
      </c>
      <c r="E42" s="121">
        <f>'3. Investeringen'!K28</f>
        <v>2005</v>
      </c>
      <c r="G42" s="86">
        <f>'7. Nominale afschrijvingen'!R31</f>
        <v>0</v>
      </c>
      <c r="H42" s="86">
        <f>'7. Nominale afschrijvingen'!S31</f>
        <v>0</v>
      </c>
      <c r="I42" s="86">
        <f>'7. Nominale afschrijvingen'!T31</f>
        <v>0</v>
      </c>
      <c r="J42" s="86">
        <f>'7. Nominale afschrijvingen'!U31</f>
        <v>0</v>
      </c>
      <c r="K42" s="86">
        <f>'7. Nominale afschrijvingen'!V31</f>
        <v>0</v>
      </c>
      <c r="L42" s="86">
        <f>'7. Nominale afschrijvingen'!W31</f>
        <v>0</v>
      </c>
      <c r="M42" s="86">
        <f>'7. Nominale afschrijvingen'!X31</f>
        <v>0</v>
      </c>
      <c r="N42" s="86">
        <f>'7. Nominale afschrijvingen'!Y31</f>
        <v>0</v>
      </c>
      <c r="O42" s="86">
        <f>'7. Nominale afschrijvingen'!Z31</f>
        <v>0</v>
      </c>
      <c r="P42" s="86">
        <f>'7. Nominale afschrijvingen'!AA31</f>
        <v>0</v>
      </c>
      <c r="Q42" s="86">
        <f>'7. Nominale afschrijvingen'!AB31</f>
        <v>0</v>
      </c>
      <c r="R42" s="86">
        <f>'7. Nominale afschrijvingen'!AC31</f>
        <v>0</v>
      </c>
      <c r="S42" s="86">
        <f>'7. Nominale afschrijvingen'!AD31</f>
        <v>0</v>
      </c>
      <c r="T42" s="86">
        <f>'7. Nominale afschrijvingen'!AE31</f>
        <v>0</v>
      </c>
      <c r="U42" s="86">
        <f>'7. Nominale afschrijvingen'!AF31</f>
        <v>0</v>
      </c>
      <c r="V42" s="86">
        <f>'7. Nominale afschrijvingen'!AG31</f>
        <v>0</v>
      </c>
      <c r="W42" s="40"/>
      <c r="X42" s="118">
        <f>IF($C42="TD",INDEX('4. CPI-tabel'!$D$20:$Z$42,$E42-2003,X$28-2003),
IF(X$28&gt;=$E42,MAX(1,INDEX('4. CPI-tabel'!$D$20:$Z$42,MAX($E42,2010)-2003,X$28-2003)),0))</f>
        <v>1.0964366931991631</v>
      </c>
      <c r="Y42" s="118">
        <f>IF($C42="TD",INDEX('4. CPI-tabel'!$D$20:$Z$42,$E42-2003,Y$28-2003),
IF(Y$28&gt;=$E42,MAX(1,INDEX('4. CPI-tabel'!$D$20:$Z$42,MAX($E42,2010)-2003,Y$28-2003)),0))</f>
        <v>1.1249440472223413</v>
      </c>
      <c r="Z42" s="118">
        <f>IF($C42="TD",INDEX('4. CPI-tabel'!$D$20:$Z$42,$E42-2003,Z$28-2003),
IF(Z$28&gt;=$E42,MAX(1,INDEX('4. CPI-tabel'!$D$20:$Z$42,MAX($E42,2010)-2003,Z$28-2003)),0))</f>
        <v>1.1508177603084551</v>
      </c>
      <c r="AA42" s="118">
        <f>IF($C42="TD",INDEX('4. CPI-tabel'!$D$20:$Z$42,$E42-2003,AA$28-2003),
IF(AA$28&gt;=$E42,MAX(1,INDEX('4. CPI-tabel'!$D$20:$Z$42,MAX($E42,2010)-2003,AA$28-2003)),0))</f>
        <v>1.1830406575970918</v>
      </c>
      <c r="AB42" s="118">
        <f>IF($C42="TD",INDEX('4. CPI-tabel'!$D$20:$Z$42,$E42-2003,AB$28-2003),
IF(AB$28&gt;=$E42,MAX(1,INDEX('4. CPI-tabel'!$D$20:$Z$42,MAX($E42,2010)-2003,AB$28-2003)),0))</f>
        <v>1.1948710641730627</v>
      </c>
      <c r="AC42" s="118">
        <f>IF($C42="TD",INDEX('4. CPI-tabel'!$D$20:$Z$42,$E42-2003,AC$28-2003),
IF(AC$28&gt;=$E42,MAX(1,INDEX('4. CPI-tabel'!$D$20:$Z$42,MAX($E42,2010)-2003,AC$28-2003)),0))</f>
        <v>1.2044300326864472</v>
      </c>
      <c r="AD42" s="118">
        <f>IF($C42="TD",INDEX('4. CPI-tabel'!$D$20:$Z$42,$E42-2003,AD$28-2003),
IF(AD$28&gt;=$E42,MAX(1,INDEX('4. CPI-tabel'!$D$20:$Z$42,MAX($E42,2010)-2003,AD$28-2003)),0))</f>
        <v>1.2068388927518201</v>
      </c>
      <c r="AE42" s="118">
        <f>IF($C42="TD",INDEX('4. CPI-tabel'!$D$20:$Z$42,$E42-2003,AE$28-2003),
IF(AE$28&gt;=$E42,MAX(1,INDEX('4. CPI-tabel'!$D$20:$Z$42,MAX($E42,2010)-2003,AE$28-2003)),0))</f>
        <v>1.2237346372503457</v>
      </c>
      <c r="AF42" s="118">
        <f>IF($C42="TD",INDEX('4. CPI-tabel'!$D$20:$Z$42,$E42-2003,AF$28-2003),
IF(AF$28&gt;=$E42,MAX(1,INDEX('4. CPI-tabel'!$D$20:$Z$42,MAX($E42,2010)-2003,AF$28-2003)),0))</f>
        <v>1.2494330646326028</v>
      </c>
      <c r="AG42" s="118">
        <f>IF($C42="TD",INDEX('4. CPI-tabel'!$D$20:$Z$42,$E42-2003,AG$28-2003),
IF(AG$28&gt;=$E42,MAX(1,INDEX('4. CPI-tabel'!$D$20:$Z$42,MAX($E42,2010)-2003,AG$28-2003)),0))</f>
        <v>1.2844171904423158</v>
      </c>
      <c r="AH42" s="118">
        <f>IF($C42="TD",INDEX('4. CPI-tabel'!$D$20:$Z$42,$E42-2003,AH$28-2003),
IF(AH$28&gt;=$E42,MAX(1,INDEX('4. CPI-tabel'!$D$20:$Z$42,MAX($E42,2010)-2003,AH$28-2003)),0))</f>
        <v>1.2934081107754118</v>
      </c>
      <c r="AI42" s="118">
        <f>IF($C42="TD",INDEX('4. CPI-tabel'!$D$20:$Z$42,$E42-2003,AI$28-2003),
IF(AI$28&gt;=$E42,MAX(1,INDEX('4. CPI-tabel'!$D$20:$Z$42,MAX($E42,2010)-2003,AI$28-2003)),0))</f>
        <v>1.2934081107754118</v>
      </c>
      <c r="AJ42" s="118">
        <f>IF($C42="TD",INDEX('4. CPI-tabel'!$D$20:$Z$42,$E42-2003,AJ$28-2003),
IF(AJ$28&gt;=$E42,MAX(1,INDEX('4. CPI-tabel'!$D$20:$Z$42,MAX($E42,2010)-2003,AJ$28-2003)),0))</f>
        <v>1.2934081107754118</v>
      </c>
      <c r="AK42" s="118">
        <f>IF($C42="TD",INDEX('4. CPI-tabel'!$D$20:$Z$42,$E42-2003,AK$28-2003),
IF(AK$28&gt;=$E42,MAX(1,INDEX('4. CPI-tabel'!$D$20:$Z$42,MAX($E42,2010)-2003,AK$28-2003)),0))</f>
        <v>1.2934081107754118</v>
      </c>
      <c r="AL42" s="118">
        <f>IF($C42="TD",INDEX('4. CPI-tabel'!$D$20:$Z$42,$E42-2003,AL$28-2003),
IF(AL$28&gt;=$E42,MAX(1,INDEX('4. CPI-tabel'!$D$20:$Z$42,MAX($E42,2010)-2003,AL$28-2003)),0))</f>
        <v>1.2934081107754118</v>
      </c>
      <c r="AM42" s="118">
        <f>IF($C42="TD",INDEX('4. CPI-tabel'!$D$20:$Z$42,$E42-2003,AM$28-2003),
IF(AM$28&gt;=$E42,MAX(1,INDEX('4. CPI-tabel'!$D$20:$Z$42,MAX($E42,2010)-2003,AM$28-2003)),0))</f>
        <v>1.2934081107754118</v>
      </c>
      <c r="AO42" s="87">
        <f t="shared" si="5"/>
        <v>0</v>
      </c>
      <c r="AP42" s="87">
        <f t="shared" si="6"/>
        <v>0</v>
      </c>
      <c r="AQ42" s="87">
        <f t="shared" si="7"/>
        <v>0</v>
      </c>
      <c r="AR42" s="87">
        <f t="shared" si="8"/>
        <v>0</v>
      </c>
      <c r="AS42" s="87">
        <f t="shared" si="9"/>
        <v>0</v>
      </c>
      <c r="AT42" s="87">
        <f t="shared" si="10"/>
        <v>0</v>
      </c>
      <c r="AU42" s="87">
        <f t="shared" si="11"/>
        <v>0</v>
      </c>
      <c r="AV42" s="87">
        <f t="shared" si="12"/>
        <v>0</v>
      </c>
      <c r="AW42" s="87">
        <f t="shared" si="13"/>
        <v>0</v>
      </c>
      <c r="AX42" s="87">
        <f t="shared" si="14"/>
        <v>0</v>
      </c>
      <c r="AY42" s="87">
        <f t="shared" si="15"/>
        <v>0</v>
      </c>
      <c r="AZ42" s="87">
        <f t="shared" si="16"/>
        <v>0</v>
      </c>
      <c r="BA42" s="87">
        <f t="shared" si="17"/>
        <v>0</v>
      </c>
      <c r="BB42" s="87">
        <f t="shared" si="18"/>
        <v>0</v>
      </c>
      <c r="BC42" s="87">
        <f t="shared" si="19"/>
        <v>0</v>
      </c>
      <c r="BD42" s="87">
        <f t="shared" si="20"/>
        <v>0</v>
      </c>
    </row>
    <row r="43" spans="1:56" s="20" customFormat="1" x14ac:dyDescent="0.2">
      <c r="A43" s="41"/>
      <c r="B43" s="86">
        <f>'3. Investeringen'!B29</f>
        <v>15</v>
      </c>
      <c r="C43" s="86" t="str">
        <f>'3. Investeringen'!F29</f>
        <v>TD</v>
      </c>
      <c r="D43" s="86" t="str">
        <f>'3. Investeringen'!G29</f>
        <v>Nieuwe investeringen TD</v>
      </c>
      <c r="E43" s="121">
        <f>'3. Investeringen'!K29</f>
        <v>2006</v>
      </c>
      <c r="G43" s="86">
        <f>'7. Nominale afschrijvingen'!R32</f>
        <v>11685.254545454545</v>
      </c>
      <c r="H43" s="86">
        <f>'7. Nominale afschrijvingen'!S32</f>
        <v>11685.254545454545</v>
      </c>
      <c r="I43" s="86">
        <f>'7. Nominale afschrijvingen'!T32</f>
        <v>11685.254545454545</v>
      </c>
      <c r="J43" s="86">
        <f>'7. Nominale afschrijvingen'!U32</f>
        <v>11685.254545454545</v>
      </c>
      <c r="K43" s="86">
        <f>'7. Nominale afschrijvingen'!V32</f>
        <v>11685.254545454545</v>
      </c>
      <c r="L43" s="86">
        <f>'7. Nominale afschrijvingen'!W32</f>
        <v>11685.254545454545</v>
      </c>
      <c r="M43" s="86">
        <f>'7. Nominale afschrijvingen'!X32</f>
        <v>11685.254545454545</v>
      </c>
      <c r="N43" s="86">
        <f>'7. Nominale afschrijvingen'!Y32</f>
        <v>11685.254545454545</v>
      </c>
      <c r="O43" s="86">
        <f>'7. Nominale afschrijvingen'!Z32</f>
        <v>11685.254545454545</v>
      </c>
      <c r="P43" s="86">
        <f>'7. Nominale afschrijvingen'!AA32</f>
        <v>11685.254545454545</v>
      </c>
      <c r="Q43" s="86">
        <f>'7. Nominale afschrijvingen'!AB32</f>
        <v>11685.254545454545</v>
      </c>
      <c r="R43" s="86">
        <f>'7. Nominale afschrijvingen'!AC32</f>
        <v>14022.305454545452</v>
      </c>
      <c r="S43" s="86">
        <f>'7. Nominale afschrijvingen'!AD32</f>
        <v>13596.311364787109</v>
      </c>
      <c r="T43" s="86">
        <f>'7. Nominale afschrijvingen'!AE32</f>
        <v>13183.25886762902</v>
      </c>
      <c r="U43" s="86">
        <f>'7. Nominale afschrijvingen'!AF32</f>
        <v>12782.75480076434</v>
      </c>
      <c r="V43" s="86">
        <f>'7. Nominale afschrijvingen'!AG32</f>
        <v>12394.417946057576</v>
      </c>
      <c r="W43" s="40"/>
      <c r="X43" s="118">
        <f>IF($C43="TD",INDEX('4. CPI-tabel'!$D$20:$Z$42,$E43-2003,X$28-2003),
IF(X$28&gt;=$E43,MAX(1,INDEX('4. CPI-tabel'!$D$20:$Z$42,MAX($E43,2010)-2003,X$28-2003)),0))</f>
        <v>1.0770497968557597</v>
      </c>
      <c r="Y43" s="118">
        <f>IF($C43="TD",INDEX('4. CPI-tabel'!$D$20:$Z$42,$E43-2003,Y$28-2003),
IF(Y$28&gt;=$E43,MAX(1,INDEX('4. CPI-tabel'!$D$20:$Z$42,MAX($E43,2010)-2003,Y$28-2003)),0))</f>
        <v>1.1050530915740095</v>
      </c>
      <c r="Z43" s="118">
        <f>IF($C43="TD",INDEX('4. CPI-tabel'!$D$20:$Z$42,$E43-2003,Z$28-2003),
IF(Z$28&gt;=$E43,MAX(1,INDEX('4. CPI-tabel'!$D$20:$Z$42,MAX($E43,2010)-2003,Z$28-2003)),0))</f>
        <v>1.1304693126802117</v>
      </c>
      <c r="AA43" s="118">
        <f>IF($C43="TD",INDEX('4. CPI-tabel'!$D$20:$Z$42,$E43-2003,AA$28-2003),
IF(AA$28&gt;=$E43,MAX(1,INDEX('4. CPI-tabel'!$D$20:$Z$42,MAX($E43,2010)-2003,AA$28-2003)),0))</f>
        <v>1.1621224534352577</v>
      </c>
      <c r="AB43" s="118">
        <f>IF($C43="TD",INDEX('4. CPI-tabel'!$D$20:$Z$42,$E43-2003,AB$28-2003),
IF(AB$28&gt;=$E43,MAX(1,INDEX('4. CPI-tabel'!$D$20:$Z$42,MAX($E43,2010)-2003,AB$28-2003)),0))</f>
        <v>1.1737436779696102</v>
      </c>
      <c r="AC43" s="118">
        <f>IF($C43="TD",INDEX('4. CPI-tabel'!$D$20:$Z$42,$E43-2003,AC$28-2003),
IF(AC$28&gt;=$E43,MAX(1,INDEX('4. CPI-tabel'!$D$20:$Z$42,MAX($E43,2010)-2003,AC$28-2003)),0))</f>
        <v>1.183133627393367</v>
      </c>
      <c r="AD43" s="118">
        <f>IF($C43="TD",INDEX('4. CPI-tabel'!$D$20:$Z$42,$E43-2003,AD$28-2003),
IF(AD$28&gt;=$E43,MAX(1,INDEX('4. CPI-tabel'!$D$20:$Z$42,MAX($E43,2010)-2003,AD$28-2003)),0))</f>
        <v>1.1854998946481539</v>
      </c>
      <c r="AE43" s="118">
        <f>IF($C43="TD",INDEX('4. CPI-tabel'!$D$20:$Z$42,$E43-2003,AE$28-2003),
IF(AE$28&gt;=$E43,MAX(1,INDEX('4. CPI-tabel'!$D$20:$Z$42,MAX($E43,2010)-2003,AE$28-2003)),0))</f>
        <v>1.2020968931732281</v>
      </c>
      <c r="AF43" s="118">
        <f>IF($C43="TD",INDEX('4. CPI-tabel'!$D$20:$Z$42,$E43-2003,AF$28-2003),
IF(AF$28&gt;=$E43,MAX(1,INDEX('4. CPI-tabel'!$D$20:$Z$42,MAX($E43,2010)-2003,AF$28-2003)),0))</f>
        <v>1.2273409279298657</v>
      </c>
      <c r="AG43" s="118">
        <f>IF($C43="TD",INDEX('4. CPI-tabel'!$D$20:$Z$42,$E43-2003,AG$28-2003),
IF(AG$28&gt;=$E43,MAX(1,INDEX('4. CPI-tabel'!$D$20:$Z$42,MAX($E43,2010)-2003,AG$28-2003)),0))</f>
        <v>1.2617064739119019</v>
      </c>
      <c r="AH43" s="118">
        <f>IF($C43="TD",INDEX('4. CPI-tabel'!$D$20:$Z$42,$E43-2003,AH$28-2003),
IF(AH$28&gt;=$E43,MAX(1,INDEX('4. CPI-tabel'!$D$20:$Z$42,MAX($E43,2010)-2003,AH$28-2003)),0))</f>
        <v>1.270538419229285</v>
      </c>
      <c r="AI43" s="118">
        <f>IF($C43="TD",INDEX('4. CPI-tabel'!$D$20:$Z$42,$E43-2003,AI$28-2003),
IF(AI$28&gt;=$E43,MAX(1,INDEX('4. CPI-tabel'!$D$20:$Z$42,MAX($E43,2010)-2003,AI$28-2003)),0))</f>
        <v>1.270538419229285</v>
      </c>
      <c r="AJ43" s="118">
        <f>IF($C43="TD",INDEX('4. CPI-tabel'!$D$20:$Z$42,$E43-2003,AJ$28-2003),
IF(AJ$28&gt;=$E43,MAX(1,INDEX('4. CPI-tabel'!$D$20:$Z$42,MAX($E43,2010)-2003,AJ$28-2003)),0))</f>
        <v>1.270538419229285</v>
      </c>
      <c r="AK43" s="118">
        <f>IF($C43="TD",INDEX('4. CPI-tabel'!$D$20:$Z$42,$E43-2003,AK$28-2003),
IF(AK$28&gt;=$E43,MAX(1,INDEX('4. CPI-tabel'!$D$20:$Z$42,MAX($E43,2010)-2003,AK$28-2003)),0))</f>
        <v>1.270538419229285</v>
      </c>
      <c r="AL43" s="118">
        <f>IF($C43="TD",INDEX('4. CPI-tabel'!$D$20:$Z$42,$E43-2003,AL$28-2003),
IF(AL$28&gt;=$E43,MAX(1,INDEX('4. CPI-tabel'!$D$20:$Z$42,MAX($E43,2010)-2003,AL$28-2003)),0))</f>
        <v>1.270538419229285</v>
      </c>
      <c r="AM43" s="118">
        <f>IF($C43="TD",INDEX('4. CPI-tabel'!$D$20:$Z$42,$E43-2003,AM$28-2003),
IF(AM$28&gt;=$E43,MAX(1,INDEX('4. CPI-tabel'!$D$20:$Z$42,MAX($E43,2010)-2003,AM$28-2003)),0))</f>
        <v>1.270538419229285</v>
      </c>
      <c r="AO43" s="87">
        <f t="shared" si="5"/>
        <v>12585.601034389661</v>
      </c>
      <c r="AP43" s="87">
        <f t="shared" si="6"/>
        <v>12912.826661283792</v>
      </c>
      <c r="AQ43" s="87">
        <f t="shared" si="7"/>
        <v>13209.82167449332</v>
      </c>
      <c r="AR43" s="87">
        <f t="shared" si="8"/>
        <v>13579.696681379133</v>
      </c>
      <c r="AS43" s="87">
        <f t="shared" si="9"/>
        <v>13715.493648192924</v>
      </c>
      <c r="AT43" s="87">
        <f t="shared" si="10"/>
        <v>13825.217597378467</v>
      </c>
      <c r="AU43" s="87">
        <f t="shared" si="11"/>
        <v>13852.868032573224</v>
      </c>
      <c r="AV43" s="87">
        <f t="shared" si="12"/>
        <v>14046.808185029251</v>
      </c>
      <c r="AW43" s="87">
        <f t="shared" si="13"/>
        <v>14341.791156914862</v>
      </c>
      <c r="AX43" s="87">
        <f t="shared" si="14"/>
        <v>14743.361309308479</v>
      </c>
      <c r="AY43" s="87">
        <f t="shared" si="15"/>
        <v>14846.564838473636</v>
      </c>
      <c r="AZ43" s="87">
        <f t="shared" si="16"/>
        <v>17815.877806168359</v>
      </c>
      <c r="BA43" s="87">
        <f t="shared" si="17"/>
        <v>17274.635948765776</v>
      </c>
      <c r="BB43" s="87">
        <f t="shared" si="18"/>
        <v>16749.836881967829</v>
      </c>
      <c r="BC43" s="87">
        <f t="shared" si="19"/>
        <v>16240.981077958679</v>
      </c>
      <c r="BD43" s="87">
        <f t="shared" si="20"/>
        <v>15747.584184451074</v>
      </c>
    </row>
    <row r="44" spans="1:56" s="20" customFormat="1" x14ac:dyDescent="0.2">
      <c r="A44" s="41"/>
      <c r="B44" s="86">
        <f>'3. Investeringen'!B30</f>
        <v>16</v>
      </c>
      <c r="C44" s="86" t="str">
        <f>'3. Investeringen'!F30</f>
        <v>TD</v>
      </c>
      <c r="D44" s="86" t="str">
        <f>'3. Investeringen'!G30</f>
        <v>Nieuwe investeringen TD</v>
      </c>
      <c r="E44" s="121">
        <f>'3. Investeringen'!K30</f>
        <v>2006</v>
      </c>
      <c r="G44" s="86">
        <f>'7. Nominale afschrijvingen'!R33</f>
        <v>21429.533333333333</v>
      </c>
      <c r="H44" s="86">
        <f>'7. Nominale afschrijvingen'!S33</f>
        <v>21429.533333333333</v>
      </c>
      <c r="I44" s="86">
        <f>'7. Nominale afschrijvingen'!T33</f>
        <v>21429.533333333333</v>
      </c>
      <c r="J44" s="86">
        <f>'7. Nominale afschrijvingen'!U33</f>
        <v>21429.533333333333</v>
      </c>
      <c r="K44" s="86">
        <f>'7. Nominale afschrijvingen'!V33</f>
        <v>21429.533333333333</v>
      </c>
      <c r="L44" s="86">
        <f>'7. Nominale afschrijvingen'!W33</f>
        <v>21429.533333333333</v>
      </c>
      <c r="M44" s="86">
        <f>'7. Nominale afschrijvingen'!X33</f>
        <v>21429.533333333333</v>
      </c>
      <c r="N44" s="86">
        <f>'7. Nominale afschrijvingen'!Y33</f>
        <v>21429.533333333333</v>
      </c>
      <c r="O44" s="86">
        <f>'7. Nominale afschrijvingen'!Z33</f>
        <v>21429.533333333333</v>
      </c>
      <c r="P44" s="86">
        <f>'7. Nominale afschrijvingen'!AA33</f>
        <v>21429.533333333333</v>
      </c>
      <c r="Q44" s="86">
        <f>'7. Nominale afschrijvingen'!AB33</f>
        <v>21429.533333333333</v>
      </c>
      <c r="R44" s="86">
        <f>'7. Nominale afschrijvingen'!AC33</f>
        <v>25715.440000000002</v>
      </c>
      <c r="S44" s="86">
        <f>'7. Nominale afschrijvingen'!AD33</f>
        <v>24669.388203389834</v>
      </c>
      <c r="T44" s="86">
        <f>'7. Nominale afschrijvingen'!AE33</f>
        <v>23665.887666302791</v>
      </c>
      <c r="U44" s="86">
        <f>'7. Nominale afschrijvingen'!AF33</f>
        <v>22703.207490046403</v>
      </c>
      <c r="V44" s="86">
        <f>'7. Nominale afschrijvingen'!AG33</f>
        <v>21779.687185366551</v>
      </c>
      <c r="W44" s="40"/>
      <c r="X44" s="118">
        <f>IF($C44="TD",INDEX('4. CPI-tabel'!$D$20:$Z$42,$E44-2003,X$28-2003),
IF(X$28&gt;=$E44,MAX(1,INDEX('4. CPI-tabel'!$D$20:$Z$42,MAX($E44,2010)-2003,X$28-2003)),0))</f>
        <v>1.0770497968557597</v>
      </c>
      <c r="Y44" s="118">
        <f>IF($C44="TD",INDEX('4. CPI-tabel'!$D$20:$Z$42,$E44-2003,Y$28-2003),
IF(Y$28&gt;=$E44,MAX(1,INDEX('4. CPI-tabel'!$D$20:$Z$42,MAX($E44,2010)-2003,Y$28-2003)),0))</f>
        <v>1.1050530915740095</v>
      </c>
      <c r="Z44" s="118">
        <f>IF($C44="TD",INDEX('4. CPI-tabel'!$D$20:$Z$42,$E44-2003,Z$28-2003),
IF(Z$28&gt;=$E44,MAX(1,INDEX('4. CPI-tabel'!$D$20:$Z$42,MAX($E44,2010)-2003,Z$28-2003)),0))</f>
        <v>1.1304693126802117</v>
      </c>
      <c r="AA44" s="118">
        <f>IF($C44="TD",INDEX('4. CPI-tabel'!$D$20:$Z$42,$E44-2003,AA$28-2003),
IF(AA$28&gt;=$E44,MAX(1,INDEX('4. CPI-tabel'!$D$20:$Z$42,MAX($E44,2010)-2003,AA$28-2003)),0))</f>
        <v>1.1621224534352577</v>
      </c>
      <c r="AB44" s="118">
        <f>IF($C44="TD",INDEX('4. CPI-tabel'!$D$20:$Z$42,$E44-2003,AB$28-2003),
IF(AB$28&gt;=$E44,MAX(1,INDEX('4. CPI-tabel'!$D$20:$Z$42,MAX($E44,2010)-2003,AB$28-2003)),0))</f>
        <v>1.1737436779696102</v>
      </c>
      <c r="AC44" s="118">
        <f>IF($C44="TD",INDEX('4. CPI-tabel'!$D$20:$Z$42,$E44-2003,AC$28-2003),
IF(AC$28&gt;=$E44,MAX(1,INDEX('4. CPI-tabel'!$D$20:$Z$42,MAX($E44,2010)-2003,AC$28-2003)),0))</f>
        <v>1.183133627393367</v>
      </c>
      <c r="AD44" s="118">
        <f>IF($C44="TD",INDEX('4. CPI-tabel'!$D$20:$Z$42,$E44-2003,AD$28-2003),
IF(AD$28&gt;=$E44,MAX(1,INDEX('4. CPI-tabel'!$D$20:$Z$42,MAX($E44,2010)-2003,AD$28-2003)),0))</f>
        <v>1.1854998946481539</v>
      </c>
      <c r="AE44" s="118">
        <f>IF($C44="TD",INDEX('4. CPI-tabel'!$D$20:$Z$42,$E44-2003,AE$28-2003),
IF(AE$28&gt;=$E44,MAX(1,INDEX('4. CPI-tabel'!$D$20:$Z$42,MAX($E44,2010)-2003,AE$28-2003)),0))</f>
        <v>1.2020968931732281</v>
      </c>
      <c r="AF44" s="118">
        <f>IF($C44="TD",INDEX('4. CPI-tabel'!$D$20:$Z$42,$E44-2003,AF$28-2003),
IF(AF$28&gt;=$E44,MAX(1,INDEX('4. CPI-tabel'!$D$20:$Z$42,MAX($E44,2010)-2003,AF$28-2003)),0))</f>
        <v>1.2273409279298657</v>
      </c>
      <c r="AG44" s="118">
        <f>IF($C44="TD",INDEX('4. CPI-tabel'!$D$20:$Z$42,$E44-2003,AG$28-2003),
IF(AG$28&gt;=$E44,MAX(1,INDEX('4. CPI-tabel'!$D$20:$Z$42,MAX($E44,2010)-2003,AG$28-2003)),0))</f>
        <v>1.2617064739119019</v>
      </c>
      <c r="AH44" s="118">
        <f>IF($C44="TD",INDEX('4. CPI-tabel'!$D$20:$Z$42,$E44-2003,AH$28-2003),
IF(AH$28&gt;=$E44,MAX(1,INDEX('4. CPI-tabel'!$D$20:$Z$42,MAX($E44,2010)-2003,AH$28-2003)),0))</f>
        <v>1.270538419229285</v>
      </c>
      <c r="AI44" s="118">
        <f>IF($C44="TD",INDEX('4. CPI-tabel'!$D$20:$Z$42,$E44-2003,AI$28-2003),
IF(AI$28&gt;=$E44,MAX(1,INDEX('4. CPI-tabel'!$D$20:$Z$42,MAX($E44,2010)-2003,AI$28-2003)),0))</f>
        <v>1.270538419229285</v>
      </c>
      <c r="AJ44" s="118">
        <f>IF($C44="TD",INDEX('4. CPI-tabel'!$D$20:$Z$42,$E44-2003,AJ$28-2003),
IF(AJ$28&gt;=$E44,MAX(1,INDEX('4. CPI-tabel'!$D$20:$Z$42,MAX($E44,2010)-2003,AJ$28-2003)),0))</f>
        <v>1.270538419229285</v>
      </c>
      <c r="AK44" s="118">
        <f>IF($C44="TD",INDEX('4. CPI-tabel'!$D$20:$Z$42,$E44-2003,AK$28-2003),
IF(AK$28&gt;=$E44,MAX(1,INDEX('4. CPI-tabel'!$D$20:$Z$42,MAX($E44,2010)-2003,AK$28-2003)),0))</f>
        <v>1.270538419229285</v>
      </c>
      <c r="AL44" s="118">
        <f>IF($C44="TD",INDEX('4. CPI-tabel'!$D$20:$Z$42,$E44-2003,AL$28-2003),
IF(AL$28&gt;=$E44,MAX(1,INDEX('4. CPI-tabel'!$D$20:$Z$42,MAX($E44,2010)-2003,AL$28-2003)),0))</f>
        <v>1.270538419229285</v>
      </c>
      <c r="AM44" s="118">
        <f>IF($C44="TD",INDEX('4. CPI-tabel'!$D$20:$Z$42,$E44-2003,AM$28-2003),
IF(AM$28&gt;=$E44,MAX(1,INDEX('4. CPI-tabel'!$D$20:$Z$42,MAX($E44,2010)-2003,AM$28-2003)),0))</f>
        <v>1.270538419229285</v>
      </c>
      <c r="AO44" s="87">
        <f t="shared" si="5"/>
        <v>23080.674523380399</v>
      </c>
      <c r="AP44" s="87">
        <f t="shared" si="6"/>
        <v>23680.772060988289</v>
      </c>
      <c r="AQ44" s="87">
        <f t="shared" si="7"/>
        <v>24225.429818391018</v>
      </c>
      <c r="AR44" s="87">
        <f t="shared" si="8"/>
        <v>24903.741853305968</v>
      </c>
      <c r="AS44" s="87">
        <f t="shared" si="9"/>
        <v>25152.779271839026</v>
      </c>
      <c r="AT44" s="87">
        <f t="shared" si="10"/>
        <v>25354.001506013738</v>
      </c>
      <c r="AU44" s="87">
        <f t="shared" si="11"/>
        <v>25404.709509025768</v>
      </c>
      <c r="AV44" s="87">
        <f t="shared" si="12"/>
        <v>25760.37544215213</v>
      </c>
      <c r="AW44" s="87">
        <f t="shared" si="13"/>
        <v>26301.34332643732</v>
      </c>
      <c r="AX44" s="87">
        <f t="shared" si="14"/>
        <v>27037.780939577566</v>
      </c>
      <c r="AY44" s="87">
        <f t="shared" si="15"/>
        <v>27227.045406154604</v>
      </c>
      <c r="AZ44" s="87">
        <f t="shared" si="16"/>
        <v>32672.454487385527</v>
      </c>
      <c r="BA44" s="87">
        <f t="shared" si="17"/>
        <v>31343.405491288489</v>
      </c>
      <c r="BB44" s="87">
        <f t="shared" si="18"/>
        <v>30068.419505202182</v>
      </c>
      <c r="BC44" s="87">
        <f t="shared" si="19"/>
        <v>28845.297355838022</v>
      </c>
      <c r="BD44" s="87">
        <f t="shared" si="20"/>
        <v>27671.929327803933</v>
      </c>
    </row>
    <row r="45" spans="1:56" s="20" customFormat="1" x14ac:dyDescent="0.2">
      <c r="A45" s="41"/>
      <c r="B45" s="86">
        <f>'3. Investeringen'!B31</f>
        <v>17</v>
      </c>
      <c r="C45" s="86" t="str">
        <f>'3. Investeringen'!F31</f>
        <v>TD</v>
      </c>
      <c r="D45" s="86" t="str">
        <f>'3. Investeringen'!G31</f>
        <v>Nieuwe investeringen TD</v>
      </c>
      <c r="E45" s="121">
        <f>'3. Investeringen'!K31</f>
        <v>2006</v>
      </c>
      <c r="G45" s="86">
        <f>'7. Nominale afschrijvingen'!R34</f>
        <v>-3302.3726666666662</v>
      </c>
      <c r="H45" s="86">
        <f>'7. Nominale afschrijvingen'!S34</f>
        <v>-3302.3726666666662</v>
      </c>
      <c r="I45" s="86">
        <f>'7. Nominale afschrijvingen'!T34</f>
        <v>-3302.3726666666662</v>
      </c>
      <c r="J45" s="86">
        <f>'7. Nominale afschrijvingen'!U34</f>
        <v>-3302.3726666666662</v>
      </c>
      <c r="K45" s="86">
        <f>'7. Nominale afschrijvingen'!V34</f>
        <v>-3302.3726666666662</v>
      </c>
      <c r="L45" s="86">
        <f>'7. Nominale afschrijvingen'!W34</f>
        <v>-3302.3726666666662</v>
      </c>
      <c r="M45" s="86">
        <f>'7. Nominale afschrijvingen'!X34</f>
        <v>-3302.3726666666662</v>
      </c>
      <c r="N45" s="86">
        <f>'7. Nominale afschrijvingen'!Y34</f>
        <v>-3302.3726666666662</v>
      </c>
      <c r="O45" s="86">
        <f>'7. Nominale afschrijvingen'!Z34</f>
        <v>-3302.3726666666662</v>
      </c>
      <c r="P45" s="86">
        <f>'7. Nominale afschrijvingen'!AA34</f>
        <v>-3302.3726666666662</v>
      </c>
      <c r="Q45" s="86">
        <f>'7. Nominale afschrijvingen'!AB34</f>
        <v>-3302.3726666666662</v>
      </c>
      <c r="R45" s="86">
        <f>'7. Nominale afschrijvingen'!AC34</f>
        <v>-3962.8471999999988</v>
      </c>
      <c r="S45" s="86">
        <f>'7. Nominale afschrijvingen'!AD34</f>
        <v>-3634.8874317241371</v>
      </c>
      <c r="T45" s="86">
        <f>'7. Nominale afschrijvingen'!AE34</f>
        <v>-3334.0691615124842</v>
      </c>
      <c r="U45" s="86">
        <f>'7. Nominale afschrijvingen'!AF34</f>
        <v>-3213.2695542113074</v>
      </c>
      <c r="V45" s="86">
        <f>'7. Nominale afschrijvingen'!AG34</f>
        <v>-3213.2695542113074</v>
      </c>
      <c r="W45" s="40"/>
      <c r="X45" s="118">
        <f>IF($C45="TD",INDEX('4. CPI-tabel'!$D$20:$Z$42,$E45-2003,X$28-2003),
IF(X$28&gt;=$E45,MAX(1,INDEX('4. CPI-tabel'!$D$20:$Z$42,MAX($E45,2010)-2003,X$28-2003)),0))</f>
        <v>1.0770497968557597</v>
      </c>
      <c r="Y45" s="118">
        <f>IF($C45="TD",INDEX('4. CPI-tabel'!$D$20:$Z$42,$E45-2003,Y$28-2003),
IF(Y$28&gt;=$E45,MAX(1,INDEX('4. CPI-tabel'!$D$20:$Z$42,MAX($E45,2010)-2003,Y$28-2003)),0))</f>
        <v>1.1050530915740095</v>
      </c>
      <c r="Z45" s="118">
        <f>IF($C45="TD",INDEX('4. CPI-tabel'!$D$20:$Z$42,$E45-2003,Z$28-2003),
IF(Z$28&gt;=$E45,MAX(1,INDEX('4. CPI-tabel'!$D$20:$Z$42,MAX($E45,2010)-2003,Z$28-2003)),0))</f>
        <v>1.1304693126802117</v>
      </c>
      <c r="AA45" s="118">
        <f>IF($C45="TD",INDEX('4. CPI-tabel'!$D$20:$Z$42,$E45-2003,AA$28-2003),
IF(AA$28&gt;=$E45,MAX(1,INDEX('4. CPI-tabel'!$D$20:$Z$42,MAX($E45,2010)-2003,AA$28-2003)),0))</f>
        <v>1.1621224534352577</v>
      </c>
      <c r="AB45" s="118">
        <f>IF($C45="TD",INDEX('4. CPI-tabel'!$D$20:$Z$42,$E45-2003,AB$28-2003),
IF(AB$28&gt;=$E45,MAX(1,INDEX('4. CPI-tabel'!$D$20:$Z$42,MAX($E45,2010)-2003,AB$28-2003)),0))</f>
        <v>1.1737436779696102</v>
      </c>
      <c r="AC45" s="118">
        <f>IF($C45="TD",INDEX('4. CPI-tabel'!$D$20:$Z$42,$E45-2003,AC$28-2003),
IF(AC$28&gt;=$E45,MAX(1,INDEX('4. CPI-tabel'!$D$20:$Z$42,MAX($E45,2010)-2003,AC$28-2003)),0))</f>
        <v>1.183133627393367</v>
      </c>
      <c r="AD45" s="118">
        <f>IF($C45="TD",INDEX('4. CPI-tabel'!$D$20:$Z$42,$E45-2003,AD$28-2003),
IF(AD$28&gt;=$E45,MAX(1,INDEX('4. CPI-tabel'!$D$20:$Z$42,MAX($E45,2010)-2003,AD$28-2003)),0))</f>
        <v>1.1854998946481539</v>
      </c>
      <c r="AE45" s="118">
        <f>IF($C45="TD",INDEX('4. CPI-tabel'!$D$20:$Z$42,$E45-2003,AE$28-2003),
IF(AE$28&gt;=$E45,MAX(1,INDEX('4. CPI-tabel'!$D$20:$Z$42,MAX($E45,2010)-2003,AE$28-2003)),0))</f>
        <v>1.2020968931732281</v>
      </c>
      <c r="AF45" s="118">
        <f>IF($C45="TD",INDEX('4. CPI-tabel'!$D$20:$Z$42,$E45-2003,AF$28-2003),
IF(AF$28&gt;=$E45,MAX(1,INDEX('4. CPI-tabel'!$D$20:$Z$42,MAX($E45,2010)-2003,AF$28-2003)),0))</f>
        <v>1.2273409279298657</v>
      </c>
      <c r="AG45" s="118">
        <f>IF($C45="TD",INDEX('4. CPI-tabel'!$D$20:$Z$42,$E45-2003,AG$28-2003),
IF(AG$28&gt;=$E45,MAX(1,INDEX('4. CPI-tabel'!$D$20:$Z$42,MAX($E45,2010)-2003,AG$28-2003)),0))</f>
        <v>1.2617064739119019</v>
      </c>
      <c r="AH45" s="118">
        <f>IF($C45="TD",INDEX('4. CPI-tabel'!$D$20:$Z$42,$E45-2003,AH$28-2003),
IF(AH$28&gt;=$E45,MAX(1,INDEX('4. CPI-tabel'!$D$20:$Z$42,MAX($E45,2010)-2003,AH$28-2003)),0))</f>
        <v>1.270538419229285</v>
      </c>
      <c r="AI45" s="118">
        <f>IF($C45="TD",INDEX('4. CPI-tabel'!$D$20:$Z$42,$E45-2003,AI$28-2003),
IF(AI$28&gt;=$E45,MAX(1,INDEX('4. CPI-tabel'!$D$20:$Z$42,MAX($E45,2010)-2003,AI$28-2003)),0))</f>
        <v>1.270538419229285</v>
      </c>
      <c r="AJ45" s="118">
        <f>IF($C45="TD",INDEX('4. CPI-tabel'!$D$20:$Z$42,$E45-2003,AJ$28-2003),
IF(AJ$28&gt;=$E45,MAX(1,INDEX('4. CPI-tabel'!$D$20:$Z$42,MAX($E45,2010)-2003,AJ$28-2003)),0))</f>
        <v>1.270538419229285</v>
      </c>
      <c r="AK45" s="118">
        <f>IF($C45="TD",INDEX('4. CPI-tabel'!$D$20:$Z$42,$E45-2003,AK$28-2003),
IF(AK$28&gt;=$E45,MAX(1,INDEX('4. CPI-tabel'!$D$20:$Z$42,MAX($E45,2010)-2003,AK$28-2003)),0))</f>
        <v>1.270538419229285</v>
      </c>
      <c r="AL45" s="118">
        <f>IF($C45="TD",INDEX('4. CPI-tabel'!$D$20:$Z$42,$E45-2003,AL$28-2003),
IF(AL$28&gt;=$E45,MAX(1,INDEX('4. CPI-tabel'!$D$20:$Z$42,MAX($E45,2010)-2003,AL$28-2003)),0))</f>
        <v>1.270538419229285</v>
      </c>
      <c r="AM45" s="118">
        <f>IF($C45="TD",INDEX('4. CPI-tabel'!$D$20:$Z$42,$E45-2003,AM$28-2003),
IF(AM$28&gt;=$E45,MAX(1,INDEX('4. CPI-tabel'!$D$20:$Z$42,MAX($E45,2010)-2003,AM$28-2003)),0))</f>
        <v>1.270538419229285</v>
      </c>
      <c r="AO45" s="87">
        <f t="shared" si="5"/>
        <v>-3556.8198097753466</v>
      </c>
      <c r="AP45" s="87">
        <f t="shared" si="6"/>
        <v>-3649.2971248295057</v>
      </c>
      <c r="AQ45" s="87">
        <f t="shared" si="7"/>
        <v>-3733.2309587005839</v>
      </c>
      <c r="AR45" s="87">
        <f t="shared" si="8"/>
        <v>-3837.7614255442004</v>
      </c>
      <c r="AS45" s="87">
        <f t="shared" si="9"/>
        <v>-3876.1390397996424</v>
      </c>
      <c r="AT45" s="87">
        <f t="shared" si="10"/>
        <v>-3907.1481521180394</v>
      </c>
      <c r="AU45" s="87">
        <f t="shared" si="11"/>
        <v>-3914.9624484222759</v>
      </c>
      <c r="AV45" s="87">
        <f t="shared" si="12"/>
        <v>-3969.771922700188</v>
      </c>
      <c r="AW45" s="87">
        <f t="shared" si="13"/>
        <v>-4053.1371330768911</v>
      </c>
      <c r="AX45" s="87">
        <f t="shared" si="14"/>
        <v>-4166.6249728030443</v>
      </c>
      <c r="AY45" s="87">
        <f t="shared" si="15"/>
        <v>-4195.791347612665</v>
      </c>
      <c r="AZ45" s="87">
        <f t="shared" si="16"/>
        <v>-5034.9496171351966</v>
      </c>
      <c r="BA45" s="87">
        <f t="shared" si="17"/>
        <v>-4618.2641315791807</v>
      </c>
      <c r="BB45" s="87">
        <f t="shared" si="18"/>
        <v>-4236.0629620691798</v>
      </c>
      <c r="BC45" s="87">
        <f t="shared" si="19"/>
        <v>-4082.5824199652238</v>
      </c>
      <c r="BD45" s="87">
        <f t="shared" si="20"/>
        <v>-4082.5824199652238</v>
      </c>
    </row>
    <row r="46" spans="1:56" s="20" customFormat="1" x14ac:dyDescent="0.2">
      <c r="A46" s="41"/>
      <c r="B46" s="86">
        <f>'3. Investeringen'!B32</f>
        <v>18</v>
      </c>
      <c r="C46" s="86" t="str">
        <f>'3. Investeringen'!F32</f>
        <v>TD</v>
      </c>
      <c r="D46" s="86" t="str">
        <f>'3. Investeringen'!G32</f>
        <v>Nieuwe investeringen TD</v>
      </c>
      <c r="E46" s="121">
        <f>'3. Investeringen'!K32</f>
        <v>2006</v>
      </c>
      <c r="G46" s="86">
        <f>'7. Nominale afschrijvingen'!R35</f>
        <v>1594.3999999999999</v>
      </c>
      <c r="H46" s="86">
        <f>'7. Nominale afschrijvingen'!S35</f>
        <v>1594.3999999999999</v>
      </c>
      <c r="I46" s="86">
        <f>'7. Nominale afschrijvingen'!T35</f>
        <v>1594.3999999999999</v>
      </c>
      <c r="J46" s="86">
        <f>'7. Nominale afschrijvingen'!U35</f>
        <v>1594.3999999999999</v>
      </c>
      <c r="K46" s="86">
        <f>'7. Nominale afschrijvingen'!V35</f>
        <v>1594.3999999999999</v>
      </c>
      <c r="L46" s="86">
        <f>'7. Nominale afschrijvingen'!W35</f>
        <v>1594.3999999999999</v>
      </c>
      <c r="M46" s="86">
        <f>'7. Nominale afschrijvingen'!X35</f>
        <v>1594.3999999999999</v>
      </c>
      <c r="N46" s="86">
        <f>'7. Nominale afschrijvingen'!Y35</f>
        <v>1594.3999999999999</v>
      </c>
      <c r="O46" s="86">
        <f>'7. Nominale afschrijvingen'!Z35</f>
        <v>1594.3999999999999</v>
      </c>
      <c r="P46" s="86">
        <f>'7. Nominale afschrijvingen'!AA35</f>
        <v>1594.3999999999999</v>
      </c>
      <c r="Q46" s="86">
        <f>'7. Nominale afschrijvingen'!AB35</f>
        <v>1594.3999999999999</v>
      </c>
      <c r="R46" s="86">
        <f>'7. Nominale afschrijvingen'!AC35</f>
        <v>1913.28</v>
      </c>
      <c r="S46" s="86">
        <f>'7. Nominale afschrijvingen'!AD35</f>
        <v>1671.6025263157894</v>
      </c>
      <c r="T46" s="86">
        <f>'7. Nominale afschrijvingen'!AE35</f>
        <v>1541.5889964912278</v>
      </c>
      <c r="U46" s="86">
        <f>'7. Nominale afschrijvingen'!AF35</f>
        <v>1541.5889964912278</v>
      </c>
      <c r="V46" s="86">
        <f>'7. Nominale afschrijvingen'!AG35</f>
        <v>1541.5889964912278</v>
      </c>
      <c r="W46" s="40"/>
      <c r="X46" s="118">
        <f>IF($C46="TD",INDEX('4. CPI-tabel'!$D$20:$Z$42,$E46-2003,X$28-2003),
IF(X$28&gt;=$E46,MAX(1,INDEX('4. CPI-tabel'!$D$20:$Z$42,MAX($E46,2010)-2003,X$28-2003)),0))</f>
        <v>1.0770497968557597</v>
      </c>
      <c r="Y46" s="118">
        <f>IF($C46="TD",INDEX('4. CPI-tabel'!$D$20:$Z$42,$E46-2003,Y$28-2003),
IF(Y$28&gt;=$E46,MAX(1,INDEX('4. CPI-tabel'!$D$20:$Z$42,MAX($E46,2010)-2003,Y$28-2003)),0))</f>
        <v>1.1050530915740095</v>
      </c>
      <c r="Z46" s="118">
        <f>IF($C46="TD",INDEX('4. CPI-tabel'!$D$20:$Z$42,$E46-2003,Z$28-2003),
IF(Z$28&gt;=$E46,MAX(1,INDEX('4. CPI-tabel'!$D$20:$Z$42,MAX($E46,2010)-2003,Z$28-2003)),0))</f>
        <v>1.1304693126802117</v>
      </c>
      <c r="AA46" s="118">
        <f>IF($C46="TD",INDEX('4. CPI-tabel'!$D$20:$Z$42,$E46-2003,AA$28-2003),
IF(AA$28&gt;=$E46,MAX(1,INDEX('4. CPI-tabel'!$D$20:$Z$42,MAX($E46,2010)-2003,AA$28-2003)),0))</f>
        <v>1.1621224534352577</v>
      </c>
      <c r="AB46" s="118">
        <f>IF($C46="TD",INDEX('4. CPI-tabel'!$D$20:$Z$42,$E46-2003,AB$28-2003),
IF(AB$28&gt;=$E46,MAX(1,INDEX('4. CPI-tabel'!$D$20:$Z$42,MAX($E46,2010)-2003,AB$28-2003)),0))</f>
        <v>1.1737436779696102</v>
      </c>
      <c r="AC46" s="118">
        <f>IF($C46="TD",INDEX('4. CPI-tabel'!$D$20:$Z$42,$E46-2003,AC$28-2003),
IF(AC$28&gt;=$E46,MAX(1,INDEX('4. CPI-tabel'!$D$20:$Z$42,MAX($E46,2010)-2003,AC$28-2003)),0))</f>
        <v>1.183133627393367</v>
      </c>
      <c r="AD46" s="118">
        <f>IF($C46="TD",INDEX('4. CPI-tabel'!$D$20:$Z$42,$E46-2003,AD$28-2003),
IF(AD$28&gt;=$E46,MAX(1,INDEX('4. CPI-tabel'!$D$20:$Z$42,MAX($E46,2010)-2003,AD$28-2003)),0))</f>
        <v>1.1854998946481539</v>
      </c>
      <c r="AE46" s="118">
        <f>IF($C46="TD",INDEX('4. CPI-tabel'!$D$20:$Z$42,$E46-2003,AE$28-2003),
IF(AE$28&gt;=$E46,MAX(1,INDEX('4. CPI-tabel'!$D$20:$Z$42,MAX($E46,2010)-2003,AE$28-2003)),0))</f>
        <v>1.2020968931732281</v>
      </c>
      <c r="AF46" s="118">
        <f>IF($C46="TD",INDEX('4. CPI-tabel'!$D$20:$Z$42,$E46-2003,AF$28-2003),
IF(AF$28&gt;=$E46,MAX(1,INDEX('4. CPI-tabel'!$D$20:$Z$42,MAX($E46,2010)-2003,AF$28-2003)),0))</f>
        <v>1.2273409279298657</v>
      </c>
      <c r="AG46" s="118">
        <f>IF($C46="TD",INDEX('4. CPI-tabel'!$D$20:$Z$42,$E46-2003,AG$28-2003),
IF(AG$28&gt;=$E46,MAX(1,INDEX('4. CPI-tabel'!$D$20:$Z$42,MAX($E46,2010)-2003,AG$28-2003)),0))</f>
        <v>1.2617064739119019</v>
      </c>
      <c r="AH46" s="118">
        <f>IF($C46="TD",INDEX('4. CPI-tabel'!$D$20:$Z$42,$E46-2003,AH$28-2003),
IF(AH$28&gt;=$E46,MAX(1,INDEX('4. CPI-tabel'!$D$20:$Z$42,MAX($E46,2010)-2003,AH$28-2003)),0))</f>
        <v>1.270538419229285</v>
      </c>
      <c r="AI46" s="118">
        <f>IF($C46="TD",INDEX('4. CPI-tabel'!$D$20:$Z$42,$E46-2003,AI$28-2003),
IF(AI$28&gt;=$E46,MAX(1,INDEX('4. CPI-tabel'!$D$20:$Z$42,MAX($E46,2010)-2003,AI$28-2003)),0))</f>
        <v>1.270538419229285</v>
      </c>
      <c r="AJ46" s="118">
        <f>IF($C46="TD",INDEX('4. CPI-tabel'!$D$20:$Z$42,$E46-2003,AJ$28-2003),
IF(AJ$28&gt;=$E46,MAX(1,INDEX('4. CPI-tabel'!$D$20:$Z$42,MAX($E46,2010)-2003,AJ$28-2003)),0))</f>
        <v>1.270538419229285</v>
      </c>
      <c r="AK46" s="118">
        <f>IF($C46="TD",INDEX('4. CPI-tabel'!$D$20:$Z$42,$E46-2003,AK$28-2003),
IF(AK$28&gt;=$E46,MAX(1,INDEX('4. CPI-tabel'!$D$20:$Z$42,MAX($E46,2010)-2003,AK$28-2003)),0))</f>
        <v>1.270538419229285</v>
      </c>
      <c r="AL46" s="118">
        <f>IF($C46="TD",INDEX('4. CPI-tabel'!$D$20:$Z$42,$E46-2003,AL$28-2003),
IF(AL$28&gt;=$E46,MAX(1,INDEX('4. CPI-tabel'!$D$20:$Z$42,MAX($E46,2010)-2003,AL$28-2003)),0))</f>
        <v>1.270538419229285</v>
      </c>
      <c r="AM46" s="118">
        <f>IF($C46="TD",INDEX('4. CPI-tabel'!$D$20:$Z$42,$E46-2003,AM$28-2003),
IF(AM$28&gt;=$E46,MAX(1,INDEX('4. CPI-tabel'!$D$20:$Z$42,MAX($E46,2010)-2003,AM$28-2003)),0))</f>
        <v>1.270538419229285</v>
      </c>
      <c r="AO46" s="87">
        <f t="shared" si="5"/>
        <v>1717.2481961068231</v>
      </c>
      <c r="AP46" s="87">
        <f t="shared" si="6"/>
        <v>1761.8966492056006</v>
      </c>
      <c r="AQ46" s="87">
        <f t="shared" si="7"/>
        <v>1802.4202721373292</v>
      </c>
      <c r="AR46" s="87">
        <f t="shared" si="8"/>
        <v>1852.8880397571747</v>
      </c>
      <c r="AS46" s="87">
        <f t="shared" si="9"/>
        <v>1871.4169201547463</v>
      </c>
      <c r="AT46" s="87">
        <f t="shared" si="10"/>
        <v>1886.3882555159842</v>
      </c>
      <c r="AU46" s="87">
        <f t="shared" si="11"/>
        <v>1890.1610320270163</v>
      </c>
      <c r="AV46" s="87">
        <f t="shared" si="12"/>
        <v>1916.6232864753947</v>
      </c>
      <c r="AW46" s="87">
        <f t="shared" si="13"/>
        <v>1956.8723754913776</v>
      </c>
      <c r="AX46" s="87">
        <f t="shared" si="14"/>
        <v>2011.6648020051364</v>
      </c>
      <c r="AY46" s="87">
        <f t="shared" si="15"/>
        <v>2025.7464556191719</v>
      </c>
      <c r="AZ46" s="87">
        <f t="shared" si="16"/>
        <v>2430.8957467430064</v>
      </c>
      <c r="BA46" s="87">
        <f t="shared" si="17"/>
        <v>2123.8352313649425</v>
      </c>
      <c r="BB46" s="87">
        <f t="shared" si="18"/>
        <v>1958.6480467032243</v>
      </c>
      <c r="BC46" s="87">
        <f t="shared" si="19"/>
        <v>1958.6480467032243</v>
      </c>
      <c r="BD46" s="87">
        <f t="shared" si="20"/>
        <v>1958.6480467032243</v>
      </c>
    </row>
    <row r="47" spans="1:56" s="20" customFormat="1" x14ac:dyDescent="0.2">
      <c r="A47" s="41"/>
      <c r="B47" s="86">
        <f>'3. Investeringen'!B33</f>
        <v>19</v>
      </c>
      <c r="C47" s="86" t="str">
        <f>'3. Investeringen'!F33</f>
        <v>TD</v>
      </c>
      <c r="D47" s="86" t="str">
        <f>'3. Investeringen'!G33</f>
        <v>Nieuwe investeringen TD</v>
      </c>
      <c r="E47" s="121">
        <f>'3. Investeringen'!K33</f>
        <v>2006</v>
      </c>
      <c r="G47" s="86">
        <f>'7. Nominale afschrijvingen'!R36</f>
        <v>26794.2</v>
      </c>
      <c r="H47" s="86">
        <f>'7. Nominale afschrijvingen'!S36</f>
        <v>26794.2</v>
      </c>
      <c r="I47" s="86">
        <f>'7. Nominale afschrijvingen'!T36</f>
        <v>26794.2</v>
      </c>
      <c r="J47" s="86">
        <f>'7. Nominale afschrijvingen'!U36</f>
        <v>26794.2</v>
      </c>
      <c r="K47" s="86">
        <f>'7. Nominale afschrijvingen'!V36</f>
        <v>26794.2</v>
      </c>
      <c r="L47" s="86">
        <f>'7. Nominale afschrijvingen'!W36</f>
        <v>13397.1</v>
      </c>
      <c r="M47" s="86">
        <f>'7. Nominale afschrijvingen'!X36</f>
        <v>0</v>
      </c>
      <c r="N47" s="86">
        <f>'7. Nominale afschrijvingen'!Y36</f>
        <v>0</v>
      </c>
      <c r="O47" s="86">
        <f>'7. Nominale afschrijvingen'!Z36</f>
        <v>0</v>
      </c>
      <c r="P47" s="86">
        <f>'7. Nominale afschrijvingen'!AA36</f>
        <v>0</v>
      </c>
      <c r="Q47" s="86">
        <f>'7. Nominale afschrijvingen'!AB36</f>
        <v>0</v>
      </c>
      <c r="R47" s="86">
        <f>'7. Nominale afschrijvingen'!AC36</f>
        <v>0</v>
      </c>
      <c r="S47" s="86">
        <f>'7. Nominale afschrijvingen'!AD36</f>
        <v>0</v>
      </c>
      <c r="T47" s="86">
        <f>'7. Nominale afschrijvingen'!AE36</f>
        <v>0</v>
      </c>
      <c r="U47" s="86">
        <f>'7. Nominale afschrijvingen'!AF36</f>
        <v>0</v>
      </c>
      <c r="V47" s="86">
        <f>'7. Nominale afschrijvingen'!AG36</f>
        <v>0</v>
      </c>
      <c r="W47" s="40"/>
      <c r="X47" s="118">
        <f>IF($C47="TD",INDEX('4. CPI-tabel'!$D$20:$Z$42,$E47-2003,X$28-2003),
IF(X$28&gt;=$E47,MAX(1,INDEX('4. CPI-tabel'!$D$20:$Z$42,MAX($E47,2010)-2003,X$28-2003)),0))</f>
        <v>1.0770497968557597</v>
      </c>
      <c r="Y47" s="118">
        <f>IF($C47="TD",INDEX('4. CPI-tabel'!$D$20:$Z$42,$E47-2003,Y$28-2003),
IF(Y$28&gt;=$E47,MAX(1,INDEX('4. CPI-tabel'!$D$20:$Z$42,MAX($E47,2010)-2003,Y$28-2003)),0))</f>
        <v>1.1050530915740095</v>
      </c>
      <c r="Z47" s="118">
        <f>IF($C47="TD",INDEX('4. CPI-tabel'!$D$20:$Z$42,$E47-2003,Z$28-2003),
IF(Z$28&gt;=$E47,MAX(1,INDEX('4. CPI-tabel'!$D$20:$Z$42,MAX($E47,2010)-2003,Z$28-2003)),0))</f>
        <v>1.1304693126802117</v>
      </c>
      <c r="AA47" s="118">
        <f>IF($C47="TD",INDEX('4. CPI-tabel'!$D$20:$Z$42,$E47-2003,AA$28-2003),
IF(AA$28&gt;=$E47,MAX(1,INDEX('4. CPI-tabel'!$D$20:$Z$42,MAX($E47,2010)-2003,AA$28-2003)),0))</f>
        <v>1.1621224534352577</v>
      </c>
      <c r="AB47" s="118">
        <f>IF($C47="TD",INDEX('4. CPI-tabel'!$D$20:$Z$42,$E47-2003,AB$28-2003),
IF(AB$28&gt;=$E47,MAX(1,INDEX('4. CPI-tabel'!$D$20:$Z$42,MAX($E47,2010)-2003,AB$28-2003)),0))</f>
        <v>1.1737436779696102</v>
      </c>
      <c r="AC47" s="118">
        <f>IF($C47="TD",INDEX('4. CPI-tabel'!$D$20:$Z$42,$E47-2003,AC$28-2003),
IF(AC$28&gt;=$E47,MAX(1,INDEX('4. CPI-tabel'!$D$20:$Z$42,MAX($E47,2010)-2003,AC$28-2003)),0))</f>
        <v>1.183133627393367</v>
      </c>
      <c r="AD47" s="118">
        <f>IF($C47="TD",INDEX('4. CPI-tabel'!$D$20:$Z$42,$E47-2003,AD$28-2003),
IF(AD$28&gt;=$E47,MAX(1,INDEX('4. CPI-tabel'!$D$20:$Z$42,MAX($E47,2010)-2003,AD$28-2003)),0))</f>
        <v>1.1854998946481539</v>
      </c>
      <c r="AE47" s="118">
        <f>IF($C47="TD",INDEX('4. CPI-tabel'!$D$20:$Z$42,$E47-2003,AE$28-2003),
IF(AE$28&gt;=$E47,MAX(1,INDEX('4. CPI-tabel'!$D$20:$Z$42,MAX($E47,2010)-2003,AE$28-2003)),0))</f>
        <v>1.2020968931732281</v>
      </c>
      <c r="AF47" s="118">
        <f>IF($C47="TD",INDEX('4. CPI-tabel'!$D$20:$Z$42,$E47-2003,AF$28-2003),
IF(AF$28&gt;=$E47,MAX(1,INDEX('4. CPI-tabel'!$D$20:$Z$42,MAX($E47,2010)-2003,AF$28-2003)),0))</f>
        <v>1.2273409279298657</v>
      </c>
      <c r="AG47" s="118">
        <f>IF($C47="TD",INDEX('4. CPI-tabel'!$D$20:$Z$42,$E47-2003,AG$28-2003),
IF(AG$28&gt;=$E47,MAX(1,INDEX('4. CPI-tabel'!$D$20:$Z$42,MAX($E47,2010)-2003,AG$28-2003)),0))</f>
        <v>1.2617064739119019</v>
      </c>
      <c r="AH47" s="118">
        <f>IF($C47="TD",INDEX('4. CPI-tabel'!$D$20:$Z$42,$E47-2003,AH$28-2003),
IF(AH$28&gt;=$E47,MAX(1,INDEX('4. CPI-tabel'!$D$20:$Z$42,MAX($E47,2010)-2003,AH$28-2003)),0))</f>
        <v>1.270538419229285</v>
      </c>
      <c r="AI47" s="118">
        <f>IF($C47="TD",INDEX('4. CPI-tabel'!$D$20:$Z$42,$E47-2003,AI$28-2003),
IF(AI$28&gt;=$E47,MAX(1,INDEX('4. CPI-tabel'!$D$20:$Z$42,MAX($E47,2010)-2003,AI$28-2003)),0))</f>
        <v>1.270538419229285</v>
      </c>
      <c r="AJ47" s="118">
        <f>IF($C47="TD",INDEX('4. CPI-tabel'!$D$20:$Z$42,$E47-2003,AJ$28-2003),
IF(AJ$28&gt;=$E47,MAX(1,INDEX('4. CPI-tabel'!$D$20:$Z$42,MAX($E47,2010)-2003,AJ$28-2003)),0))</f>
        <v>1.270538419229285</v>
      </c>
      <c r="AK47" s="118">
        <f>IF($C47="TD",INDEX('4. CPI-tabel'!$D$20:$Z$42,$E47-2003,AK$28-2003),
IF(AK$28&gt;=$E47,MAX(1,INDEX('4. CPI-tabel'!$D$20:$Z$42,MAX($E47,2010)-2003,AK$28-2003)),0))</f>
        <v>1.270538419229285</v>
      </c>
      <c r="AL47" s="118">
        <f>IF($C47="TD",INDEX('4. CPI-tabel'!$D$20:$Z$42,$E47-2003,AL$28-2003),
IF(AL$28&gt;=$E47,MAX(1,INDEX('4. CPI-tabel'!$D$20:$Z$42,MAX($E47,2010)-2003,AL$28-2003)),0))</f>
        <v>1.270538419229285</v>
      </c>
      <c r="AM47" s="118">
        <f>IF($C47="TD",INDEX('4. CPI-tabel'!$D$20:$Z$42,$E47-2003,AM$28-2003),
IF(AM$28&gt;=$E47,MAX(1,INDEX('4. CPI-tabel'!$D$20:$Z$42,MAX($E47,2010)-2003,AM$28-2003)),0))</f>
        <v>1.270538419229285</v>
      </c>
      <c r="AO47" s="87">
        <f t="shared" si="5"/>
        <v>28858.6876669126</v>
      </c>
      <c r="AP47" s="87">
        <f t="shared" si="6"/>
        <v>29609.013546252329</v>
      </c>
      <c r="AQ47" s="87">
        <f t="shared" si="7"/>
        <v>30290.020857816129</v>
      </c>
      <c r="AR47" s="87">
        <f t="shared" si="8"/>
        <v>31138.141441834981</v>
      </c>
      <c r="AS47" s="87">
        <f t="shared" si="9"/>
        <v>31449.52285625333</v>
      </c>
      <c r="AT47" s="87">
        <f t="shared" si="10"/>
        <v>15850.559519551678</v>
      </c>
      <c r="AU47" s="87">
        <f t="shared" si="11"/>
        <v>0</v>
      </c>
      <c r="AV47" s="87">
        <f t="shared" si="12"/>
        <v>0</v>
      </c>
      <c r="AW47" s="87">
        <f t="shared" si="13"/>
        <v>0</v>
      </c>
      <c r="AX47" s="87">
        <f t="shared" si="14"/>
        <v>0</v>
      </c>
      <c r="AY47" s="87">
        <f t="shared" si="15"/>
        <v>0</v>
      </c>
      <c r="AZ47" s="87">
        <f t="shared" si="16"/>
        <v>0</v>
      </c>
      <c r="BA47" s="87">
        <f t="shared" si="17"/>
        <v>0</v>
      </c>
      <c r="BB47" s="87">
        <f t="shared" si="18"/>
        <v>0</v>
      </c>
      <c r="BC47" s="87">
        <f t="shared" si="19"/>
        <v>0</v>
      </c>
      <c r="BD47" s="87">
        <f t="shared" si="20"/>
        <v>0</v>
      </c>
    </row>
    <row r="48" spans="1:56" s="20" customFormat="1" x14ac:dyDescent="0.2">
      <c r="A48" s="41"/>
      <c r="B48" s="86">
        <f>'3. Investeringen'!B34</f>
        <v>20</v>
      </c>
      <c r="C48" s="86" t="str">
        <f>'3. Investeringen'!F34</f>
        <v>TD</v>
      </c>
      <c r="D48" s="86" t="str">
        <f>'3. Investeringen'!G34</f>
        <v>Nieuwe investeringen TD</v>
      </c>
      <c r="E48" s="121">
        <f>'3. Investeringen'!K34</f>
        <v>2006</v>
      </c>
      <c r="G48" s="86">
        <f>'7. Nominale afschrijvingen'!R37</f>
        <v>137844.89999999991</v>
      </c>
      <c r="H48" s="86">
        <f>'7. Nominale afschrijvingen'!S37</f>
        <v>0</v>
      </c>
      <c r="I48" s="86">
        <f>'7. Nominale afschrijvingen'!T37</f>
        <v>0</v>
      </c>
      <c r="J48" s="86">
        <f>'7. Nominale afschrijvingen'!U37</f>
        <v>0</v>
      </c>
      <c r="K48" s="86">
        <f>'7. Nominale afschrijvingen'!V37</f>
        <v>0</v>
      </c>
      <c r="L48" s="86">
        <f>'7. Nominale afschrijvingen'!W37</f>
        <v>0</v>
      </c>
      <c r="M48" s="86">
        <f>'7. Nominale afschrijvingen'!X37</f>
        <v>0</v>
      </c>
      <c r="N48" s="86">
        <f>'7. Nominale afschrijvingen'!Y37</f>
        <v>0</v>
      </c>
      <c r="O48" s="86">
        <f>'7. Nominale afschrijvingen'!Z37</f>
        <v>0</v>
      </c>
      <c r="P48" s="86">
        <f>'7. Nominale afschrijvingen'!AA37</f>
        <v>0</v>
      </c>
      <c r="Q48" s="86">
        <f>'7. Nominale afschrijvingen'!AB37</f>
        <v>0</v>
      </c>
      <c r="R48" s="86">
        <f>'7. Nominale afschrijvingen'!AC37</f>
        <v>0</v>
      </c>
      <c r="S48" s="86">
        <f>'7. Nominale afschrijvingen'!AD37</f>
        <v>0</v>
      </c>
      <c r="T48" s="86">
        <f>'7. Nominale afschrijvingen'!AE37</f>
        <v>0</v>
      </c>
      <c r="U48" s="86">
        <f>'7. Nominale afschrijvingen'!AF37</f>
        <v>0</v>
      </c>
      <c r="V48" s="86">
        <f>'7. Nominale afschrijvingen'!AG37</f>
        <v>0</v>
      </c>
      <c r="W48" s="40"/>
      <c r="X48" s="118">
        <f>IF($C48="TD",INDEX('4. CPI-tabel'!$D$20:$Z$42,$E48-2003,X$28-2003),
IF(X$28&gt;=$E48,MAX(1,INDEX('4. CPI-tabel'!$D$20:$Z$42,MAX($E48,2010)-2003,X$28-2003)),0))</f>
        <v>1.0770497968557597</v>
      </c>
      <c r="Y48" s="118">
        <f>IF($C48="TD",INDEX('4. CPI-tabel'!$D$20:$Z$42,$E48-2003,Y$28-2003),
IF(Y$28&gt;=$E48,MAX(1,INDEX('4. CPI-tabel'!$D$20:$Z$42,MAX($E48,2010)-2003,Y$28-2003)),0))</f>
        <v>1.1050530915740095</v>
      </c>
      <c r="Z48" s="118">
        <f>IF($C48="TD",INDEX('4. CPI-tabel'!$D$20:$Z$42,$E48-2003,Z$28-2003),
IF(Z$28&gt;=$E48,MAX(1,INDEX('4. CPI-tabel'!$D$20:$Z$42,MAX($E48,2010)-2003,Z$28-2003)),0))</f>
        <v>1.1304693126802117</v>
      </c>
      <c r="AA48" s="118">
        <f>IF($C48="TD",INDEX('4. CPI-tabel'!$D$20:$Z$42,$E48-2003,AA$28-2003),
IF(AA$28&gt;=$E48,MAX(1,INDEX('4. CPI-tabel'!$D$20:$Z$42,MAX($E48,2010)-2003,AA$28-2003)),0))</f>
        <v>1.1621224534352577</v>
      </c>
      <c r="AB48" s="118">
        <f>IF($C48="TD",INDEX('4. CPI-tabel'!$D$20:$Z$42,$E48-2003,AB$28-2003),
IF(AB$28&gt;=$E48,MAX(1,INDEX('4. CPI-tabel'!$D$20:$Z$42,MAX($E48,2010)-2003,AB$28-2003)),0))</f>
        <v>1.1737436779696102</v>
      </c>
      <c r="AC48" s="118">
        <f>IF($C48="TD",INDEX('4. CPI-tabel'!$D$20:$Z$42,$E48-2003,AC$28-2003),
IF(AC$28&gt;=$E48,MAX(1,INDEX('4. CPI-tabel'!$D$20:$Z$42,MAX($E48,2010)-2003,AC$28-2003)),0))</f>
        <v>1.183133627393367</v>
      </c>
      <c r="AD48" s="118">
        <f>IF($C48="TD",INDEX('4. CPI-tabel'!$D$20:$Z$42,$E48-2003,AD$28-2003),
IF(AD$28&gt;=$E48,MAX(1,INDEX('4. CPI-tabel'!$D$20:$Z$42,MAX($E48,2010)-2003,AD$28-2003)),0))</f>
        <v>1.1854998946481539</v>
      </c>
      <c r="AE48" s="118">
        <f>IF($C48="TD",INDEX('4. CPI-tabel'!$D$20:$Z$42,$E48-2003,AE$28-2003),
IF(AE$28&gt;=$E48,MAX(1,INDEX('4. CPI-tabel'!$D$20:$Z$42,MAX($E48,2010)-2003,AE$28-2003)),0))</f>
        <v>1.2020968931732281</v>
      </c>
      <c r="AF48" s="118">
        <f>IF($C48="TD",INDEX('4. CPI-tabel'!$D$20:$Z$42,$E48-2003,AF$28-2003),
IF(AF$28&gt;=$E48,MAX(1,INDEX('4. CPI-tabel'!$D$20:$Z$42,MAX($E48,2010)-2003,AF$28-2003)),0))</f>
        <v>1.2273409279298657</v>
      </c>
      <c r="AG48" s="118">
        <f>IF($C48="TD",INDEX('4. CPI-tabel'!$D$20:$Z$42,$E48-2003,AG$28-2003),
IF(AG$28&gt;=$E48,MAX(1,INDEX('4. CPI-tabel'!$D$20:$Z$42,MAX($E48,2010)-2003,AG$28-2003)),0))</f>
        <v>1.2617064739119019</v>
      </c>
      <c r="AH48" s="118">
        <f>IF($C48="TD",INDEX('4. CPI-tabel'!$D$20:$Z$42,$E48-2003,AH$28-2003),
IF(AH$28&gt;=$E48,MAX(1,INDEX('4. CPI-tabel'!$D$20:$Z$42,MAX($E48,2010)-2003,AH$28-2003)),0))</f>
        <v>1.270538419229285</v>
      </c>
      <c r="AI48" s="118">
        <f>IF($C48="TD",INDEX('4. CPI-tabel'!$D$20:$Z$42,$E48-2003,AI$28-2003),
IF(AI$28&gt;=$E48,MAX(1,INDEX('4. CPI-tabel'!$D$20:$Z$42,MAX($E48,2010)-2003,AI$28-2003)),0))</f>
        <v>1.270538419229285</v>
      </c>
      <c r="AJ48" s="118">
        <f>IF($C48="TD",INDEX('4. CPI-tabel'!$D$20:$Z$42,$E48-2003,AJ$28-2003),
IF(AJ$28&gt;=$E48,MAX(1,INDEX('4. CPI-tabel'!$D$20:$Z$42,MAX($E48,2010)-2003,AJ$28-2003)),0))</f>
        <v>1.270538419229285</v>
      </c>
      <c r="AK48" s="118">
        <f>IF($C48="TD",INDEX('4. CPI-tabel'!$D$20:$Z$42,$E48-2003,AK$28-2003),
IF(AK$28&gt;=$E48,MAX(1,INDEX('4. CPI-tabel'!$D$20:$Z$42,MAX($E48,2010)-2003,AK$28-2003)),0))</f>
        <v>1.270538419229285</v>
      </c>
      <c r="AL48" s="118">
        <f>IF($C48="TD",INDEX('4. CPI-tabel'!$D$20:$Z$42,$E48-2003,AL$28-2003),
IF(AL$28&gt;=$E48,MAX(1,INDEX('4. CPI-tabel'!$D$20:$Z$42,MAX($E48,2010)-2003,AL$28-2003)),0))</f>
        <v>1.270538419229285</v>
      </c>
      <c r="AM48" s="118">
        <f>IF($C48="TD",INDEX('4. CPI-tabel'!$D$20:$Z$42,$E48-2003,AM$28-2003),
IF(AM$28&gt;=$E48,MAX(1,INDEX('4. CPI-tabel'!$D$20:$Z$42,MAX($E48,2010)-2003,AM$28-2003)),0))</f>
        <v>1.270538419229285</v>
      </c>
      <c r="AO48" s="87">
        <f t="shared" si="5"/>
        <v>148465.82154260241</v>
      </c>
      <c r="AP48" s="87">
        <f t="shared" si="6"/>
        <v>0</v>
      </c>
      <c r="AQ48" s="87">
        <f t="shared" si="7"/>
        <v>0</v>
      </c>
      <c r="AR48" s="87">
        <f t="shared" si="8"/>
        <v>0</v>
      </c>
      <c r="AS48" s="87">
        <f t="shared" si="9"/>
        <v>0</v>
      </c>
      <c r="AT48" s="87">
        <f t="shared" si="10"/>
        <v>0</v>
      </c>
      <c r="AU48" s="87">
        <f t="shared" si="11"/>
        <v>0</v>
      </c>
      <c r="AV48" s="87">
        <f t="shared" si="12"/>
        <v>0</v>
      </c>
      <c r="AW48" s="87">
        <f t="shared" si="13"/>
        <v>0</v>
      </c>
      <c r="AX48" s="87">
        <f t="shared" si="14"/>
        <v>0</v>
      </c>
      <c r="AY48" s="87">
        <f t="shared" si="15"/>
        <v>0</v>
      </c>
      <c r="AZ48" s="87">
        <f t="shared" si="16"/>
        <v>0</v>
      </c>
      <c r="BA48" s="87">
        <f t="shared" si="17"/>
        <v>0</v>
      </c>
      <c r="BB48" s="87">
        <f t="shared" si="18"/>
        <v>0</v>
      </c>
      <c r="BC48" s="87">
        <f t="shared" si="19"/>
        <v>0</v>
      </c>
      <c r="BD48" s="87">
        <f t="shared" si="20"/>
        <v>0</v>
      </c>
    </row>
    <row r="49" spans="1:56" s="20" customFormat="1" x14ac:dyDescent="0.2">
      <c r="A49" s="41"/>
      <c r="B49" s="86">
        <f>'3. Investeringen'!B35</f>
        <v>21</v>
      </c>
      <c r="C49" s="86" t="str">
        <f>'3. Investeringen'!F35</f>
        <v>TD</v>
      </c>
      <c r="D49" s="86" t="str">
        <f>'3. Investeringen'!G35</f>
        <v>Nieuwe investeringen TD</v>
      </c>
      <c r="E49" s="121">
        <f>'3. Investeringen'!K35</f>
        <v>2007</v>
      </c>
      <c r="G49" s="86">
        <f>'7. Nominale afschrijvingen'!R38</f>
        <v>23786.032181818184</v>
      </c>
      <c r="H49" s="86">
        <f>'7. Nominale afschrijvingen'!S38</f>
        <v>23786.032181818184</v>
      </c>
      <c r="I49" s="86">
        <f>'7. Nominale afschrijvingen'!T38</f>
        <v>23786.032181818184</v>
      </c>
      <c r="J49" s="86">
        <f>'7. Nominale afschrijvingen'!U38</f>
        <v>23786.032181818184</v>
      </c>
      <c r="K49" s="86">
        <f>'7. Nominale afschrijvingen'!V38</f>
        <v>23786.032181818184</v>
      </c>
      <c r="L49" s="86">
        <f>'7. Nominale afschrijvingen'!W38</f>
        <v>23786.032181818184</v>
      </c>
      <c r="M49" s="86">
        <f>'7. Nominale afschrijvingen'!X38</f>
        <v>23786.032181818184</v>
      </c>
      <c r="N49" s="86">
        <f>'7. Nominale afschrijvingen'!Y38</f>
        <v>23786.032181818184</v>
      </c>
      <c r="O49" s="86">
        <f>'7. Nominale afschrijvingen'!Z38</f>
        <v>23786.032181818184</v>
      </c>
      <c r="P49" s="86">
        <f>'7. Nominale afschrijvingen'!AA38</f>
        <v>23786.032181818184</v>
      </c>
      <c r="Q49" s="86">
        <f>'7. Nominale afschrijvingen'!AB38</f>
        <v>23786.032181818184</v>
      </c>
      <c r="R49" s="86">
        <f>'7. Nominale afschrijvingen'!AC38</f>
        <v>28543.238618181815</v>
      </c>
      <c r="S49" s="86">
        <f>'7. Nominale afschrijvingen'!AD38</f>
        <v>27697.513029494949</v>
      </c>
      <c r="T49" s="86">
        <f>'7. Nominale afschrijvingen'!AE38</f>
        <v>26876.845976769175</v>
      </c>
      <c r="U49" s="86">
        <f>'7. Nominale afschrijvingen'!AF38</f>
        <v>26080.494984864901</v>
      </c>
      <c r="V49" s="86">
        <f>'7. Nominale afschrijvingen'!AG38</f>
        <v>25307.739577905937</v>
      </c>
      <c r="W49" s="40"/>
      <c r="X49" s="118">
        <f>IF($C49="TD",INDEX('4. CPI-tabel'!$D$20:$Z$42,$E49-2003,X$28-2003),
IF(X$28&gt;=$E49,MAX(1,INDEX('4. CPI-tabel'!$D$20:$Z$42,MAX($E49,2010)-2003,X$28-2003)),0))</f>
        <v>1.0621792868399995</v>
      </c>
      <c r="Y49" s="118">
        <f>IF($C49="TD",INDEX('4. CPI-tabel'!$D$20:$Z$42,$E49-2003,Y$28-2003),
IF(Y$28&gt;=$E49,MAX(1,INDEX('4. CPI-tabel'!$D$20:$Z$42,MAX($E49,2010)-2003,Y$28-2003)),0))</f>
        <v>1.0897959482978394</v>
      </c>
      <c r="Z49" s="118">
        <f>IF($C49="TD",INDEX('4. CPI-tabel'!$D$20:$Z$42,$E49-2003,Z$28-2003),
IF(Z$28&gt;=$E49,MAX(1,INDEX('4. CPI-tabel'!$D$20:$Z$42,MAX($E49,2010)-2003,Z$28-2003)),0))</f>
        <v>1.1148612551086896</v>
      </c>
      <c r="AA49" s="118">
        <f>IF($C49="TD",INDEX('4. CPI-tabel'!$D$20:$Z$42,$E49-2003,AA$28-2003),
IF(AA$28&gt;=$E49,MAX(1,INDEX('4. CPI-tabel'!$D$20:$Z$42,MAX($E49,2010)-2003,AA$28-2003)),0))</f>
        <v>1.1460773702517328</v>
      </c>
      <c r="AB49" s="118">
        <f>IF($C49="TD",INDEX('4. CPI-tabel'!$D$20:$Z$42,$E49-2003,AB$28-2003),
IF(AB$28&gt;=$E49,MAX(1,INDEX('4. CPI-tabel'!$D$20:$Z$42,MAX($E49,2010)-2003,AB$28-2003)),0))</f>
        <v>1.1575381439542503</v>
      </c>
      <c r="AC49" s="118">
        <f>IF($C49="TD",INDEX('4. CPI-tabel'!$D$20:$Z$42,$E49-2003,AC$28-2003),
IF(AC$28&gt;=$E49,MAX(1,INDEX('4. CPI-tabel'!$D$20:$Z$42,MAX($E49,2010)-2003,AC$28-2003)),0))</f>
        <v>1.1667984491058843</v>
      </c>
      <c r="AD49" s="118">
        <f>IF($C49="TD",INDEX('4. CPI-tabel'!$D$20:$Z$42,$E49-2003,AD$28-2003),
IF(AD$28&gt;=$E49,MAX(1,INDEX('4. CPI-tabel'!$D$20:$Z$42,MAX($E49,2010)-2003,AD$28-2003)),0))</f>
        <v>1.1691320460040959</v>
      </c>
      <c r="AE49" s="118">
        <f>IF($C49="TD",INDEX('4. CPI-tabel'!$D$20:$Z$42,$E49-2003,AE$28-2003),
IF(AE$28&gt;=$E49,MAX(1,INDEX('4. CPI-tabel'!$D$20:$Z$42,MAX($E49,2010)-2003,AE$28-2003)),0))</f>
        <v>1.1854998946481532</v>
      </c>
      <c r="AF49" s="118">
        <f>IF($C49="TD",INDEX('4. CPI-tabel'!$D$20:$Z$42,$E49-2003,AF$28-2003),
IF(AF$28&gt;=$E49,MAX(1,INDEX('4. CPI-tabel'!$D$20:$Z$42,MAX($E49,2010)-2003,AF$28-2003)),0))</f>
        <v>1.2103953924357642</v>
      </c>
      <c r="AG49" s="118">
        <f>IF($C49="TD",INDEX('4. CPI-tabel'!$D$20:$Z$42,$E49-2003,AG$28-2003),
IF(AG$28&gt;=$E49,MAX(1,INDEX('4. CPI-tabel'!$D$20:$Z$42,MAX($E49,2010)-2003,AG$28-2003)),0))</f>
        <v>1.2442864634239656</v>
      </c>
      <c r="AH49" s="118">
        <f>IF($C49="TD",INDEX('4. CPI-tabel'!$D$20:$Z$42,$E49-2003,AH$28-2003),
IF(AH$28&gt;=$E49,MAX(1,INDEX('4. CPI-tabel'!$D$20:$Z$42,MAX($E49,2010)-2003,AH$28-2003)),0))</f>
        <v>1.2529964686679333</v>
      </c>
      <c r="AI49" s="118">
        <f>IF($C49="TD",INDEX('4. CPI-tabel'!$D$20:$Z$42,$E49-2003,AI$28-2003),
IF(AI$28&gt;=$E49,MAX(1,INDEX('4. CPI-tabel'!$D$20:$Z$42,MAX($E49,2010)-2003,AI$28-2003)),0))</f>
        <v>1.2529964686679333</v>
      </c>
      <c r="AJ49" s="118">
        <f>IF($C49="TD",INDEX('4. CPI-tabel'!$D$20:$Z$42,$E49-2003,AJ$28-2003),
IF(AJ$28&gt;=$E49,MAX(1,INDEX('4. CPI-tabel'!$D$20:$Z$42,MAX($E49,2010)-2003,AJ$28-2003)),0))</f>
        <v>1.2529964686679333</v>
      </c>
      <c r="AK49" s="118">
        <f>IF($C49="TD",INDEX('4. CPI-tabel'!$D$20:$Z$42,$E49-2003,AK$28-2003),
IF(AK$28&gt;=$E49,MAX(1,INDEX('4. CPI-tabel'!$D$20:$Z$42,MAX($E49,2010)-2003,AK$28-2003)),0))</f>
        <v>1.2529964686679333</v>
      </c>
      <c r="AL49" s="118">
        <f>IF($C49="TD",INDEX('4. CPI-tabel'!$D$20:$Z$42,$E49-2003,AL$28-2003),
IF(AL$28&gt;=$E49,MAX(1,INDEX('4. CPI-tabel'!$D$20:$Z$42,MAX($E49,2010)-2003,AL$28-2003)),0))</f>
        <v>1.2529964686679333</v>
      </c>
      <c r="AM49" s="118">
        <f>IF($C49="TD",INDEX('4. CPI-tabel'!$D$20:$Z$42,$E49-2003,AM$28-2003),
IF(AM$28&gt;=$E49,MAX(1,INDEX('4. CPI-tabel'!$D$20:$Z$42,MAX($E49,2010)-2003,AM$28-2003)),0))</f>
        <v>1.2529964686679333</v>
      </c>
      <c r="AO49" s="87">
        <f t="shared" si="5"/>
        <v>25265.030699636915</v>
      </c>
      <c r="AP49" s="87">
        <f t="shared" si="6"/>
        <v>25921.921497827476</v>
      </c>
      <c r="AQ49" s="87">
        <f t="shared" si="7"/>
        <v>26518.125692277503</v>
      </c>
      <c r="AR49" s="87">
        <f t="shared" si="8"/>
        <v>27260.633211661272</v>
      </c>
      <c r="AS49" s="87">
        <f t="shared" si="9"/>
        <v>27533.239543777887</v>
      </c>
      <c r="AT49" s="87">
        <f t="shared" si="10"/>
        <v>27753.505460128108</v>
      </c>
      <c r="AU49" s="87">
        <f t="shared" si="11"/>
        <v>27809.012471048361</v>
      </c>
      <c r="AV49" s="87">
        <f t="shared" si="12"/>
        <v>28198.338645643038</v>
      </c>
      <c r="AW49" s="87">
        <f t="shared" si="13"/>
        <v>28790.503757201539</v>
      </c>
      <c r="AX49" s="87">
        <f t="shared" si="14"/>
        <v>29596.637862403182</v>
      </c>
      <c r="AY49" s="87">
        <f t="shared" si="15"/>
        <v>29803.814327440003</v>
      </c>
      <c r="AZ49" s="87">
        <f t="shared" si="16"/>
        <v>35764.577192927994</v>
      </c>
      <c r="BA49" s="87">
        <f t="shared" si="17"/>
        <v>34704.886016841243</v>
      </c>
      <c r="BB49" s="87">
        <f t="shared" si="18"/>
        <v>33676.59309782373</v>
      </c>
      <c r="BC49" s="87">
        <f t="shared" si="19"/>
        <v>32678.768117147469</v>
      </c>
      <c r="BD49" s="87">
        <f t="shared" si="20"/>
        <v>31710.508321083835</v>
      </c>
    </row>
    <row r="50" spans="1:56" s="20" customFormat="1" x14ac:dyDescent="0.2">
      <c r="A50" s="41"/>
      <c r="B50" s="86">
        <f>'3. Investeringen'!B36</f>
        <v>22</v>
      </c>
      <c r="C50" s="86" t="str">
        <f>'3. Investeringen'!F36</f>
        <v>TD</v>
      </c>
      <c r="D50" s="86" t="str">
        <f>'3. Investeringen'!G36</f>
        <v>Nieuwe investeringen TD</v>
      </c>
      <c r="E50" s="121">
        <f>'3. Investeringen'!K36</f>
        <v>2007</v>
      </c>
      <c r="G50" s="86">
        <f>'7. Nominale afschrijvingen'!R39</f>
        <v>16001.102444444445</v>
      </c>
      <c r="H50" s="86">
        <f>'7. Nominale afschrijvingen'!S39</f>
        <v>16001.102444444445</v>
      </c>
      <c r="I50" s="86">
        <f>'7. Nominale afschrijvingen'!T39</f>
        <v>16001.102444444445</v>
      </c>
      <c r="J50" s="86">
        <f>'7. Nominale afschrijvingen'!U39</f>
        <v>16001.102444444445</v>
      </c>
      <c r="K50" s="86">
        <f>'7. Nominale afschrijvingen'!V39</f>
        <v>16001.102444444445</v>
      </c>
      <c r="L50" s="86">
        <f>'7. Nominale afschrijvingen'!W39</f>
        <v>16001.102444444445</v>
      </c>
      <c r="M50" s="86">
        <f>'7. Nominale afschrijvingen'!X39</f>
        <v>16001.102444444445</v>
      </c>
      <c r="N50" s="86">
        <f>'7. Nominale afschrijvingen'!Y39</f>
        <v>16001.102444444445</v>
      </c>
      <c r="O50" s="86">
        <f>'7. Nominale afschrijvingen'!Z39</f>
        <v>16001.102444444445</v>
      </c>
      <c r="P50" s="86">
        <f>'7. Nominale afschrijvingen'!AA39</f>
        <v>16001.102444444445</v>
      </c>
      <c r="Q50" s="86">
        <f>'7. Nominale afschrijvingen'!AB39</f>
        <v>16001.102444444445</v>
      </c>
      <c r="R50" s="86">
        <f>'7. Nominale afschrijvingen'!AC39</f>
        <v>19201.322933333329</v>
      </c>
      <c r="S50" s="86">
        <f>'7. Nominale afschrijvingen'!AD39</f>
        <v>18445.861047431692</v>
      </c>
      <c r="T50" s="86">
        <f>'7. Nominale afschrijvingen'!AE39</f>
        <v>17720.122252122903</v>
      </c>
      <c r="U50" s="86">
        <f>'7. Nominale afschrijvingen'!AF39</f>
        <v>17022.937114334462</v>
      </c>
      <c r="V50" s="86">
        <f>'7. Nominale afschrijvingen'!AG39</f>
        <v>16353.182211475398</v>
      </c>
      <c r="W50" s="40"/>
      <c r="X50" s="118">
        <f>IF($C50="TD",INDEX('4. CPI-tabel'!$D$20:$Z$42,$E50-2003,X$28-2003),
IF(X$28&gt;=$E50,MAX(1,INDEX('4. CPI-tabel'!$D$20:$Z$42,MAX($E50,2010)-2003,X$28-2003)),0))</f>
        <v>1.0621792868399995</v>
      </c>
      <c r="Y50" s="118">
        <f>IF($C50="TD",INDEX('4. CPI-tabel'!$D$20:$Z$42,$E50-2003,Y$28-2003),
IF(Y$28&gt;=$E50,MAX(1,INDEX('4. CPI-tabel'!$D$20:$Z$42,MAX($E50,2010)-2003,Y$28-2003)),0))</f>
        <v>1.0897959482978394</v>
      </c>
      <c r="Z50" s="118">
        <f>IF($C50="TD",INDEX('4. CPI-tabel'!$D$20:$Z$42,$E50-2003,Z$28-2003),
IF(Z$28&gt;=$E50,MAX(1,INDEX('4. CPI-tabel'!$D$20:$Z$42,MAX($E50,2010)-2003,Z$28-2003)),0))</f>
        <v>1.1148612551086896</v>
      </c>
      <c r="AA50" s="118">
        <f>IF($C50="TD",INDEX('4. CPI-tabel'!$D$20:$Z$42,$E50-2003,AA$28-2003),
IF(AA$28&gt;=$E50,MAX(1,INDEX('4. CPI-tabel'!$D$20:$Z$42,MAX($E50,2010)-2003,AA$28-2003)),0))</f>
        <v>1.1460773702517328</v>
      </c>
      <c r="AB50" s="118">
        <f>IF($C50="TD",INDEX('4. CPI-tabel'!$D$20:$Z$42,$E50-2003,AB$28-2003),
IF(AB$28&gt;=$E50,MAX(1,INDEX('4. CPI-tabel'!$D$20:$Z$42,MAX($E50,2010)-2003,AB$28-2003)),0))</f>
        <v>1.1575381439542503</v>
      </c>
      <c r="AC50" s="118">
        <f>IF($C50="TD",INDEX('4. CPI-tabel'!$D$20:$Z$42,$E50-2003,AC$28-2003),
IF(AC$28&gt;=$E50,MAX(1,INDEX('4. CPI-tabel'!$D$20:$Z$42,MAX($E50,2010)-2003,AC$28-2003)),0))</f>
        <v>1.1667984491058843</v>
      </c>
      <c r="AD50" s="118">
        <f>IF($C50="TD",INDEX('4. CPI-tabel'!$D$20:$Z$42,$E50-2003,AD$28-2003),
IF(AD$28&gt;=$E50,MAX(1,INDEX('4. CPI-tabel'!$D$20:$Z$42,MAX($E50,2010)-2003,AD$28-2003)),0))</f>
        <v>1.1691320460040959</v>
      </c>
      <c r="AE50" s="118">
        <f>IF($C50="TD",INDEX('4. CPI-tabel'!$D$20:$Z$42,$E50-2003,AE$28-2003),
IF(AE$28&gt;=$E50,MAX(1,INDEX('4. CPI-tabel'!$D$20:$Z$42,MAX($E50,2010)-2003,AE$28-2003)),0))</f>
        <v>1.1854998946481532</v>
      </c>
      <c r="AF50" s="118">
        <f>IF($C50="TD",INDEX('4. CPI-tabel'!$D$20:$Z$42,$E50-2003,AF$28-2003),
IF(AF$28&gt;=$E50,MAX(1,INDEX('4. CPI-tabel'!$D$20:$Z$42,MAX($E50,2010)-2003,AF$28-2003)),0))</f>
        <v>1.2103953924357642</v>
      </c>
      <c r="AG50" s="118">
        <f>IF($C50="TD",INDEX('4. CPI-tabel'!$D$20:$Z$42,$E50-2003,AG$28-2003),
IF(AG$28&gt;=$E50,MAX(1,INDEX('4. CPI-tabel'!$D$20:$Z$42,MAX($E50,2010)-2003,AG$28-2003)),0))</f>
        <v>1.2442864634239656</v>
      </c>
      <c r="AH50" s="118">
        <f>IF($C50="TD",INDEX('4. CPI-tabel'!$D$20:$Z$42,$E50-2003,AH$28-2003),
IF(AH$28&gt;=$E50,MAX(1,INDEX('4. CPI-tabel'!$D$20:$Z$42,MAX($E50,2010)-2003,AH$28-2003)),0))</f>
        <v>1.2529964686679333</v>
      </c>
      <c r="AI50" s="118">
        <f>IF($C50="TD",INDEX('4. CPI-tabel'!$D$20:$Z$42,$E50-2003,AI$28-2003),
IF(AI$28&gt;=$E50,MAX(1,INDEX('4. CPI-tabel'!$D$20:$Z$42,MAX($E50,2010)-2003,AI$28-2003)),0))</f>
        <v>1.2529964686679333</v>
      </c>
      <c r="AJ50" s="118">
        <f>IF($C50="TD",INDEX('4. CPI-tabel'!$D$20:$Z$42,$E50-2003,AJ$28-2003),
IF(AJ$28&gt;=$E50,MAX(1,INDEX('4. CPI-tabel'!$D$20:$Z$42,MAX($E50,2010)-2003,AJ$28-2003)),0))</f>
        <v>1.2529964686679333</v>
      </c>
      <c r="AK50" s="118">
        <f>IF($C50="TD",INDEX('4. CPI-tabel'!$D$20:$Z$42,$E50-2003,AK$28-2003),
IF(AK$28&gt;=$E50,MAX(1,INDEX('4. CPI-tabel'!$D$20:$Z$42,MAX($E50,2010)-2003,AK$28-2003)),0))</f>
        <v>1.2529964686679333</v>
      </c>
      <c r="AL50" s="118">
        <f>IF($C50="TD",INDEX('4. CPI-tabel'!$D$20:$Z$42,$E50-2003,AL$28-2003),
IF(AL$28&gt;=$E50,MAX(1,INDEX('4. CPI-tabel'!$D$20:$Z$42,MAX($E50,2010)-2003,AL$28-2003)),0))</f>
        <v>1.2529964686679333</v>
      </c>
      <c r="AM50" s="118">
        <f>IF($C50="TD",INDEX('4. CPI-tabel'!$D$20:$Z$42,$E50-2003,AM$28-2003),
IF(AM$28&gt;=$E50,MAX(1,INDEX('4. CPI-tabel'!$D$20:$Z$42,MAX($E50,2010)-2003,AM$28-2003)),0))</f>
        <v>1.2529964686679333</v>
      </c>
      <c r="AO50" s="87">
        <f t="shared" si="5"/>
        <v>16996.039583093774</v>
      </c>
      <c r="AP50" s="87">
        <f t="shared" si="6"/>
        <v>17437.936612254209</v>
      </c>
      <c r="AQ50" s="87">
        <f t="shared" si="7"/>
        <v>17839.009154336054</v>
      </c>
      <c r="AR50" s="87">
        <f t="shared" si="8"/>
        <v>18338.501410657464</v>
      </c>
      <c r="AS50" s="87">
        <f t="shared" si="9"/>
        <v>18521.886424764038</v>
      </c>
      <c r="AT50" s="87">
        <f t="shared" si="10"/>
        <v>18670.06151616215</v>
      </c>
      <c r="AU50" s="87">
        <f t="shared" si="11"/>
        <v>18707.401639194475</v>
      </c>
      <c r="AV50" s="87">
        <f t="shared" si="12"/>
        <v>18969.305262143196</v>
      </c>
      <c r="AW50" s="87">
        <f t="shared" si="13"/>
        <v>19367.660672648199</v>
      </c>
      <c r="AX50" s="87">
        <f t="shared" si="14"/>
        <v>19909.95517148235</v>
      </c>
      <c r="AY50" s="87">
        <f t="shared" si="15"/>
        <v>20049.324857682725</v>
      </c>
      <c r="AZ50" s="87">
        <f t="shared" si="16"/>
        <v>24059.189829219264</v>
      </c>
      <c r="BA50" s="87">
        <f t="shared" si="17"/>
        <v>23112.598753971295</v>
      </c>
      <c r="BB50" s="87">
        <f t="shared" si="18"/>
        <v>22203.250606274065</v>
      </c>
      <c r="BC50" s="87">
        <f t="shared" si="19"/>
        <v>21329.680090617381</v>
      </c>
      <c r="BD50" s="87">
        <f t="shared" si="20"/>
        <v>20490.479562461936</v>
      </c>
    </row>
    <row r="51" spans="1:56" s="20" customFormat="1" x14ac:dyDescent="0.2">
      <c r="A51" s="41"/>
      <c r="B51" s="86">
        <f>'3. Investeringen'!B37</f>
        <v>23</v>
      </c>
      <c r="C51" s="86" t="str">
        <f>'3. Investeringen'!F37</f>
        <v>TD</v>
      </c>
      <c r="D51" s="86" t="str">
        <f>'3. Investeringen'!G37</f>
        <v>Nieuwe investeringen TD</v>
      </c>
      <c r="E51" s="121">
        <f>'3. Investeringen'!K37</f>
        <v>2007</v>
      </c>
      <c r="G51" s="86">
        <f>'7. Nominale afschrijvingen'!R40</f>
        <v>4156.2536666666665</v>
      </c>
      <c r="H51" s="86">
        <f>'7. Nominale afschrijvingen'!S40</f>
        <v>4156.2536666666665</v>
      </c>
      <c r="I51" s="86">
        <f>'7. Nominale afschrijvingen'!T40</f>
        <v>4156.2536666666665</v>
      </c>
      <c r="J51" s="86">
        <f>'7. Nominale afschrijvingen'!U40</f>
        <v>4156.2536666666665</v>
      </c>
      <c r="K51" s="86">
        <f>'7. Nominale afschrijvingen'!V40</f>
        <v>4156.2536666666665</v>
      </c>
      <c r="L51" s="86">
        <f>'7. Nominale afschrijvingen'!W40</f>
        <v>4156.2536666666665</v>
      </c>
      <c r="M51" s="86">
        <f>'7. Nominale afschrijvingen'!X40</f>
        <v>4156.2536666666665</v>
      </c>
      <c r="N51" s="86">
        <f>'7. Nominale afschrijvingen'!Y40</f>
        <v>4156.2536666666665</v>
      </c>
      <c r="O51" s="86">
        <f>'7. Nominale afschrijvingen'!Z40</f>
        <v>4156.2536666666665</v>
      </c>
      <c r="P51" s="86">
        <f>'7. Nominale afschrijvingen'!AA40</f>
        <v>4156.2536666666665</v>
      </c>
      <c r="Q51" s="86">
        <f>'7. Nominale afschrijvingen'!AB40</f>
        <v>4156.2536666666665</v>
      </c>
      <c r="R51" s="86">
        <f>'7. Nominale afschrijvingen'!AC40</f>
        <v>4987.5044000000016</v>
      </c>
      <c r="S51" s="86">
        <f>'7. Nominale afschrijvingen'!AD40</f>
        <v>4601.3750270967757</v>
      </c>
      <c r="T51" s="86">
        <f>'7. Nominale afschrijvingen'!AE40</f>
        <v>4245.1395411279927</v>
      </c>
      <c r="U51" s="86">
        <f>'7. Nominale afschrijvingen'!AF40</f>
        <v>4047.033029208686</v>
      </c>
      <c r="V51" s="86">
        <f>'7. Nominale afschrijvingen'!AG40</f>
        <v>4047.033029208686</v>
      </c>
      <c r="W51" s="40"/>
      <c r="X51" s="118">
        <f>IF($C51="TD",INDEX('4. CPI-tabel'!$D$20:$Z$42,$E51-2003,X$28-2003),
IF(X$28&gt;=$E51,MAX(1,INDEX('4. CPI-tabel'!$D$20:$Z$42,MAX($E51,2010)-2003,X$28-2003)),0))</f>
        <v>1.0621792868399995</v>
      </c>
      <c r="Y51" s="118">
        <f>IF($C51="TD",INDEX('4. CPI-tabel'!$D$20:$Z$42,$E51-2003,Y$28-2003),
IF(Y$28&gt;=$E51,MAX(1,INDEX('4. CPI-tabel'!$D$20:$Z$42,MAX($E51,2010)-2003,Y$28-2003)),0))</f>
        <v>1.0897959482978394</v>
      </c>
      <c r="Z51" s="118">
        <f>IF($C51="TD",INDEX('4. CPI-tabel'!$D$20:$Z$42,$E51-2003,Z$28-2003),
IF(Z$28&gt;=$E51,MAX(1,INDEX('4. CPI-tabel'!$D$20:$Z$42,MAX($E51,2010)-2003,Z$28-2003)),0))</f>
        <v>1.1148612551086896</v>
      </c>
      <c r="AA51" s="118">
        <f>IF($C51="TD",INDEX('4. CPI-tabel'!$D$20:$Z$42,$E51-2003,AA$28-2003),
IF(AA$28&gt;=$E51,MAX(1,INDEX('4. CPI-tabel'!$D$20:$Z$42,MAX($E51,2010)-2003,AA$28-2003)),0))</f>
        <v>1.1460773702517328</v>
      </c>
      <c r="AB51" s="118">
        <f>IF($C51="TD",INDEX('4. CPI-tabel'!$D$20:$Z$42,$E51-2003,AB$28-2003),
IF(AB$28&gt;=$E51,MAX(1,INDEX('4. CPI-tabel'!$D$20:$Z$42,MAX($E51,2010)-2003,AB$28-2003)),0))</f>
        <v>1.1575381439542503</v>
      </c>
      <c r="AC51" s="118">
        <f>IF($C51="TD",INDEX('4. CPI-tabel'!$D$20:$Z$42,$E51-2003,AC$28-2003),
IF(AC$28&gt;=$E51,MAX(1,INDEX('4. CPI-tabel'!$D$20:$Z$42,MAX($E51,2010)-2003,AC$28-2003)),0))</f>
        <v>1.1667984491058843</v>
      </c>
      <c r="AD51" s="118">
        <f>IF($C51="TD",INDEX('4. CPI-tabel'!$D$20:$Z$42,$E51-2003,AD$28-2003),
IF(AD$28&gt;=$E51,MAX(1,INDEX('4. CPI-tabel'!$D$20:$Z$42,MAX($E51,2010)-2003,AD$28-2003)),0))</f>
        <v>1.1691320460040959</v>
      </c>
      <c r="AE51" s="118">
        <f>IF($C51="TD",INDEX('4. CPI-tabel'!$D$20:$Z$42,$E51-2003,AE$28-2003),
IF(AE$28&gt;=$E51,MAX(1,INDEX('4. CPI-tabel'!$D$20:$Z$42,MAX($E51,2010)-2003,AE$28-2003)),0))</f>
        <v>1.1854998946481532</v>
      </c>
      <c r="AF51" s="118">
        <f>IF($C51="TD",INDEX('4. CPI-tabel'!$D$20:$Z$42,$E51-2003,AF$28-2003),
IF(AF$28&gt;=$E51,MAX(1,INDEX('4. CPI-tabel'!$D$20:$Z$42,MAX($E51,2010)-2003,AF$28-2003)),0))</f>
        <v>1.2103953924357642</v>
      </c>
      <c r="AG51" s="118">
        <f>IF($C51="TD",INDEX('4. CPI-tabel'!$D$20:$Z$42,$E51-2003,AG$28-2003),
IF(AG$28&gt;=$E51,MAX(1,INDEX('4. CPI-tabel'!$D$20:$Z$42,MAX($E51,2010)-2003,AG$28-2003)),0))</f>
        <v>1.2442864634239656</v>
      </c>
      <c r="AH51" s="118">
        <f>IF($C51="TD",INDEX('4. CPI-tabel'!$D$20:$Z$42,$E51-2003,AH$28-2003),
IF(AH$28&gt;=$E51,MAX(1,INDEX('4. CPI-tabel'!$D$20:$Z$42,MAX($E51,2010)-2003,AH$28-2003)),0))</f>
        <v>1.2529964686679333</v>
      </c>
      <c r="AI51" s="118">
        <f>IF($C51="TD",INDEX('4. CPI-tabel'!$D$20:$Z$42,$E51-2003,AI$28-2003),
IF(AI$28&gt;=$E51,MAX(1,INDEX('4. CPI-tabel'!$D$20:$Z$42,MAX($E51,2010)-2003,AI$28-2003)),0))</f>
        <v>1.2529964686679333</v>
      </c>
      <c r="AJ51" s="118">
        <f>IF($C51="TD",INDEX('4. CPI-tabel'!$D$20:$Z$42,$E51-2003,AJ$28-2003),
IF(AJ$28&gt;=$E51,MAX(1,INDEX('4. CPI-tabel'!$D$20:$Z$42,MAX($E51,2010)-2003,AJ$28-2003)),0))</f>
        <v>1.2529964686679333</v>
      </c>
      <c r="AK51" s="118">
        <f>IF($C51="TD",INDEX('4. CPI-tabel'!$D$20:$Z$42,$E51-2003,AK$28-2003),
IF(AK$28&gt;=$E51,MAX(1,INDEX('4. CPI-tabel'!$D$20:$Z$42,MAX($E51,2010)-2003,AK$28-2003)),0))</f>
        <v>1.2529964686679333</v>
      </c>
      <c r="AL51" s="118">
        <f>IF($C51="TD",INDEX('4. CPI-tabel'!$D$20:$Z$42,$E51-2003,AL$28-2003),
IF(AL$28&gt;=$E51,MAX(1,INDEX('4. CPI-tabel'!$D$20:$Z$42,MAX($E51,2010)-2003,AL$28-2003)),0))</f>
        <v>1.2529964686679333</v>
      </c>
      <c r="AM51" s="118">
        <f>IF($C51="TD",INDEX('4. CPI-tabel'!$D$20:$Z$42,$E51-2003,AM$28-2003),
IF(AM$28&gt;=$E51,MAX(1,INDEX('4. CPI-tabel'!$D$20:$Z$42,MAX($E51,2010)-2003,AM$28-2003)),0))</f>
        <v>1.2529964686679333</v>
      </c>
      <c r="AO51" s="87">
        <f t="shared" si="5"/>
        <v>4414.6865555861332</v>
      </c>
      <c r="AP51" s="87">
        <f t="shared" si="6"/>
        <v>4529.4684060313721</v>
      </c>
      <c r="AQ51" s="87">
        <f t="shared" si="7"/>
        <v>4633.6461793700928</v>
      </c>
      <c r="AR51" s="87">
        <f t="shared" si="8"/>
        <v>4763.3882723924553</v>
      </c>
      <c r="AS51" s="87">
        <f t="shared" si="9"/>
        <v>4811.0221551163804</v>
      </c>
      <c r="AT51" s="87">
        <f t="shared" si="10"/>
        <v>4849.5103323573112</v>
      </c>
      <c r="AU51" s="87">
        <f t="shared" si="11"/>
        <v>4859.2093530220254</v>
      </c>
      <c r="AV51" s="87">
        <f t="shared" si="12"/>
        <v>4927.2382839643333</v>
      </c>
      <c r="AW51" s="87">
        <f t="shared" si="13"/>
        <v>5030.7102879275835</v>
      </c>
      <c r="AX51" s="87">
        <f t="shared" si="14"/>
        <v>5171.5701759895564</v>
      </c>
      <c r="AY51" s="87">
        <f t="shared" si="15"/>
        <v>5207.7711672214828</v>
      </c>
      <c r="AZ51" s="87">
        <f t="shared" si="16"/>
        <v>6249.3254006657817</v>
      </c>
      <c r="BA51" s="87">
        <f t="shared" si="17"/>
        <v>5765.5066599690763</v>
      </c>
      <c r="BB51" s="87">
        <f t="shared" si="18"/>
        <v>5319.1448540359861</v>
      </c>
      <c r="BC51" s="87">
        <f t="shared" si="19"/>
        <v>5070.9180941809727</v>
      </c>
      <c r="BD51" s="87">
        <f t="shared" si="20"/>
        <v>5070.9180941809727</v>
      </c>
    </row>
    <row r="52" spans="1:56" s="20" customFormat="1" x14ac:dyDescent="0.2">
      <c r="A52" s="41"/>
      <c r="B52" s="86">
        <f>'3. Investeringen'!B38</f>
        <v>24</v>
      </c>
      <c r="C52" s="86" t="str">
        <f>'3. Investeringen'!F38</f>
        <v>TD</v>
      </c>
      <c r="D52" s="86" t="str">
        <f>'3. Investeringen'!G38</f>
        <v>Nieuwe investeringen TD</v>
      </c>
      <c r="E52" s="121">
        <f>'3. Investeringen'!K38</f>
        <v>2007</v>
      </c>
      <c r="G52" s="86">
        <f>'7. Nominale afschrijvingen'!R41</f>
        <v>6116.9299999999994</v>
      </c>
      <c r="H52" s="86">
        <f>'7. Nominale afschrijvingen'!S41</f>
        <v>6116.93</v>
      </c>
      <c r="I52" s="86">
        <f>'7. Nominale afschrijvingen'!T41</f>
        <v>6116.93</v>
      </c>
      <c r="J52" s="86">
        <f>'7. Nominale afschrijvingen'!U41</f>
        <v>6116.93</v>
      </c>
      <c r="K52" s="86">
        <f>'7. Nominale afschrijvingen'!V41</f>
        <v>6116.93</v>
      </c>
      <c r="L52" s="86">
        <f>'7. Nominale afschrijvingen'!W41</f>
        <v>6116.93</v>
      </c>
      <c r="M52" s="86">
        <f>'7. Nominale afschrijvingen'!X41</f>
        <v>6116.93</v>
      </c>
      <c r="N52" s="86">
        <f>'7. Nominale afschrijvingen'!Y41</f>
        <v>6116.93</v>
      </c>
      <c r="O52" s="86">
        <f>'7. Nominale afschrijvingen'!Z41</f>
        <v>6116.93</v>
      </c>
      <c r="P52" s="86">
        <f>'7. Nominale afschrijvingen'!AA41</f>
        <v>6116.93</v>
      </c>
      <c r="Q52" s="86">
        <f>'7. Nominale afschrijvingen'!AB41</f>
        <v>6116.93</v>
      </c>
      <c r="R52" s="86">
        <f>'7. Nominale afschrijvingen'!AC41</f>
        <v>7340.315999999998</v>
      </c>
      <c r="S52" s="86">
        <f>'7. Nominale afschrijvingen'!AD41</f>
        <v>6501.4227428571412</v>
      </c>
      <c r="T52" s="86">
        <f>'7. Nominale afschrijvingen'!AE41</f>
        <v>5927.767794957982</v>
      </c>
      <c r="U52" s="86">
        <f>'7. Nominale afschrijvingen'!AF41</f>
        <v>5927.767794957982</v>
      </c>
      <c r="V52" s="86">
        <f>'7. Nominale afschrijvingen'!AG41</f>
        <v>5927.767794957982</v>
      </c>
      <c r="W52" s="40"/>
      <c r="X52" s="118">
        <f>IF($C52="TD",INDEX('4. CPI-tabel'!$D$20:$Z$42,$E52-2003,X$28-2003),
IF(X$28&gt;=$E52,MAX(1,INDEX('4. CPI-tabel'!$D$20:$Z$42,MAX($E52,2010)-2003,X$28-2003)),0))</f>
        <v>1.0621792868399995</v>
      </c>
      <c r="Y52" s="118">
        <f>IF($C52="TD",INDEX('4. CPI-tabel'!$D$20:$Z$42,$E52-2003,Y$28-2003),
IF(Y$28&gt;=$E52,MAX(1,INDEX('4. CPI-tabel'!$D$20:$Z$42,MAX($E52,2010)-2003,Y$28-2003)),0))</f>
        <v>1.0897959482978394</v>
      </c>
      <c r="Z52" s="118">
        <f>IF($C52="TD",INDEX('4. CPI-tabel'!$D$20:$Z$42,$E52-2003,Z$28-2003),
IF(Z$28&gt;=$E52,MAX(1,INDEX('4. CPI-tabel'!$D$20:$Z$42,MAX($E52,2010)-2003,Z$28-2003)),0))</f>
        <v>1.1148612551086896</v>
      </c>
      <c r="AA52" s="118">
        <f>IF($C52="TD",INDEX('4. CPI-tabel'!$D$20:$Z$42,$E52-2003,AA$28-2003),
IF(AA$28&gt;=$E52,MAX(1,INDEX('4. CPI-tabel'!$D$20:$Z$42,MAX($E52,2010)-2003,AA$28-2003)),0))</f>
        <v>1.1460773702517328</v>
      </c>
      <c r="AB52" s="118">
        <f>IF($C52="TD",INDEX('4. CPI-tabel'!$D$20:$Z$42,$E52-2003,AB$28-2003),
IF(AB$28&gt;=$E52,MAX(1,INDEX('4. CPI-tabel'!$D$20:$Z$42,MAX($E52,2010)-2003,AB$28-2003)),0))</f>
        <v>1.1575381439542503</v>
      </c>
      <c r="AC52" s="118">
        <f>IF($C52="TD",INDEX('4. CPI-tabel'!$D$20:$Z$42,$E52-2003,AC$28-2003),
IF(AC$28&gt;=$E52,MAX(1,INDEX('4. CPI-tabel'!$D$20:$Z$42,MAX($E52,2010)-2003,AC$28-2003)),0))</f>
        <v>1.1667984491058843</v>
      </c>
      <c r="AD52" s="118">
        <f>IF($C52="TD",INDEX('4. CPI-tabel'!$D$20:$Z$42,$E52-2003,AD$28-2003),
IF(AD$28&gt;=$E52,MAX(1,INDEX('4. CPI-tabel'!$D$20:$Z$42,MAX($E52,2010)-2003,AD$28-2003)),0))</f>
        <v>1.1691320460040959</v>
      </c>
      <c r="AE52" s="118">
        <f>IF($C52="TD",INDEX('4. CPI-tabel'!$D$20:$Z$42,$E52-2003,AE$28-2003),
IF(AE$28&gt;=$E52,MAX(1,INDEX('4. CPI-tabel'!$D$20:$Z$42,MAX($E52,2010)-2003,AE$28-2003)),0))</f>
        <v>1.1854998946481532</v>
      </c>
      <c r="AF52" s="118">
        <f>IF($C52="TD",INDEX('4. CPI-tabel'!$D$20:$Z$42,$E52-2003,AF$28-2003),
IF(AF$28&gt;=$E52,MAX(1,INDEX('4. CPI-tabel'!$D$20:$Z$42,MAX($E52,2010)-2003,AF$28-2003)),0))</f>
        <v>1.2103953924357642</v>
      </c>
      <c r="AG52" s="118">
        <f>IF($C52="TD",INDEX('4. CPI-tabel'!$D$20:$Z$42,$E52-2003,AG$28-2003),
IF(AG$28&gt;=$E52,MAX(1,INDEX('4. CPI-tabel'!$D$20:$Z$42,MAX($E52,2010)-2003,AG$28-2003)),0))</f>
        <v>1.2442864634239656</v>
      </c>
      <c r="AH52" s="118">
        <f>IF($C52="TD",INDEX('4. CPI-tabel'!$D$20:$Z$42,$E52-2003,AH$28-2003),
IF(AH$28&gt;=$E52,MAX(1,INDEX('4. CPI-tabel'!$D$20:$Z$42,MAX($E52,2010)-2003,AH$28-2003)),0))</f>
        <v>1.2529964686679333</v>
      </c>
      <c r="AI52" s="118">
        <f>IF($C52="TD",INDEX('4. CPI-tabel'!$D$20:$Z$42,$E52-2003,AI$28-2003),
IF(AI$28&gt;=$E52,MAX(1,INDEX('4. CPI-tabel'!$D$20:$Z$42,MAX($E52,2010)-2003,AI$28-2003)),0))</f>
        <v>1.2529964686679333</v>
      </c>
      <c r="AJ52" s="118">
        <f>IF($C52="TD",INDEX('4. CPI-tabel'!$D$20:$Z$42,$E52-2003,AJ$28-2003),
IF(AJ$28&gt;=$E52,MAX(1,INDEX('4. CPI-tabel'!$D$20:$Z$42,MAX($E52,2010)-2003,AJ$28-2003)),0))</f>
        <v>1.2529964686679333</v>
      </c>
      <c r="AK52" s="118">
        <f>IF($C52="TD",INDEX('4. CPI-tabel'!$D$20:$Z$42,$E52-2003,AK$28-2003),
IF(AK$28&gt;=$E52,MAX(1,INDEX('4. CPI-tabel'!$D$20:$Z$42,MAX($E52,2010)-2003,AK$28-2003)),0))</f>
        <v>1.2529964686679333</v>
      </c>
      <c r="AL52" s="118">
        <f>IF($C52="TD",INDEX('4. CPI-tabel'!$D$20:$Z$42,$E52-2003,AL$28-2003),
IF(AL$28&gt;=$E52,MAX(1,INDEX('4. CPI-tabel'!$D$20:$Z$42,MAX($E52,2010)-2003,AL$28-2003)),0))</f>
        <v>1.2529964686679333</v>
      </c>
      <c r="AM52" s="118">
        <f>IF($C52="TD",INDEX('4. CPI-tabel'!$D$20:$Z$42,$E52-2003,AM$28-2003),
IF(AM$28&gt;=$E52,MAX(1,INDEX('4. CPI-tabel'!$D$20:$Z$42,MAX($E52,2010)-2003,AM$28-2003)),0))</f>
        <v>1.2529964686679333</v>
      </c>
      <c r="AO52" s="87">
        <f t="shared" si="5"/>
        <v>6497.276345050198</v>
      </c>
      <c r="AP52" s="87">
        <f t="shared" si="6"/>
        <v>6666.2055300215034</v>
      </c>
      <c r="AQ52" s="87">
        <f t="shared" si="7"/>
        <v>6819.5282572119968</v>
      </c>
      <c r="AR52" s="87">
        <f t="shared" si="8"/>
        <v>7010.4750484139322</v>
      </c>
      <c r="AS52" s="87">
        <f t="shared" si="9"/>
        <v>7080.5797988980721</v>
      </c>
      <c r="AT52" s="87">
        <f t="shared" si="10"/>
        <v>7137.2244372892574</v>
      </c>
      <c r="AU52" s="87">
        <f t="shared" si="11"/>
        <v>7151.4988861638349</v>
      </c>
      <c r="AV52" s="87">
        <f t="shared" si="12"/>
        <v>7251.6198705701281</v>
      </c>
      <c r="AW52" s="87">
        <f t="shared" si="13"/>
        <v>7403.9038878520996</v>
      </c>
      <c r="AX52" s="87">
        <f t="shared" si="14"/>
        <v>7611.2131967119585</v>
      </c>
      <c r="AY52" s="87">
        <f t="shared" si="15"/>
        <v>7664.4916890889417</v>
      </c>
      <c r="AZ52" s="87">
        <f t="shared" si="16"/>
        <v>9197.3900269067271</v>
      </c>
      <c r="BA52" s="87">
        <f t="shared" si="17"/>
        <v>8146.2597381173873</v>
      </c>
      <c r="BB52" s="87">
        <f t="shared" si="18"/>
        <v>7427.4721141658538</v>
      </c>
      <c r="BC52" s="87">
        <f t="shared" si="19"/>
        <v>7427.4721141658538</v>
      </c>
      <c r="BD52" s="87">
        <f t="shared" si="20"/>
        <v>7427.4721141658538</v>
      </c>
    </row>
    <row r="53" spans="1:56" s="20" customFormat="1" x14ac:dyDescent="0.2">
      <c r="A53" s="41"/>
      <c r="B53" s="86">
        <f>'3. Investeringen'!B39</f>
        <v>25</v>
      </c>
      <c r="C53" s="86" t="str">
        <f>'3. Investeringen'!F39</f>
        <v>TD</v>
      </c>
      <c r="D53" s="86" t="str">
        <f>'3. Investeringen'!G39</f>
        <v>Nieuwe investeringen TD</v>
      </c>
      <c r="E53" s="121">
        <f>'3. Investeringen'!K39</f>
        <v>2007</v>
      </c>
      <c r="G53" s="86">
        <f>'7. Nominale afschrijvingen'!R42</f>
        <v>60782.411000000015</v>
      </c>
      <c r="H53" s="86">
        <f>'7. Nominale afschrijvingen'!S42</f>
        <v>60782.411000000007</v>
      </c>
      <c r="I53" s="86">
        <f>'7. Nominale afschrijvingen'!T42</f>
        <v>60782.411000000007</v>
      </c>
      <c r="J53" s="86">
        <f>'7. Nominale afschrijvingen'!U42</f>
        <v>60782.411000000007</v>
      </c>
      <c r="K53" s="86">
        <f>'7. Nominale afschrijvingen'!V42</f>
        <v>60782.411000000007</v>
      </c>
      <c r="L53" s="86">
        <f>'7. Nominale afschrijvingen'!W42</f>
        <v>60782.411000000007</v>
      </c>
      <c r="M53" s="86">
        <f>'7. Nominale afschrijvingen'!X42</f>
        <v>30391.205500000004</v>
      </c>
      <c r="N53" s="86">
        <f>'7. Nominale afschrijvingen'!Y42</f>
        <v>0</v>
      </c>
      <c r="O53" s="86">
        <f>'7. Nominale afschrijvingen'!Z42</f>
        <v>0</v>
      </c>
      <c r="P53" s="86">
        <f>'7. Nominale afschrijvingen'!AA42</f>
        <v>0</v>
      </c>
      <c r="Q53" s="86">
        <f>'7. Nominale afschrijvingen'!AB42</f>
        <v>0</v>
      </c>
      <c r="R53" s="86">
        <f>'7. Nominale afschrijvingen'!AC42</f>
        <v>0</v>
      </c>
      <c r="S53" s="86">
        <f>'7. Nominale afschrijvingen'!AD42</f>
        <v>0</v>
      </c>
      <c r="T53" s="86">
        <f>'7. Nominale afschrijvingen'!AE42</f>
        <v>0</v>
      </c>
      <c r="U53" s="86">
        <f>'7. Nominale afschrijvingen'!AF42</f>
        <v>0</v>
      </c>
      <c r="V53" s="86">
        <f>'7. Nominale afschrijvingen'!AG42</f>
        <v>0</v>
      </c>
      <c r="W53" s="40"/>
      <c r="X53" s="118">
        <f>IF($C53="TD",INDEX('4. CPI-tabel'!$D$20:$Z$42,$E53-2003,X$28-2003),
IF(X$28&gt;=$E53,MAX(1,INDEX('4. CPI-tabel'!$D$20:$Z$42,MAX($E53,2010)-2003,X$28-2003)),0))</f>
        <v>1.0621792868399995</v>
      </c>
      <c r="Y53" s="118">
        <f>IF($C53="TD",INDEX('4. CPI-tabel'!$D$20:$Z$42,$E53-2003,Y$28-2003),
IF(Y$28&gt;=$E53,MAX(1,INDEX('4. CPI-tabel'!$D$20:$Z$42,MAX($E53,2010)-2003,Y$28-2003)),0))</f>
        <v>1.0897959482978394</v>
      </c>
      <c r="Z53" s="118">
        <f>IF($C53="TD",INDEX('4. CPI-tabel'!$D$20:$Z$42,$E53-2003,Z$28-2003),
IF(Z$28&gt;=$E53,MAX(1,INDEX('4. CPI-tabel'!$D$20:$Z$42,MAX($E53,2010)-2003,Z$28-2003)),0))</f>
        <v>1.1148612551086896</v>
      </c>
      <c r="AA53" s="118">
        <f>IF($C53="TD",INDEX('4. CPI-tabel'!$D$20:$Z$42,$E53-2003,AA$28-2003),
IF(AA$28&gt;=$E53,MAX(1,INDEX('4. CPI-tabel'!$D$20:$Z$42,MAX($E53,2010)-2003,AA$28-2003)),0))</f>
        <v>1.1460773702517328</v>
      </c>
      <c r="AB53" s="118">
        <f>IF($C53="TD",INDEX('4. CPI-tabel'!$D$20:$Z$42,$E53-2003,AB$28-2003),
IF(AB$28&gt;=$E53,MAX(1,INDEX('4. CPI-tabel'!$D$20:$Z$42,MAX($E53,2010)-2003,AB$28-2003)),0))</f>
        <v>1.1575381439542503</v>
      </c>
      <c r="AC53" s="118">
        <f>IF($C53="TD",INDEX('4. CPI-tabel'!$D$20:$Z$42,$E53-2003,AC$28-2003),
IF(AC$28&gt;=$E53,MAX(1,INDEX('4. CPI-tabel'!$D$20:$Z$42,MAX($E53,2010)-2003,AC$28-2003)),0))</f>
        <v>1.1667984491058843</v>
      </c>
      <c r="AD53" s="118">
        <f>IF($C53="TD",INDEX('4. CPI-tabel'!$D$20:$Z$42,$E53-2003,AD$28-2003),
IF(AD$28&gt;=$E53,MAX(1,INDEX('4. CPI-tabel'!$D$20:$Z$42,MAX($E53,2010)-2003,AD$28-2003)),0))</f>
        <v>1.1691320460040959</v>
      </c>
      <c r="AE53" s="118">
        <f>IF($C53="TD",INDEX('4. CPI-tabel'!$D$20:$Z$42,$E53-2003,AE$28-2003),
IF(AE$28&gt;=$E53,MAX(1,INDEX('4. CPI-tabel'!$D$20:$Z$42,MAX($E53,2010)-2003,AE$28-2003)),0))</f>
        <v>1.1854998946481532</v>
      </c>
      <c r="AF53" s="118">
        <f>IF($C53="TD",INDEX('4. CPI-tabel'!$D$20:$Z$42,$E53-2003,AF$28-2003),
IF(AF$28&gt;=$E53,MAX(1,INDEX('4. CPI-tabel'!$D$20:$Z$42,MAX($E53,2010)-2003,AF$28-2003)),0))</f>
        <v>1.2103953924357642</v>
      </c>
      <c r="AG53" s="118">
        <f>IF($C53="TD",INDEX('4. CPI-tabel'!$D$20:$Z$42,$E53-2003,AG$28-2003),
IF(AG$28&gt;=$E53,MAX(1,INDEX('4. CPI-tabel'!$D$20:$Z$42,MAX($E53,2010)-2003,AG$28-2003)),0))</f>
        <v>1.2442864634239656</v>
      </c>
      <c r="AH53" s="118">
        <f>IF($C53="TD",INDEX('4. CPI-tabel'!$D$20:$Z$42,$E53-2003,AH$28-2003),
IF(AH$28&gt;=$E53,MAX(1,INDEX('4. CPI-tabel'!$D$20:$Z$42,MAX($E53,2010)-2003,AH$28-2003)),0))</f>
        <v>1.2529964686679333</v>
      </c>
      <c r="AI53" s="118">
        <f>IF($C53="TD",INDEX('4. CPI-tabel'!$D$20:$Z$42,$E53-2003,AI$28-2003),
IF(AI$28&gt;=$E53,MAX(1,INDEX('4. CPI-tabel'!$D$20:$Z$42,MAX($E53,2010)-2003,AI$28-2003)),0))</f>
        <v>1.2529964686679333</v>
      </c>
      <c r="AJ53" s="118">
        <f>IF($C53="TD",INDEX('4. CPI-tabel'!$D$20:$Z$42,$E53-2003,AJ$28-2003),
IF(AJ$28&gt;=$E53,MAX(1,INDEX('4. CPI-tabel'!$D$20:$Z$42,MAX($E53,2010)-2003,AJ$28-2003)),0))</f>
        <v>1.2529964686679333</v>
      </c>
      <c r="AK53" s="118">
        <f>IF($C53="TD",INDEX('4. CPI-tabel'!$D$20:$Z$42,$E53-2003,AK$28-2003),
IF(AK$28&gt;=$E53,MAX(1,INDEX('4. CPI-tabel'!$D$20:$Z$42,MAX($E53,2010)-2003,AK$28-2003)),0))</f>
        <v>1.2529964686679333</v>
      </c>
      <c r="AL53" s="118">
        <f>IF($C53="TD",INDEX('4. CPI-tabel'!$D$20:$Z$42,$E53-2003,AL$28-2003),
IF(AL$28&gt;=$E53,MAX(1,INDEX('4. CPI-tabel'!$D$20:$Z$42,MAX($E53,2010)-2003,AL$28-2003)),0))</f>
        <v>1.2529964686679333</v>
      </c>
      <c r="AM53" s="118">
        <f>IF($C53="TD",INDEX('4. CPI-tabel'!$D$20:$Z$42,$E53-2003,AM$28-2003),
IF(AM$28&gt;=$E53,MAX(1,INDEX('4. CPI-tabel'!$D$20:$Z$42,MAX($E53,2010)-2003,AM$28-2003)),0))</f>
        <v>1.2529964686679333</v>
      </c>
      <c r="AO53" s="87">
        <f t="shared" si="5"/>
        <v>64561.817968395757</v>
      </c>
      <c r="AP53" s="87">
        <f t="shared" si="6"/>
        <v>66240.425235574032</v>
      </c>
      <c r="AQ53" s="87">
        <f t="shared" si="7"/>
        <v>67763.955015992236</v>
      </c>
      <c r="AR53" s="87">
        <f t="shared" si="8"/>
        <v>69661.345756440001</v>
      </c>
      <c r="AS53" s="87">
        <f t="shared" si="9"/>
        <v>70357.959214004411</v>
      </c>
      <c r="AT53" s="87">
        <f t="shared" si="10"/>
        <v>70920.822887716451</v>
      </c>
      <c r="AU53" s="87">
        <f t="shared" si="11"/>
        <v>35531.332266745936</v>
      </c>
      <c r="AV53" s="87">
        <f t="shared" si="12"/>
        <v>0</v>
      </c>
      <c r="AW53" s="87">
        <f t="shared" si="13"/>
        <v>0</v>
      </c>
      <c r="AX53" s="87">
        <f t="shared" si="14"/>
        <v>0</v>
      </c>
      <c r="AY53" s="87">
        <f t="shared" si="15"/>
        <v>0</v>
      </c>
      <c r="AZ53" s="87">
        <f t="shared" si="16"/>
        <v>0</v>
      </c>
      <c r="BA53" s="87">
        <f t="shared" si="17"/>
        <v>0</v>
      </c>
      <c r="BB53" s="87">
        <f t="shared" si="18"/>
        <v>0</v>
      </c>
      <c r="BC53" s="87">
        <f t="shared" si="19"/>
        <v>0</v>
      </c>
      <c r="BD53" s="87">
        <f t="shared" si="20"/>
        <v>0</v>
      </c>
    </row>
    <row r="54" spans="1:56" s="20" customFormat="1" x14ac:dyDescent="0.2">
      <c r="A54" s="41"/>
      <c r="B54" s="86">
        <f>'3. Investeringen'!B40</f>
        <v>26</v>
      </c>
      <c r="C54" s="86" t="str">
        <f>'3. Investeringen'!F40</f>
        <v>TD</v>
      </c>
      <c r="D54" s="86" t="str">
        <f>'3. Investeringen'!G40</f>
        <v>Nieuwe investeringen TD</v>
      </c>
      <c r="E54" s="121">
        <f>'3. Investeringen'!K40</f>
        <v>2007</v>
      </c>
      <c r="G54" s="86">
        <f>'7. Nominale afschrijvingen'!R43</f>
        <v>174276.07400000002</v>
      </c>
      <c r="H54" s="86">
        <f>'7. Nominale afschrijvingen'!S43</f>
        <v>87138.037000000011</v>
      </c>
      <c r="I54" s="86">
        <f>'7. Nominale afschrijvingen'!T43</f>
        <v>0</v>
      </c>
      <c r="J54" s="86">
        <f>'7. Nominale afschrijvingen'!U43</f>
        <v>0</v>
      </c>
      <c r="K54" s="86">
        <f>'7. Nominale afschrijvingen'!V43</f>
        <v>0</v>
      </c>
      <c r="L54" s="86">
        <f>'7. Nominale afschrijvingen'!W43</f>
        <v>0</v>
      </c>
      <c r="M54" s="86">
        <f>'7. Nominale afschrijvingen'!X43</f>
        <v>0</v>
      </c>
      <c r="N54" s="86">
        <f>'7. Nominale afschrijvingen'!Y43</f>
        <v>0</v>
      </c>
      <c r="O54" s="86">
        <f>'7. Nominale afschrijvingen'!Z43</f>
        <v>0</v>
      </c>
      <c r="P54" s="86">
        <f>'7. Nominale afschrijvingen'!AA43</f>
        <v>0</v>
      </c>
      <c r="Q54" s="86">
        <f>'7. Nominale afschrijvingen'!AB43</f>
        <v>0</v>
      </c>
      <c r="R54" s="86">
        <f>'7. Nominale afschrijvingen'!AC43</f>
        <v>0</v>
      </c>
      <c r="S54" s="86">
        <f>'7. Nominale afschrijvingen'!AD43</f>
        <v>0</v>
      </c>
      <c r="T54" s="86">
        <f>'7. Nominale afschrijvingen'!AE43</f>
        <v>0</v>
      </c>
      <c r="U54" s="86">
        <f>'7. Nominale afschrijvingen'!AF43</f>
        <v>0</v>
      </c>
      <c r="V54" s="86">
        <f>'7. Nominale afschrijvingen'!AG43</f>
        <v>0</v>
      </c>
      <c r="W54" s="40"/>
      <c r="X54" s="118">
        <f>IF($C54="TD",INDEX('4. CPI-tabel'!$D$20:$Z$42,$E54-2003,X$28-2003),
IF(X$28&gt;=$E54,MAX(1,INDEX('4. CPI-tabel'!$D$20:$Z$42,MAX($E54,2010)-2003,X$28-2003)),0))</f>
        <v>1.0621792868399995</v>
      </c>
      <c r="Y54" s="118">
        <f>IF($C54="TD",INDEX('4. CPI-tabel'!$D$20:$Z$42,$E54-2003,Y$28-2003),
IF(Y$28&gt;=$E54,MAX(1,INDEX('4. CPI-tabel'!$D$20:$Z$42,MAX($E54,2010)-2003,Y$28-2003)),0))</f>
        <v>1.0897959482978394</v>
      </c>
      <c r="Z54" s="118">
        <f>IF($C54="TD",INDEX('4. CPI-tabel'!$D$20:$Z$42,$E54-2003,Z$28-2003),
IF(Z$28&gt;=$E54,MAX(1,INDEX('4. CPI-tabel'!$D$20:$Z$42,MAX($E54,2010)-2003,Z$28-2003)),0))</f>
        <v>1.1148612551086896</v>
      </c>
      <c r="AA54" s="118">
        <f>IF($C54="TD",INDEX('4. CPI-tabel'!$D$20:$Z$42,$E54-2003,AA$28-2003),
IF(AA$28&gt;=$E54,MAX(1,INDEX('4. CPI-tabel'!$D$20:$Z$42,MAX($E54,2010)-2003,AA$28-2003)),0))</f>
        <v>1.1460773702517328</v>
      </c>
      <c r="AB54" s="118">
        <f>IF($C54="TD",INDEX('4. CPI-tabel'!$D$20:$Z$42,$E54-2003,AB$28-2003),
IF(AB$28&gt;=$E54,MAX(1,INDEX('4. CPI-tabel'!$D$20:$Z$42,MAX($E54,2010)-2003,AB$28-2003)),0))</f>
        <v>1.1575381439542503</v>
      </c>
      <c r="AC54" s="118">
        <f>IF($C54="TD",INDEX('4. CPI-tabel'!$D$20:$Z$42,$E54-2003,AC$28-2003),
IF(AC$28&gt;=$E54,MAX(1,INDEX('4. CPI-tabel'!$D$20:$Z$42,MAX($E54,2010)-2003,AC$28-2003)),0))</f>
        <v>1.1667984491058843</v>
      </c>
      <c r="AD54" s="118">
        <f>IF($C54="TD",INDEX('4. CPI-tabel'!$D$20:$Z$42,$E54-2003,AD$28-2003),
IF(AD$28&gt;=$E54,MAX(1,INDEX('4. CPI-tabel'!$D$20:$Z$42,MAX($E54,2010)-2003,AD$28-2003)),0))</f>
        <v>1.1691320460040959</v>
      </c>
      <c r="AE54" s="118">
        <f>IF($C54="TD",INDEX('4. CPI-tabel'!$D$20:$Z$42,$E54-2003,AE$28-2003),
IF(AE$28&gt;=$E54,MAX(1,INDEX('4. CPI-tabel'!$D$20:$Z$42,MAX($E54,2010)-2003,AE$28-2003)),0))</f>
        <v>1.1854998946481532</v>
      </c>
      <c r="AF54" s="118">
        <f>IF($C54="TD",INDEX('4. CPI-tabel'!$D$20:$Z$42,$E54-2003,AF$28-2003),
IF(AF$28&gt;=$E54,MAX(1,INDEX('4. CPI-tabel'!$D$20:$Z$42,MAX($E54,2010)-2003,AF$28-2003)),0))</f>
        <v>1.2103953924357642</v>
      </c>
      <c r="AG54" s="118">
        <f>IF($C54="TD",INDEX('4. CPI-tabel'!$D$20:$Z$42,$E54-2003,AG$28-2003),
IF(AG$28&gt;=$E54,MAX(1,INDEX('4. CPI-tabel'!$D$20:$Z$42,MAX($E54,2010)-2003,AG$28-2003)),0))</f>
        <v>1.2442864634239656</v>
      </c>
      <c r="AH54" s="118">
        <f>IF($C54="TD",INDEX('4. CPI-tabel'!$D$20:$Z$42,$E54-2003,AH$28-2003),
IF(AH$28&gt;=$E54,MAX(1,INDEX('4. CPI-tabel'!$D$20:$Z$42,MAX($E54,2010)-2003,AH$28-2003)),0))</f>
        <v>1.2529964686679333</v>
      </c>
      <c r="AI54" s="118">
        <f>IF($C54="TD",INDEX('4. CPI-tabel'!$D$20:$Z$42,$E54-2003,AI$28-2003),
IF(AI$28&gt;=$E54,MAX(1,INDEX('4. CPI-tabel'!$D$20:$Z$42,MAX($E54,2010)-2003,AI$28-2003)),0))</f>
        <v>1.2529964686679333</v>
      </c>
      <c r="AJ54" s="118">
        <f>IF($C54="TD",INDEX('4. CPI-tabel'!$D$20:$Z$42,$E54-2003,AJ$28-2003),
IF(AJ$28&gt;=$E54,MAX(1,INDEX('4. CPI-tabel'!$D$20:$Z$42,MAX($E54,2010)-2003,AJ$28-2003)),0))</f>
        <v>1.2529964686679333</v>
      </c>
      <c r="AK54" s="118">
        <f>IF($C54="TD",INDEX('4. CPI-tabel'!$D$20:$Z$42,$E54-2003,AK$28-2003),
IF(AK$28&gt;=$E54,MAX(1,INDEX('4. CPI-tabel'!$D$20:$Z$42,MAX($E54,2010)-2003,AK$28-2003)),0))</f>
        <v>1.2529964686679333</v>
      </c>
      <c r="AL54" s="118">
        <f>IF($C54="TD",INDEX('4. CPI-tabel'!$D$20:$Z$42,$E54-2003,AL$28-2003),
IF(AL$28&gt;=$E54,MAX(1,INDEX('4. CPI-tabel'!$D$20:$Z$42,MAX($E54,2010)-2003,AL$28-2003)),0))</f>
        <v>1.2529964686679333</v>
      </c>
      <c r="AM54" s="118">
        <f>IF($C54="TD",INDEX('4. CPI-tabel'!$D$20:$Z$42,$E54-2003,AM$28-2003),
IF(AM$28&gt;=$E54,MAX(1,INDEX('4. CPI-tabel'!$D$20:$Z$42,MAX($E54,2010)-2003,AM$28-2003)),0))</f>
        <v>1.2529964686679333</v>
      </c>
      <c r="AO54" s="87">
        <f t="shared" si="5"/>
        <v>185112.435994595</v>
      </c>
      <c r="AP54" s="87">
        <f t="shared" si="6"/>
        <v>94962.679665227231</v>
      </c>
      <c r="AQ54" s="87">
        <f t="shared" si="7"/>
        <v>0</v>
      </c>
      <c r="AR54" s="87">
        <f t="shared" si="8"/>
        <v>0</v>
      </c>
      <c r="AS54" s="87">
        <f t="shared" si="9"/>
        <v>0</v>
      </c>
      <c r="AT54" s="87">
        <f t="shared" si="10"/>
        <v>0</v>
      </c>
      <c r="AU54" s="87">
        <f t="shared" si="11"/>
        <v>0</v>
      </c>
      <c r="AV54" s="87">
        <f t="shared" si="12"/>
        <v>0</v>
      </c>
      <c r="AW54" s="87">
        <f t="shared" si="13"/>
        <v>0</v>
      </c>
      <c r="AX54" s="87">
        <f t="shared" si="14"/>
        <v>0</v>
      </c>
      <c r="AY54" s="87">
        <f t="shared" si="15"/>
        <v>0</v>
      </c>
      <c r="AZ54" s="87">
        <f t="shared" si="16"/>
        <v>0</v>
      </c>
      <c r="BA54" s="87">
        <f t="shared" si="17"/>
        <v>0</v>
      </c>
      <c r="BB54" s="87">
        <f t="shared" si="18"/>
        <v>0</v>
      </c>
      <c r="BC54" s="87">
        <f t="shared" si="19"/>
        <v>0</v>
      </c>
      <c r="BD54" s="87">
        <f t="shared" si="20"/>
        <v>0</v>
      </c>
    </row>
    <row r="55" spans="1:56" s="20" customFormat="1" x14ac:dyDescent="0.2">
      <c r="A55" s="41"/>
      <c r="B55" s="86">
        <f>'3. Investeringen'!B41</f>
        <v>27</v>
      </c>
      <c r="C55" s="86" t="str">
        <f>'3. Investeringen'!F41</f>
        <v>TD</v>
      </c>
      <c r="D55" s="86" t="str">
        <f>'3. Investeringen'!G41</f>
        <v>Nieuwe investeringen TD</v>
      </c>
      <c r="E55" s="121">
        <f>'3. Investeringen'!K41</f>
        <v>2008</v>
      </c>
      <c r="G55" s="86">
        <f>'7. Nominale afschrijvingen'!R44</f>
        <v>34648.368727272733</v>
      </c>
      <c r="H55" s="86">
        <f>'7. Nominale afschrijvingen'!S44</f>
        <v>34648.368727272726</v>
      </c>
      <c r="I55" s="86">
        <f>'7. Nominale afschrijvingen'!T44</f>
        <v>34648.368727272726</v>
      </c>
      <c r="J55" s="86">
        <f>'7. Nominale afschrijvingen'!U44</f>
        <v>34648.368727272726</v>
      </c>
      <c r="K55" s="86">
        <f>'7. Nominale afschrijvingen'!V44</f>
        <v>34648.368727272726</v>
      </c>
      <c r="L55" s="86">
        <f>'7. Nominale afschrijvingen'!W44</f>
        <v>34648.368727272726</v>
      </c>
      <c r="M55" s="86">
        <f>'7. Nominale afschrijvingen'!X44</f>
        <v>34648.368727272726</v>
      </c>
      <c r="N55" s="86">
        <f>'7. Nominale afschrijvingen'!Y44</f>
        <v>34648.368727272726</v>
      </c>
      <c r="O55" s="86">
        <f>'7. Nominale afschrijvingen'!Z44</f>
        <v>34648.368727272726</v>
      </c>
      <c r="P55" s="86">
        <f>'7. Nominale afschrijvingen'!AA44</f>
        <v>34648.368727272726</v>
      </c>
      <c r="Q55" s="86">
        <f>'7. Nominale afschrijvingen'!AB44</f>
        <v>34648.368727272726</v>
      </c>
      <c r="R55" s="86">
        <f>'7. Nominale afschrijvingen'!AC44</f>
        <v>41578.042472727262</v>
      </c>
      <c r="S55" s="86">
        <f>'7. Nominale afschrijvingen'!AD44</f>
        <v>40375.785822913465</v>
      </c>
      <c r="T55" s="86">
        <f>'7. Nominale afschrijvingen'!AE44</f>
        <v>39208.293220805121</v>
      </c>
      <c r="U55" s="86">
        <f>'7. Nominale afschrijvingen'!AF44</f>
        <v>38074.559440926416</v>
      </c>
      <c r="V55" s="86">
        <f>'7. Nominale afschrijvingen'!AG44</f>
        <v>36973.608324562279</v>
      </c>
      <c r="W55" s="40"/>
      <c r="X55" s="118">
        <f>IF($C55="TD",INDEX('4. CPI-tabel'!$D$20:$Z$42,$E55-2003,X$28-2003),
IF(X$28&gt;=$E55,MAX(1,INDEX('4. CPI-tabel'!$D$20:$Z$42,MAX($E55,2010)-2003,X$28-2003)),0))</f>
        <v>1.0506224399999999</v>
      </c>
      <c r="Y55" s="118">
        <f>IF($C55="TD",INDEX('4. CPI-tabel'!$D$20:$Z$42,$E55-2003,Y$28-2003),
IF(Y$28&gt;=$E55,MAX(1,INDEX('4. CPI-tabel'!$D$20:$Z$42,MAX($E55,2010)-2003,Y$28-2003)),0))</f>
        <v>1.0779386234399999</v>
      </c>
      <c r="Z55" s="118">
        <f>IF($C55="TD",INDEX('4. CPI-tabel'!$D$20:$Z$42,$E55-2003,Z$28-2003),
IF(Z$28&gt;=$E55,MAX(1,INDEX('4. CPI-tabel'!$D$20:$Z$42,MAX($E55,2010)-2003,Z$28-2003)),0))</f>
        <v>1.1027312117791197</v>
      </c>
      <c r="AA55" s="118">
        <f>IF($C55="TD",INDEX('4. CPI-tabel'!$D$20:$Z$42,$E55-2003,AA$28-2003),
IF(AA$28&gt;=$E55,MAX(1,INDEX('4. CPI-tabel'!$D$20:$Z$42,MAX($E55,2010)-2003,AA$28-2003)),0))</f>
        <v>1.133607685708935</v>
      </c>
      <c r="AB55" s="118">
        <f>IF($C55="TD",INDEX('4. CPI-tabel'!$D$20:$Z$42,$E55-2003,AB$28-2003),
IF(AB$28&gt;=$E55,MAX(1,INDEX('4. CPI-tabel'!$D$20:$Z$42,MAX($E55,2010)-2003,AB$28-2003)),0))</f>
        <v>1.1449437625660244</v>
      </c>
      <c r="AC55" s="118">
        <f>IF($C55="TD",INDEX('4. CPI-tabel'!$D$20:$Z$42,$E55-2003,AC$28-2003),
IF(AC$28&gt;=$E55,MAX(1,INDEX('4. CPI-tabel'!$D$20:$Z$42,MAX($E55,2010)-2003,AC$28-2003)),0))</f>
        <v>1.1541033126665525</v>
      </c>
      <c r="AD55" s="118">
        <f>IF($C55="TD",INDEX('4. CPI-tabel'!$D$20:$Z$42,$E55-2003,AD$28-2003),
IF(AD$28&gt;=$E55,MAX(1,INDEX('4. CPI-tabel'!$D$20:$Z$42,MAX($E55,2010)-2003,AD$28-2003)),0))</f>
        <v>1.1564115192918856</v>
      </c>
      <c r="AE55" s="118">
        <f>IF($C55="TD",INDEX('4. CPI-tabel'!$D$20:$Z$42,$E55-2003,AE$28-2003),
IF(AE$28&gt;=$E55,MAX(1,INDEX('4. CPI-tabel'!$D$20:$Z$42,MAX($E55,2010)-2003,AE$28-2003)),0))</f>
        <v>1.1726012805619719</v>
      </c>
      <c r="AF55" s="118">
        <f>IF($C55="TD",INDEX('4. CPI-tabel'!$D$20:$Z$42,$E55-2003,AF$28-2003),
IF(AF$28&gt;=$E55,MAX(1,INDEX('4. CPI-tabel'!$D$20:$Z$42,MAX($E55,2010)-2003,AF$28-2003)),0))</f>
        <v>1.1972259074537732</v>
      </c>
      <c r="AG55" s="118">
        <f>IF($C55="TD",INDEX('4. CPI-tabel'!$D$20:$Z$42,$E55-2003,AG$28-2003),
IF(AG$28&gt;=$E55,MAX(1,INDEX('4. CPI-tabel'!$D$20:$Z$42,MAX($E55,2010)-2003,AG$28-2003)),0))</f>
        <v>1.2307482328624788</v>
      </c>
      <c r="AH55" s="118">
        <f>IF($C55="TD",INDEX('4. CPI-tabel'!$D$20:$Z$42,$E55-2003,AH$28-2003),
IF(AH$28&gt;=$E55,MAX(1,INDEX('4. CPI-tabel'!$D$20:$Z$42,MAX($E55,2010)-2003,AH$28-2003)),0))</f>
        <v>1.2393634704925161</v>
      </c>
      <c r="AI55" s="118">
        <f>IF($C55="TD",INDEX('4. CPI-tabel'!$D$20:$Z$42,$E55-2003,AI$28-2003),
IF(AI$28&gt;=$E55,MAX(1,INDEX('4. CPI-tabel'!$D$20:$Z$42,MAX($E55,2010)-2003,AI$28-2003)),0))</f>
        <v>1.2393634704925161</v>
      </c>
      <c r="AJ55" s="118">
        <f>IF($C55="TD",INDEX('4. CPI-tabel'!$D$20:$Z$42,$E55-2003,AJ$28-2003),
IF(AJ$28&gt;=$E55,MAX(1,INDEX('4. CPI-tabel'!$D$20:$Z$42,MAX($E55,2010)-2003,AJ$28-2003)),0))</f>
        <v>1.2393634704925161</v>
      </c>
      <c r="AK55" s="118">
        <f>IF($C55="TD",INDEX('4. CPI-tabel'!$D$20:$Z$42,$E55-2003,AK$28-2003),
IF(AK$28&gt;=$E55,MAX(1,INDEX('4. CPI-tabel'!$D$20:$Z$42,MAX($E55,2010)-2003,AK$28-2003)),0))</f>
        <v>1.2393634704925161</v>
      </c>
      <c r="AL55" s="118">
        <f>IF($C55="TD",INDEX('4. CPI-tabel'!$D$20:$Z$42,$E55-2003,AL$28-2003),
IF(AL$28&gt;=$E55,MAX(1,INDEX('4. CPI-tabel'!$D$20:$Z$42,MAX($E55,2010)-2003,AL$28-2003)),0))</f>
        <v>1.2393634704925161</v>
      </c>
      <c r="AM55" s="118">
        <f>IF($C55="TD",INDEX('4. CPI-tabel'!$D$20:$Z$42,$E55-2003,AM$28-2003),
IF(AM$28&gt;=$E55,MAX(1,INDEX('4. CPI-tabel'!$D$20:$Z$42,MAX($E55,2010)-2003,AM$28-2003)),0))</f>
        <v>1.2393634704925161</v>
      </c>
      <c r="AO55" s="87">
        <f t="shared" si="5"/>
        <v>36402.353694266974</v>
      </c>
      <c r="AP55" s="87">
        <f t="shared" si="6"/>
        <v>37348.814890317903</v>
      </c>
      <c r="AQ55" s="87">
        <f t="shared" si="7"/>
        <v>38207.837632795206</v>
      </c>
      <c r="AR55" s="87">
        <f t="shared" si="8"/>
        <v>39277.657086513471</v>
      </c>
      <c r="AS55" s="87">
        <f t="shared" si="9"/>
        <v>39670.433657378606</v>
      </c>
      <c r="AT55" s="87">
        <f t="shared" si="10"/>
        <v>39987.797126637633</v>
      </c>
      <c r="AU55" s="87">
        <f t="shared" si="11"/>
        <v>40067.772720890905</v>
      </c>
      <c r="AV55" s="87">
        <f t="shared" si="12"/>
        <v>40628.72153898338</v>
      </c>
      <c r="AW55" s="87">
        <f t="shared" si="13"/>
        <v>41481.924691302025</v>
      </c>
      <c r="AX55" s="87">
        <f t="shared" si="14"/>
        <v>42643.41858265848</v>
      </c>
      <c r="AY55" s="87">
        <f t="shared" si="15"/>
        <v>42941.922512737088</v>
      </c>
      <c r="AZ55" s="87">
        <f t="shared" si="16"/>
        <v>51530.307015284496</v>
      </c>
      <c r="BA55" s="87">
        <f t="shared" si="17"/>
        <v>50040.274041348559</v>
      </c>
      <c r="BB55" s="87">
        <f t="shared" si="18"/>
        <v>48593.326358225226</v>
      </c>
      <c r="BC55" s="87">
        <f t="shared" si="19"/>
        <v>47188.218126180152</v>
      </c>
      <c r="BD55" s="87">
        <f t="shared" si="20"/>
        <v>45823.739529760489</v>
      </c>
    </row>
    <row r="56" spans="1:56" s="20" customFormat="1" x14ac:dyDescent="0.2">
      <c r="A56" s="41"/>
      <c r="B56" s="86">
        <f>'3. Investeringen'!B42</f>
        <v>28</v>
      </c>
      <c r="C56" s="86" t="str">
        <f>'3. Investeringen'!F42</f>
        <v>TD</v>
      </c>
      <c r="D56" s="86" t="str">
        <f>'3. Investeringen'!G42</f>
        <v>Nieuwe investeringen TD</v>
      </c>
      <c r="E56" s="121">
        <f>'3. Investeringen'!K42</f>
        <v>2008</v>
      </c>
      <c r="G56" s="86">
        <f>'7. Nominale afschrijvingen'!R45</f>
        <v>30593.362222222222</v>
      </c>
      <c r="H56" s="86">
        <f>'7. Nominale afschrijvingen'!S45</f>
        <v>30593.362222222226</v>
      </c>
      <c r="I56" s="86">
        <f>'7. Nominale afschrijvingen'!T45</f>
        <v>30593.362222222226</v>
      </c>
      <c r="J56" s="86">
        <f>'7. Nominale afschrijvingen'!U45</f>
        <v>30593.362222222226</v>
      </c>
      <c r="K56" s="86">
        <f>'7. Nominale afschrijvingen'!V45</f>
        <v>30593.362222222226</v>
      </c>
      <c r="L56" s="86">
        <f>'7. Nominale afschrijvingen'!W45</f>
        <v>30593.362222222226</v>
      </c>
      <c r="M56" s="86">
        <f>'7. Nominale afschrijvingen'!X45</f>
        <v>30593.362222222226</v>
      </c>
      <c r="N56" s="86">
        <f>'7. Nominale afschrijvingen'!Y45</f>
        <v>30593.362222222226</v>
      </c>
      <c r="O56" s="86">
        <f>'7. Nominale afschrijvingen'!Z45</f>
        <v>30593.362222222226</v>
      </c>
      <c r="P56" s="86">
        <f>'7. Nominale afschrijvingen'!AA45</f>
        <v>30593.362222222226</v>
      </c>
      <c r="Q56" s="86">
        <f>'7. Nominale afschrijvingen'!AB45</f>
        <v>30593.362222222226</v>
      </c>
      <c r="R56" s="86">
        <f>'7. Nominale afschrijvingen'!AC45</f>
        <v>36712.034666666659</v>
      </c>
      <c r="S56" s="86">
        <f>'7. Nominale afschrijvingen'!AD45</f>
        <v>35313.480965079361</v>
      </c>
      <c r="T56" s="86">
        <f>'7. Nominale afschrijvingen'!AE45</f>
        <v>33968.205499743002</v>
      </c>
      <c r="U56" s="86">
        <f>'7. Nominale afschrijvingen'!AF45</f>
        <v>32674.178623562315</v>
      </c>
      <c r="V56" s="86">
        <f>'7. Nominale afschrijvingen'!AG45</f>
        <v>31429.448009331372</v>
      </c>
      <c r="W56" s="40"/>
      <c r="X56" s="118">
        <f>IF($C56="TD",INDEX('4. CPI-tabel'!$D$20:$Z$42,$E56-2003,X$28-2003),
IF(X$28&gt;=$E56,MAX(1,INDEX('4. CPI-tabel'!$D$20:$Z$42,MAX($E56,2010)-2003,X$28-2003)),0))</f>
        <v>1.0506224399999999</v>
      </c>
      <c r="Y56" s="118">
        <f>IF($C56="TD",INDEX('4. CPI-tabel'!$D$20:$Z$42,$E56-2003,Y$28-2003),
IF(Y$28&gt;=$E56,MAX(1,INDEX('4. CPI-tabel'!$D$20:$Z$42,MAX($E56,2010)-2003,Y$28-2003)),0))</f>
        <v>1.0779386234399999</v>
      </c>
      <c r="Z56" s="118">
        <f>IF($C56="TD",INDEX('4. CPI-tabel'!$D$20:$Z$42,$E56-2003,Z$28-2003),
IF(Z$28&gt;=$E56,MAX(1,INDEX('4. CPI-tabel'!$D$20:$Z$42,MAX($E56,2010)-2003,Z$28-2003)),0))</f>
        <v>1.1027312117791197</v>
      </c>
      <c r="AA56" s="118">
        <f>IF($C56="TD",INDEX('4. CPI-tabel'!$D$20:$Z$42,$E56-2003,AA$28-2003),
IF(AA$28&gt;=$E56,MAX(1,INDEX('4. CPI-tabel'!$D$20:$Z$42,MAX($E56,2010)-2003,AA$28-2003)),0))</f>
        <v>1.133607685708935</v>
      </c>
      <c r="AB56" s="118">
        <f>IF($C56="TD",INDEX('4. CPI-tabel'!$D$20:$Z$42,$E56-2003,AB$28-2003),
IF(AB$28&gt;=$E56,MAX(1,INDEX('4. CPI-tabel'!$D$20:$Z$42,MAX($E56,2010)-2003,AB$28-2003)),0))</f>
        <v>1.1449437625660244</v>
      </c>
      <c r="AC56" s="118">
        <f>IF($C56="TD",INDEX('4. CPI-tabel'!$D$20:$Z$42,$E56-2003,AC$28-2003),
IF(AC$28&gt;=$E56,MAX(1,INDEX('4. CPI-tabel'!$D$20:$Z$42,MAX($E56,2010)-2003,AC$28-2003)),0))</f>
        <v>1.1541033126665525</v>
      </c>
      <c r="AD56" s="118">
        <f>IF($C56="TD",INDEX('4. CPI-tabel'!$D$20:$Z$42,$E56-2003,AD$28-2003),
IF(AD$28&gt;=$E56,MAX(1,INDEX('4. CPI-tabel'!$D$20:$Z$42,MAX($E56,2010)-2003,AD$28-2003)),0))</f>
        <v>1.1564115192918856</v>
      </c>
      <c r="AE56" s="118">
        <f>IF($C56="TD",INDEX('4. CPI-tabel'!$D$20:$Z$42,$E56-2003,AE$28-2003),
IF(AE$28&gt;=$E56,MAX(1,INDEX('4. CPI-tabel'!$D$20:$Z$42,MAX($E56,2010)-2003,AE$28-2003)),0))</f>
        <v>1.1726012805619719</v>
      </c>
      <c r="AF56" s="118">
        <f>IF($C56="TD",INDEX('4. CPI-tabel'!$D$20:$Z$42,$E56-2003,AF$28-2003),
IF(AF$28&gt;=$E56,MAX(1,INDEX('4. CPI-tabel'!$D$20:$Z$42,MAX($E56,2010)-2003,AF$28-2003)),0))</f>
        <v>1.1972259074537732</v>
      </c>
      <c r="AG56" s="118">
        <f>IF($C56="TD",INDEX('4. CPI-tabel'!$D$20:$Z$42,$E56-2003,AG$28-2003),
IF(AG$28&gt;=$E56,MAX(1,INDEX('4. CPI-tabel'!$D$20:$Z$42,MAX($E56,2010)-2003,AG$28-2003)),0))</f>
        <v>1.2307482328624788</v>
      </c>
      <c r="AH56" s="118">
        <f>IF($C56="TD",INDEX('4. CPI-tabel'!$D$20:$Z$42,$E56-2003,AH$28-2003),
IF(AH$28&gt;=$E56,MAX(1,INDEX('4. CPI-tabel'!$D$20:$Z$42,MAX($E56,2010)-2003,AH$28-2003)),0))</f>
        <v>1.2393634704925161</v>
      </c>
      <c r="AI56" s="118">
        <f>IF($C56="TD",INDEX('4. CPI-tabel'!$D$20:$Z$42,$E56-2003,AI$28-2003),
IF(AI$28&gt;=$E56,MAX(1,INDEX('4. CPI-tabel'!$D$20:$Z$42,MAX($E56,2010)-2003,AI$28-2003)),0))</f>
        <v>1.2393634704925161</v>
      </c>
      <c r="AJ56" s="118">
        <f>IF($C56="TD",INDEX('4. CPI-tabel'!$D$20:$Z$42,$E56-2003,AJ$28-2003),
IF(AJ$28&gt;=$E56,MAX(1,INDEX('4. CPI-tabel'!$D$20:$Z$42,MAX($E56,2010)-2003,AJ$28-2003)),0))</f>
        <v>1.2393634704925161</v>
      </c>
      <c r="AK56" s="118">
        <f>IF($C56="TD",INDEX('4. CPI-tabel'!$D$20:$Z$42,$E56-2003,AK$28-2003),
IF(AK$28&gt;=$E56,MAX(1,INDEX('4. CPI-tabel'!$D$20:$Z$42,MAX($E56,2010)-2003,AK$28-2003)),0))</f>
        <v>1.2393634704925161</v>
      </c>
      <c r="AL56" s="118">
        <f>IF($C56="TD",INDEX('4. CPI-tabel'!$D$20:$Z$42,$E56-2003,AL$28-2003),
IF(AL$28&gt;=$E56,MAX(1,INDEX('4. CPI-tabel'!$D$20:$Z$42,MAX($E56,2010)-2003,AL$28-2003)),0))</f>
        <v>1.2393634704925161</v>
      </c>
      <c r="AM56" s="118">
        <f>IF($C56="TD",INDEX('4. CPI-tabel'!$D$20:$Z$42,$E56-2003,AM$28-2003),
IF(AM$28&gt;=$E56,MAX(1,INDEX('4. CPI-tabel'!$D$20:$Z$42,MAX($E56,2010)-2003,AM$28-2003)),0))</f>
        <v>1.2393634704925161</v>
      </c>
      <c r="AO56" s="87">
        <f t="shared" si="5"/>
        <v>32142.07286571493</v>
      </c>
      <c r="AP56" s="87">
        <f t="shared" si="6"/>
        <v>32977.766760223523</v>
      </c>
      <c r="AQ56" s="87">
        <f t="shared" si="7"/>
        <v>33736.255395708657</v>
      </c>
      <c r="AR56" s="87">
        <f t="shared" si="8"/>
        <v>34680.870546788501</v>
      </c>
      <c r="AS56" s="87">
        <f t="shared" si="9"/>
        <v>35027.679252256385</v>
      </c>
      <c r="AT56" s="87">
        <f t="shared" si="10"/>
        <v>35307.900686274435</v>
      </c>
      <c r="AU56" s="87">
        <f t="shared" si="11"/>
        <v>35378.516487646979</v>
      </c>
      <c r="AV56" s="87">
        <f t="shared" si="12"/>
        <v>35873.815718474034</v>
      </c>
      <c r="AW56" s="87">
        <f t="shared" si="13"/>
        <v>36627.165848561985</v>
      </c>
      <c r="AX56" s="87">
        <f t="shared" si="14"/>
        <v>37652.726492321723</v>
      </c>
      <c r="AY56" s="87">
        <f t="shared" si="15"/>
        <v>37916.295577767967</v>
      </c>
      <c r="AZ56" s="87">
        <f t="shared" si="16"/>
        <v>45499.554693321552</v>
      </c>
      <c r="BA56" s="87">
        <f t="shared" si="17"/>
        <v>43766.238324052159</v>
      </c>
      <c r="BB56" s="87">
        <f t="shared" si="18"/>
        <v>42098.953054564459</v>
      </c>
      <c r="BC56" s="87">
        <f t="shared" si="19"/>
        <v>40495.183414390573</v>
      </c>
      <c r="BD56" s="87">
        <f t="shared" si="20"/>
        <v>38952.509760509027</v>
      </c>
    </row>
    <row r="57" spans="1:56" s="20" customFormat="1" x14ac:dyDescent="0.2">
      <c r="A57" s="41"/>
      <c r="B57" s="86">
        <f>'3. Investeringen'!B43</f>
        <v>29</v>
      </c>
      <c r="C57" s="86" t="str">
        <f>'3. Investeringen'!F43</f>
        <v>TD</v>
      </c>
      <c r="D57" s="86" t="str">
        <f>'3. Investeringen'!G43</f>
        <v>Nieuwe investeringen TD</v>
      </c>
      <c r="E57" s="121">
        <f>'3. Investeringen'!K43</f>
        <v>2008</v>
      </c>
      <c r="G57" s="86">
        <f>'7. Nominale afschrijvingen'!R46</f>
        <v>20455.958666666666</v>
      </c>
      <c r="H57" s="86">
        <f>'7. Nominale afschrijvingen'!S46</f>
        <v>20455.958666666666</v>
      </c>
      <c r="I57" s="86">
        <f>'7. Nominale afschrijvingen'!T46</f>
        <v>20455.958666666666</v>
      </c>
      <c r="J57" s="86">
        <f>'7. Nominale afschrijvingen'!U46</f>
        <v>20455.958666666666</v>
      </c>
      <c r="K57" s="86">
        <f>'7. Nominale afschrijvingen'!V46</f>
        <v>20455.958666666666</v>
      </c>
      <c r="L57" s="86">
        <f>'7. Nominale afschrijvingen'!W46</f>
        <v>20455.958666666666</v>
      </c>
      <c r="M57" s="86">
        <f>'7. Nominale afschrijvingen'!X46</f>
        <v>20455.958666666666</v>
      </c>
      <c r="N57" s="86">
        <f>'7. Nominale afschrijvingen'!Y46</f>
        <v>20455.958666666666</v>
      </c>
      <c r="O57" s="86">
        <f>'7. Nominale afschrijvingen'!Z46</f>
        <v>20455.958666666666</v>
      </c>
      <c r="P57" s="86">
        <f>'7. Nominale afschrijvingen'!AA46</f>
        <v>20455.958666666666</v>
      </c>
      <c r="Q57" s="86">
        <f>'7. Nominale afschrijvingen'!AB46</f>
        <v>20455.958666666666</v>
      </c>
      <c r="R57" s="86">
        <f>'7. Nominale afschrijvingen'!AC46</f>
        <v>24547.150399999991</v>
      </c>
      <c r="S57" s="86">
        <f>'7. Nominale afschrijvingen'!AD46</f>
        <v>22761.90309818181</v>
      </c>
      <c r="T57" s="86">
        <f>'7. Nominale afschrijvingen'!AE46</f>
        <v>21106.491963768589</v>
      </c>
      <c r="U57" s="86">
        <f>'7. Nominale afschrijvingen'!AF46</f>
        <v>19933.909076892556</v>
      </c>
      <c r="V57" s="86">
        <f>'7. Nominale afschrijvingen'!AG46</f>
        <v>19933.909076892556</v>
      </c>
      <c r="W57" s="40"/>
      <c r="X57" s="118">
        <f>IF($C57="TD",INDEX('4. CPI-tabel'!$D$20:$Z$42,$E57-2003,X$28-2003),
IF(X$28&gt;=$E57,MAX(1,INDEX('4. CPI-tabel'!$D$20:$Z$42,MAX($E57,2010)-2003,X$28-2003)),0))</f>
        <v>1.0506224399999999</v>
      </c>
      <c r="Y57" s="118">
        <f>IF($C57="TD",INDEX('4. CPI-tabel'!$D$20:$Z$42,$E57-2003,Y$28-2003),
IF(Y$28&gt;=$E57,MAX(1,INDEX('4. CPI-tabel'!$D$20:$Z$42,MAX($E57,2010)-2003,Y$28-2003)),0))</f>
        <v>1.0779386234399999</v>
      </c>
      <c r="Z57" s="118">
        <f>IF($C57="TD",INDEX('4. CPI-tabel'!$D$20:$Z$42,$E57-2003,Z$28-2003),
IF(Z$28&gt;=$E57,MAX(1,INDEX('4. CPI-tabel'!$D$20:$Z$42,MAX($E57,2010)-2003,Z$28-2003)),0))</f>
        <v>1.1027312117791197</v>
      </c>
      <c r="AA57" s="118">
        <f>IF($C57="TD",INDEX('4. CPI-tabel'!$D$20:$Z$42,$E57-2003,AA$28-2003),
IF(AA$28&gt;=$E57,MAX(1,INDEX('4. CPI-tabel'!$D$20:$Z$42,MAX($E57,2010)-2003,AA$28-2003)),0))</f>
        <v>1.133607685708935</v>
      </c>
      <c r="AB57" s="118">
        <f>IF($C57="TD",INDEX('4. CPI-tabel'!$D$20:$Z$42,$E57-2003,AB$28-2003),
IF(AB$28&gt;=$E57,MAX(1,INDEX('4. CPI-tabel'!$D$20:$Z$42,MAX($E57,2010)-2003,AB$28-2003)),0))</f>
        <v>1.1449437625660244</v>
      </c>
      <c r="AC57" s="118">
        <f>IF($C57="TD",INDEX('4. CPI-tabel'!$D$20:$Z$42,$E57-2003,AC$28-2003),
IF(AC$28&gt;=$E57,MAX(1,INDEX('4. CPI-tabel'!$D$20:$Z$42,MAX($E57,2010)-2003,AC$28-2003)),0))</f>
        <v>1.1541033126665525</v>
      </c>
      <c r="AD57" s="118">
        <f>IF($C57="TD",INDEX('4. CPI-tabel'!$D$20:$Z$42,$E57-2003,AD$28-2003),
IF(AD$28&gt;=$E57,MAX(1,INDEX('4. CPI-tabel'!$D$20:$Z$42,MAX($E57,2010)-2003,AD$28-2003)),0))</f>
        <v>1.1564115192918856</v>
      </c>
      <c r="AE57" s="118">
        <f>IF($C57="TD",INDEX('4. CPI-tabel'!$D$20:$Z$42,$E57-2003,AE$28-2003),
IF(AE$28&gt;=$E57,MAX(1,INDEX('4. CPI-tabel'!$D$20:$Z$42,MAX($E57,2010)-2003,AE$28-2003)),0))</f>
        <v>1.1726012805619719</v>
      </c>
      <c r="AF57" s="118">
        <f>IF($C57="TD",INDEX('4. CPI-tabel'!$D$20:$Z$42,$E57-2003,AF$28-2003),
IF(AF$28&gt;=$E57,MAX(1,INDEX('4. CPI-tabel'!$D$20:$Z$42,MAX($E57,2010)-2003,AF$28-2003)),0))</f>
        <v>1.1972259074537732</v>
      </c>
      <c r="AG57" s="118">
        <f>IF($C57="TD",INDEX('4. CPI-tabel'!$D$20:$Z$42,$E57-2003,AG$28-2003),
IF(AG$28&gt;=$E57,MAX(1,INDEX('4. CPI-tabel'!$D$20:$Z$42,MAX($E57,2010)-2003,AG$28-2003)),0))</f>
        <v>1.2307482328624788</v>
      </c>
      <c r="AH57" s="118">
        <f>IF($C57="TD",INDEX('4. CPI-tabel'!$D$20:$Z$42,$E57-2003,AH$28-2003),
IF(AH$28&gt;=$E57,MAX(1,INDEX('4. CPI-tabel'!$D$20:$Z$42,MAX($E57,2010)-2003,AH$28-2003)),0))</f>
        <v>1.2393634704925161</v>
      </c>
      <c r="AI57" s="118">
        <f>IF($C57="TD",INDEX('4. CPI-tabel'!$D$20:$Z$42,$E57-2003,AI$28-2003),
IF(AI$28&gt;=$E57,MAX(1,INDEX('4. CPI-tabel'!$D$20:$Z$42,MAX($E57,2010)-2003,AI$28-2003)),0))</f>
        <v>1.2393634704925161</v>
      </c>
      <c r="AJ57" s="118">
        <f>IF($C57="TD",INDEX('4. CPI-tabel'!$D$20:$Z$42,$E57-2003,AJ$28-2003),
IF(AJ$28&gt;=$E57,MAX(1,INDEX('4. CPI-tabel'!$D$20:$Z$42,MAX($E57,2010)-2003,AJ$28-2003)),0))</f>
        <v>1.2393634704925161</v>
      </c>
      <c r="AK57" s="118">
        <f>IF($C57="TD",INDEX('4. CPI-tabel'!$D$20:$Z$42,$E57-2003,AK$28-2003),
IF(AK$28&gt;=$E57,MAX(1,INDEX('4. CPI-tabel'!$D$20:$Z$42,MAX($E57,2010)-2003,AK$28-2003)),0))</f>
        <v>1.2393634704925161</v>
      </c>
      <c r="AL57" s="118">
        <f>IF($C57="TD",INDEX('4. CPI-tabel'!$D$20:$Z$42,$E57-2003,AL$28-2003),
IF(AL$28&gt;=$E57,MAX(1,INDEX('4. CPI-tabel'!$D$20:$Z$42,MAX($E57,2010)-2003,AL$28-2003)),0))</f>
        <v>1.2393634704925161</v>
      </c>
      <c r="AM57" s="118">
        <f>IF($C57="TD",INDEX('4. CPI-tabel'!$D$20:$Z$42,$E57-2003,AM$28-2003),
IF(AM$28&gt;=$E57,MAX(1,INDEX('4. CPI-tabel'!$D$20:$Z$42,MAX($E57,2010)-2003,AM$28-2003)),0))</f>
        <v>1.2393634704925161</v>
      </c>
      <c r="AO57" s="87">
        <f t="shared" si="5"/>
        <v>21491.489206912476</v>
      </c>
      <c r="AP57" s="87">
        <f t="shared" si="6"/>
        <v>22050.267926292203</v>
      </c>
      <c r="AQ57" s="87">
        <f t="shared" si="7"/>
        <v>22557.424088596919</v>
      </c>
      <c r="AR57" s="87">
        <f t="shared" si="8"/>
        <v>23189.031963077632</v>
      </c>
      <c r="AS57" s="87">
        <f t="shared" si="9"/>
        <v>23420.922282708409</v>
      </c>
      <c r="AT57" s="87">
        <f t="shared" si="10"/>
        <v>23608.289660970073</v>
      </c>
      <c r="AU57" s="87">
        <f t="shared" si="11"/>
        <v>23655.506240292012</v>
      </c>
      <c r="AV57" s="87">
        <f t="shared" si="12"/>
        <v>23986.683327656097</v>
      </c>
      <c r="AW57" s="87">
        <f t="shared" si="13"/>
        <v>24490.403677536877</v>
      </c>
      <c r="AX57" s="87">
        <f t="shared" si="14"/>
        <v>25176.134980507908</v>
      </c>
      <c r="AY57" s="87">
        <f t="shared" si="15"/>
        <v>25352.367925371458</v>
      </c>
      <c r="AZ57" s="87">
        <f t="shared" si="16"/>
        <v>30422.841510445742</v>
      </c>
      <c r="BA57" s="87">
        <f t="shared" si="17"/>
        <v>28210.271218776961</v>
      </c>
      <c r="BB57" s="87">
        <f t="shared" si="18"/>
        <v>26158.615130138638</v>
      </c>
      <c r="BC57" s="87">
        <f t="shared" si="19"/>
        <v>24705.358734019825</v>
      </c>
      <c r="BD57" s="87">
        <f t="shared" si="20"/>
        <v>24705.358734019825</v>
      </c>
    </row>
    <row r="58" spans="1:56" s="20" customFormat="1" x14ac:dyDescent="0.2">
      <c r="A58" s="41"/>
      <c r="B58" s="86">
        <f>'3. Investeringen'!B44</f>
        <v>30</v>
      </c>
      <c r="C58" s="86" t="str">
        <f>'3. Investeringen'!F44</f>
        <v>TD</v>
      </c>
      <c r="D58" s="86" t="str">
        <f>'3. Investeringen'!G44</f>
        <v>Nieuwe investeringen TD</v>
      </c>
      <c r="E58" s="121">
        <f>'3. Investeringen'!K44</f>
        <v>2008</v>
      </c>
      <c r="G58" s="86">
        <f>'7. Nominale afschrijvingen'!R47</f>
        <v>4922.1347999999998</v>
      </c>
      <c r="H58" s="86">
        <f>'7. Nominale afschrijvingen'!S47</f>
        <v>4922.1347999999998</v>
      </c>
      <c r="I58" s="86">
        <f>'7. Nominale afschrijvingen'!T47</f>
        <v>4922.1347999999998</v>
      </c>
      <c r="J58" s="86">
        <f>'7. Nominale afschrijvingen'!U47</f>
        <v>4922.1347999999998</v>
      </c>
      <c r="K58" s="86">
        <f>'7. Nominale afschrijvingen'!V47</f>
        <v>4922.1347999999998</v>
      </c>
      <c r="L58" s="86">
        <f>'7. Nominale afschrijvingen'!W47</f>
        <v>4922.1347999999998</v>
      </c>
      <c r="M58" s="86">
        <f>'7. Nominale afschrijvingen'!X47</f>
        <v>4922.1347999999998</v>
      </c>
      <c r="N58" s="86">
        <f>'7. Nominale afschrijvingen'!Y47</f>
        <v>4922.1347999999998</v>
      </c>
      <c r="O58" s="86">
        <f>'7. Nominale afschrijvingen'!Z47</f>
        <v>4922.1347999999998</v>
      </c>
      <c r="P58" s="86">
        <f>'7. Nominale afschrijvingen'!AA47</f>
        <v>4922.1347999999998</v>
      </c>
      <c r="Q58" s="86">
        <f>'7. Nominale afschrijvingen'!AB47</f>
        <v>4922.1347999999998</v>
      </c>
      <c r="R58" s="86">
        <f>'7. Nominale afschrijvingen'!AC47</f>
        <v>5906.5617599999996</v>
      </c>
      <c r="S58" s="86">
        <f>'7. Nominale afschrijvingen'!AD47</f>
        <v>5290.2248806956522</v>
      </c>
      <c r="T58" s="86">
        <f>'7. Nominale afschrijvingen'!AE47</f>
        <v>4779.7645851899315</v>
      </c>
      <c r="U58" s="86">
        <f>'7. Nominale afschrijvingen'!AF47</f>
        <v>4779.7645851899315</v>
      </c>
      <c r="V58" s="86">
        <f>'7. Nominale afschrijvingen'!AG47</f>
        <v>4779.7645851899315</v>
      </c>
      <c r="W58" s="40"/>
      <c r="X58" s="118">
        <f>IF($C58="TD",INDEX('4. CPI-tabel'!$D$20:$Z$42,$E58-2003,X$28-2003),
IF(X$28&gt;=$E58,MAX(1,INDEX('4. CPI-tabel'!$D$20:$Z$42,MAX($E58,2010)-2003,X$28-2003)),0))</f>
        <v>1.0506224399999999</v>
      </c>
      <c r="Y58" s="118">
        <f>IF($C58="TD",INDEX('4. CPI-tabel'!$D$20:$Z$42,$E58-2003,Y$28-2003),
IF(Y$28&gt;=$E58,MAX(1,INDEX('4. CPI-tabel'!$D$20:$Z$42,MAX($E58,2010)-2003,Y$28-2003)),0))</f>
        <v>1.0779386234399999</v>
      </c>
      <c r="Z58" s="118">
        <f>IF($C58="TD",INDEX('4. CPI-tabel'!$D$20:$Z$42,$E58-2003,Z$28-2003),
IF(Z$28&gt;=$E58,MAX(1,INDEX('4. CPI-tabel'!$D$20:$Z$42,MAX($E58,2010)-2003,Z$28-2003)),0))</f>
        <v>1.1027312117791197</v>
      </c>
      <c r="AA58" s="118">
        <f>IF($C58="TD",INDEX('4. CPI-tabel'!$D$20:$Z$42,$E58-2003,AA$28-2003),
IF(AA$28&gt;=$E58,MAX(1,INDEX('4. CPI-tabel'!$D$20:$Z$42,MAX($E58,2010)-2003,AA$28-2003)),0))</f>
        <v>1.133607685708935</v>
      </c>
      <c r="AB58" s="118">
        <f>IF($C58="TD",INDEX('4. CPI-tabel'!$D$20:$Z$42,$E58-2003,AB$28-2003),
IF(AB$28&gt;=$E58,MAX(1,INDEX('4. CPI-tabel'!$D$20:$Z$42,MAX($E58,2010)-2003,AB$28-2003)),0))</f>
        <v>1.1449437625660244</v>
      </c>
      <c r="AC58" s="118">
        <f>IF($C58="TD",INDEX('4. CPI-tabel'!$D$20:$Z$42,$E58-2003,AC$28-2003),
IF(AC$28&gt;=$E58,MAX(1,INDEX('4. CPI-tabel'!$D$20:$Z$42,MAX($E58,2010)-2003,AC$28-2003)),0))</f>
        <v>1.1541033126665525</v>
      </c>
      <c r="AD58" s="118">
        <f>IF($C58="TD",INDEX('4. CPI-tabel'!$D$20:$Z$42,$E58-2003,AD$28-2003),
IF(AD$28&gt;=$E58,MAX(1,INDEX('4. CPI-tabel'!$D$20:$Z$42,MAX($E58,2010)-2003,AD$28-2003)),0))</f>
        <v>1.1564115192918856</v>
      </c>
      <c r="AE58" s="118">
        <f>IF($C58="TD",INDEX('4. CPI-tabel'!$D$20:$Z$42,$E58-2003,AE$28-2003),
IF(AE$28&gt;=$E58,MAX(1,INDEX('4. CPI-tabel'!$D$20:$Z$42,MAX($E58,2010)-2003,AE$28-2003)),0))</f>
        <v>1.1726012805619719</v>
      </c>
      <c r="AF58" s="118">
        <f>IF($C58="TD",INDEX('4. CPI-tabel'!$D$20:$Z$42,$E58-2003,AF$28-2003),
IF(AF$28&gt;=$E58,MAX(1,INDEX('4. CPI-tabel'!$D$20:$Z$42,MAX($E58,2010)-2003,AF$28-2003)),0))</f>
        <v>1.1972259074537732</v>
      </c>
      <c r="AG58" s="118">
        <f>IF($C58="TD",INDEX('4. CPI-tabel'!$D$20:$Z$42,$E58-2003,AG$28-2003),
IF(AG$28&gt;=$E58,MAX(1,INDEX('4. CPI-tabel'!$D$20:$Z$42,MAX($E58,2010)-2003,AG$28-2003)),0))</f>
        <v>1.2307482328624788</v>
      </c>
      <c r="AH58" s="118">
        <f>IF($C58="TD",INDEX('4. CPI-tabel'!$D$20:$Z$42,$E58-2003,AH$28-2003),
IF(AH$28&gt;=$E58,MAX(1,INDEX('4. CPI-tabel'!$D$20:$Z$42,MAX($E58,2010)-2003,AH$28-2003)),0))</f>
        <v>1.2393634704925161</v>
      </c>
      <c r="AI58" s="118">
        <f>IF($C58="TD",INDEX('4. CPI-tabel'!$D$20:$Z$42,$E58-2003,AI$28-2003),
IF(AI$28&gt;=$E58,MAX(1,INDEX('4. CPI-tabel'!$D$20:$Z$42,MAX($E58,2010)-2003,AI$28-2003)),0))</f>
        <v>1.2393634704925161</v>
      </c>
      <c r="AJ58" s="118">
        <f>IF($C58="TD",INDEX('4. CPI-tabel'!$D$20:$Z$42,$E58-2003,AJ$28-2003),
IF(AJ$28&gt;=$E58,MAX(1,INDEX('4. CPI-tabel'!$D$20:$Z$42,MAX($E58,2010)-2003,AJ$28-2003)),0))</f>
        <v>1.2393634704925161</v>
      </c>
      <c r="AK58" s="118">
        <f>IF($C58="TD",INDEX('4. CPI-tabel'!$D$20:$Z$42,$E58-2003,AK$28-2003),
IF(AK$28&gt;=$E58,MAX(1,INDEX('4. CPI-tabel'!$D$20:$Z$42,MAX($E58,2010)-2003,AK$28-2003)),0))</f>
        <v>1.2393634704925161</v>
      </c>
      <c r="AL58" s="118">
        <f>IF($C58="TD",INDEX('4. CPI-tabel'!$D$20:$Z$42,$E58-2003,AL$28-2003),
IF(AL$28&gt;=$E58,MAX(1,INDEX('4. CPI-tabel'!$D$20:$Z$42,MAX($E58,2010)-2003,AL$28-2003)),0))</f>
        <v>1.2393634704925161</v>
      </c>
      <c r="AM58" s="118">
        <f>IF($C58="TD",INDEX('4. CPI-tabel'!$D$20:$Z$42,$E58-2003,AM$28-2003),
IF(AM$28&gt;=$E58,MAX(1,INDEX('4. CPI-tabel'!$D$20:$Z$42,MAX($E58,2010)-2003,AM$28-2003)),0))</f>
        <v>1.2393634704925161</v>
      </c>
      <c r="AO58" s="87">
        <f t="shared" si="5"/>
        <v>5171.3052735849114</v>
      </c>
      <c r="AP58" s="87">
        <f t="shared" si="6"/>
        <v>5305.7592106981192</v>
      </c>
      <c r="AQ58" s="87">
        <f t="shared" si="7"/>
        <v>5427.7916725441746</v>
      </c>
      <c r="AR58" s="87">
        <f t="shared" si="8"/>
        <v>5579.7698393754117</v>
      </c>
      <c r="AS58" s="87">
        <f t="shared" si="9"/>
        <v>5635.5675377691659</v>
      </c>
      <c r="AT58" s="87">
        <f t="shared" si="10"/>
        <v>5680.652078071319</v>
      </c>
      <c r="AU58" s="87">
        <f t="shared" si="11"/>
        <v>5692.0133822274611</v>
      </c>
      <c r="AV58" s="87">
        <f t="shared" si="12"/>
        <v>5771.7015695786449</v>
      </c>
      <c r="AW58" s="87">
        <f t="shared" si="13"/>
        <v>5892.9073025397965</v>
      </c>
      <c r="AX58" s="87">
        <f t="shared" si="14"/>
        <v>6057.9087070109099</v>
      </c>
      <c r="AY58" s="87">
        <f t="shared" si="15"/>
        <v>6100.3140679599865</v>
      </c>
      <c r="AZ58" s="87">
        <f t="shared" si="16"/>
        <v>7320.3768815519834</v>
      </c>
      <c r="BA58" s="87">
        <f t="shared" si="17"/>
        <v>6556.5114678248201</v>
      </c>
      <c r="BB58" s="87">
        <f t="shared" si="18"/>
        <v>5923.8656244382146</v>
      </c>
      <c r="BC58" s="87">
        <f t="shared" si="19"/>
        <v>5923.8656244382146</v>
      </c>
      <c r="BD58" s="87">
        <f t="shared" si="20"/>
        <v>5923.8656244382146</v>
      </c>
    </row>
    <row r="59" spans="1:56" s="20" customFormat="1" x14ac:dyDescent="0.2">
      <c r="A59" s="41"/>
      <c r="B59" s="86">
        <f>'3. Investeringen'!B45</f>
        <v>31</v>
      </c>
      <c r="C59" s="86" t="str">
        <f>'3. Investeringen'!F45</f>
        <v>TD</v>
      </c>
      <c r="D59" s="86" t="str">
        <f>'3. Investeringen'!G45</f>
        <v>Nieuwe investeringen TD</v>
      </c>
      <c r="E59" s="121">
        <f>'3. Investeringen'!K45</f>
        <v>2008</v>
      </c>
      <c r="G59" s="86">
        <f>'7. Nominale afschrijvingen'!R48</f>
        <v>82691.481</v>
      </c>
      <c r="H59" s="86">
        <f>'7. Nominale afschrijvingen'!S48</f>
        <v>82691.481</v>
      </c>
      <c r="I59" s="86">
        <f>'7. Nominale afschrijvingen'!T48</f>
        <v>82691.481</v>
      </c>
      <c r="J59" s="86">
        <f>'7. Nominale afschrijvingen'!U48</f>
        <v>82691.481</v>
      </c>
      <c r="K59" s="86">
        <f>'7. Nominale afschrijvingen'!V48</f>
        <v>82691.481</v>
      </c>
      <c r="L59" s="86">
        <f>'7. Nominale afschrijvingen'!W48</f>
        <v>82691.481</v>
      </c>
      <c r="M59" s="86">
        <f>'7. Nominale afschrijvingen'!X48</f>
        <v>82691.481</v>
      </c>
      <c r="N59" s="86">
        <f>'7. Nominale afschrijvingen'!Y48</f>
        <v>41345.7405</v>
      </c>
      <c r="O59" s="86">
        <f>'7. Nominale afschrijvingen'!Z48</f>
        <v>0</v>
      </c>
      <c r="P59" s="86">
        <f>'7. Nominale afschrijvingen'!AA48</f>
        <v>0</v>
      </c>
      <c r="Q59" s="86">
        <f>'7. Nominale afschrijvingen'!AB48</f>
        <v>0</v>
      </c>
      <c r="R59" s="86">
        <f>'7. Nominale afschrijvingen'!AC48</f>
        <v>0</v>
      </c>
      <c r="S59" s="86">
        <f>'7. Nominale afschrijvingen'!AD48</f>
        <v>0</v>
      </c>
      <c r="T59" s="86">
        <f>'7. Nominale afschrijvingen'!AE48</f>
        <v>0</v>
      </c>
      <c r="U59" s="86">
        <f>'7. Nominale afschrijvingen'!AF48</f>
        <v>0</v>
      </c>
      <c r="V59" s="86">
        <f>'7. Nominale afschrijvingen'!AG48</f>
        <v>0</v>
      </c>
      <c r="W59" s="40"/>
      <c r="X59" s="118">
        <f>IF($C59="TD",INDEX('4. CPI-tabel'!$D$20:$Z$42,$E59-2003,X$28-2003),
IF(X$28&gt;=$E59,MAX(1,INDEX('4. CPI-tabel'!$D$20:$Z$42,MAX($E59,2010)-2003,X$28-2003)),0))</f>
        <v>1.0506224399999999</v>
      </c>
      <c r="Y59" s="118">
        <f>IF($C59="TD",INDEX('4. CPI-tabel'!$D$20:$Z$42,$E59-2003,Y$28-2003),
IF(Y$28&gt;=$E59,MAX(1,INDEX('4. CPI-tabel'!$D$20:$Z$42,MAX($E59,2010)-2003,Y$28-2003)),0))</f>
        <v>1.0779386234399999</v>
      </c>
      <c r="Z59" s="118">
        <f>IF($C59="TD",INDEX('4. CPI-tabel'!$D$20:$Z$42,$E59-2003,Z$28-2003),
IF(Z$28&gt;=$E59,MAX(1,INDEX('4. CPI-tabel'!$D$20:$Z$42,MAX($E59,2010)-2003,Z$28-2003)),0))</f>
        <v>1.1027312117791197</v>
      </c>
      <c r="AA59" s="118">
        <f>IF($C59="TD",INDEX('4. CPI-tabel'!$D$20:$Z$42,$E59-2003,AA$28-2003),
IF(AA$28&gt;=$E59,MAX(1,INDEX('4. CPI-tabel'!$D$20:$Z$42,MAX($E59,2010)-2003,AA$28-2003)),0))</f>
        <v>1.133607685708935</v>
      </c>
      <c r="AB59" s="118">
        <f>IF($C59="TD",INDEX('4. CPI-tabel'!$D$20:$Z$42,$E59-2003,AB$28-2003),
IF(AB$28&gt;=$E59,MAX(1,INDEX('4. CPI-tabel'!$D$20:$Z$42,MAX($E59,2010)-2003,AB$28-2003)),0))</f>
        <v>1.1449437625660244</v>
      </c>
      <c r="AC59" s="118">
        <f>IF($C59="TD",INDEX('4. CPI-tabel'!$D$20:$Z$42,$E59-2003,AC$28-2003),
IF(AC$28&gt;=$E59,MAX(1,INDEX('4. CPI-tabel'!$D$20:$Z$42,MAX($E59,2010)-2003,AC$28-2003)),0))</f>
        <v>1.1541033126665525</v>
      </c>
      <c r="AD59" s="118">
        <f>IF($C59="TD",INDEX('4. CPI-tabel'!$D$20:$Z$42,$E59-2003,AD$28-2003),
IF(AD$28&gt;=$E59,MAX(1,INDEX('4. CPI-tabel'!$D$20:$Z$42,MAX($E59,2010)-2003,AD$28-2003)),0))</f>
        <v>1.1564115192918856</v>
      </c>
      <c r="AE59" s="118">
        <f>IF($C59="TD",INDEX('4. CPI-tabel'!$D$20:$Z$42,$E59-2003,AE$28-2003),
IF(AE$28&gt;=$E59,MAX(1,INDEX('4. CPI-tabel'!$D$20:$Z$42,MAX($E59,2010)-2003,AE$28-2003)),0))</f>
        <v>1.1726012805619719</v>
      </c>
      <c r="AF59" s="118">
        <f>IF($C59="TD",INDEX('4. CPI-tabel'!$D$20:$Z$42,$E59-2003,AF$28-2003),
IF(AF$28&gt;=$E59,MAX(1,INDEX('4. CPI-tabel'!$D$20:$Z$42,MAX($E59,2010)-2003,AF$28-2003)),0))</f>
        <v>1.1972259074537732</v>
      </c>
      <c r="AG59" s="118">
        <f>IF($C59="TD",INDEX('4. CPI-tabel'!$D$20:$Z$42,$E59-2003,AG$28-2003),
IF(AG$28&gt;=$E59,MAX(1,INDEX('4. CPI-tabel'!$D$20:$Z$42,MAX($E59,2010)-2003,AG$28-2003)),0))</f>
        <v>1.2307482328624788</v>
      </c>
      <c r="AH59" s="118">
        <f>IF($C59="TD",INDEX('4. CPI-tabel'!$D$20:$Z$42,$E59-2003,AH$28-2003),
IF(AH$28&gt;=$E59,MAX(1,INDEX('4. CPI-tabel'!$D$20:$Z$42,MAX($E59,2010)-2003,AH$28-2003)),0))</f>
        <v>1.2393634704925161</v>
      </c>
      <c r="AI59" s="118">
        <f>IF($C59="TD",INDEX('4. CPI-tabel'!$D$20:$Z$42,$E59-2003,AI$28-2003),
IF(AI$28&gt;=$E59,MAX(1,INDEX('4. CPI-tabel'!$D$20:$Z$42,MAX($E59,2010)-2003,AI$28-2003)),0))</f>
        <v>1.2393634704925161</v>
      </c>
      <c r="AJ59" s="118">
        <f>IF($C59="TD",INDEX('4. CPI-tabel'!$D$20:$Z$42,$E59-2003,AJ$28-2003),
IF(AJ$28&gt;=$E59,MAX(1,INDEX('4. CPI-tabel'!$D$20:$Z$42,MAX($E59,2010)-2003,AJ$28-2003)),0))</f>
        <v>1.2393634704925161</v>
      </c>
      <c r="AK59" s="118">
        <f>IF($C59="TD",INDEX('4. CPI-tabel'!$D$20:$Z$42,$E59-2003,AK$28-2003),
IF(AK$28&gt;=$E59,MAX(1,INDEX('4. CPI-tabel'!$D$20:$Z$42,MAX($E59,2010)-2003,AK$28-2003)),0))</f>
        <v>1.2393634704925161</v>
      </c>
      <c r="AL59" s="118">
        <f>IF($C59="TD",INDEX('4. CPI-tabel'!$D$20:$Z$42,$E59-2003,AL$28-2003),
IF(AL$28&gt;=$E59,MAX(1,INDEX('4. CPI-tabel'!$D$20:$Z$42,MAX($E59,2010)-2003,AL$28-2003)),0))</f>
        <v>1.2393634704925161</v>
      </c>
      <c r="AM59" s="118">
        <f>IF($C59="TD",INDEX('4. CPI-tabel'!$D$20:$Z$42,$E59-2003,AM$28-2003),
IF(AM$28&gt;=$E59,MAX(1,INDEX('4. CPI-tabel'!$D$20:$Z$42,MAX($E59,2010)-2003,AM$28-2003)),0))</f>
        <v>1.2393634704925161</v>
      </c>
      <c r="AO59" s="87">
        <f t="shared" si="5"/>
        <v>86877.52553543364</v>
      </c>
      <c r="AP59" s="87">
        <f t="shared" si="6"/>
        <v>89136.341199354909</v>
      </c>
      <c r="AQ59" s="87">
        <f t="shared" si="7"/>
        <v>91186.477046940054</v>
      </c>
      <c r="AR59" s="87">
        <f t="shared" si="8"/>
        <v>93739.698404254363</v>
      </c>
      <c r="AS59" s="87">
        <f t="shared" si="9"/>
        <v>94677.095388296919</v>
      </c>
      <c r="AT59" s="87">
        <f t="shared" si="10"/>
        <v>95434.512151403294</v>
      </c>
      <c r="AU59" s="87">
        <f t="shared" si="11"/>
        <v>95625.38117570609</v>
      </c>
      <c r="AV59" s="87">
        <f t="shared" si="12"/>
        <v>48482.068256082981</v>
      </c>
      <c r="AW59" s="87">
        <f t="shared" si="13"/>
        <v>0</v>
      </c>
      <c r="AX59" s="87">
        <f t="shared" si="14"/>
        <v>0</v>
      </c>
      <c r="AY59" s="87">
        <f t="shared" si="15"/>
        <v>0</v>
      </c>
      <c r="AZ59" s="87">
        <f t="shared" si="16"/>
        <v>0</v>
      </c>
      <c r="BA59" s="87">
        <f t="shared" si="17"/>
        <v>0</v>
      </c>
      <c r="BB59" s="87">
        <f t="shared" si="18"/>
        <v>0</v>
      </c>
      <c r="BC59" s="87">
        <f t="shared" si="19"/>
        <v>0</v>
      </c>
      <c r="BD59" s="87">
        <f t="shared" si="20"/>
        <v>0</v>
      </c>
    </row>
    <row r="60" spans="1:56" s="20" customFormat="1" x14ac:dyDescent="0.2">
      <c r="A60" s="41"/>
      <c r="B60" s="86">
        <f>'3. Investeringen'!B46</f>
        <v>32</v>
      </c>
      <c r="C60" s="86" t="str">
        <f>'3. Investeringen'!F46</f>
        <v>TD</v>
      </c>
      <c r="D60" s="86" t="str">
        <f>'3. Investeringen'!G46</f>
        <v>Nieuwe investeringen TD</v>
      </c>
      <c r="E60" s="121">
        <f>'3. Investeringen'!K46</f>
        <v>2008</v>
      </c>
      <c r="G60" s="86">
        <f>'7. Nominale afschrijvingen'!R49</f>
        <v>262935.48400000005</v>
      </c>
      <c r="H60" s="86">
        <f>'7. Nominale afschrijvingen'!S49</f>
        <v>262935.484</v>
      </c>
      <c r="I60" s="86">
        <f>'7. Nominale afschrijvingen'!T49</f>
        <v>131467.742</v>
      </c>
      <c r="J60" s="86">
        <f>'7. Nominale afschrijvingen'!U49</f>
        <v>0</v>
      </c>
      <c r="K60" s="86">
        <f>'7. Nominale afschrijvingen'!V49</f>
        <v>0</v>
      </c>
      <c r="L60" s="86">
        <f>'7. Nominale afschrijvingen'!W49</f>
        <v>0</v>
      </c>
      <c r="M60" s="86">
        <f>'7. Nominale afschrijvingen'!X49</f>
        <v>0</v>
      </c>
      <c r="N60" s="86">
        <f>'7. Nominale afschrijvingen'!Y49</f>
        <v>0</v>
      </c>
      <c r="O60" s="86">
        <f>'7. Nominale afschrijvingen'!Z49</f>
        <v>0</v>
      </c>
      <c r="P60" s="86">
        <f>'7. Nominale afschrijvingen'!AA49</f>
        <v>0</v>
      </c>
      <c r="Q60" s="86">
        <f>'7. Nominale afschrijvingen'!AB49</f>
        <v>0</v>
      </c>
      <c r="R60" s="86">
        <f>'7. Nominale afschrijvingen'!AC49</f>
        <v>0</v>
      </c>
      <c r="S60" s="86">
        <f>'7. Nominale afschrijvingen'!AD49</f>
        <v>0</v>
      </c>
      <c r="T60" s="86">
        <f>'7. Nominale afschrijvingen'!AE49</f>
        <v>0</v>
      </c>
      <c r="U60" s="86">
        <f>'7. Nominale afschrijvingen'!AF49</f>
        <v>0</v>
      </c>
      <c r="V60" s="86">
        <f>'7. Nominale afschrijvingen'!AG49</f>
        <v>0</v>
      </c>
      <c r="W60" s="40"/>
      <c r="X60" s="118">
        <f>IF($C60="TD",INDEX('4. CPI-tabel'!$D$20:$Z$42,$E60-2003,X$28-2003),
IF(X$28&gt;=$E60,MAX(1,INDEX('4. CPI-tabel'!$D$20:$Z$42,MAX($E60,2010)-2003,X$28-2003)),0))</f>
        <v>1.0506224399999999</v>
      </c>
      <c r="Y60" s="118">
        <f>IF($C60="TD",INDEX('4. CPI-tabel'!$D$20:$Z$42,$E60-2003,Y$28-2003),
IF(Y$28&gt;=$E60,MAX(1,INDEX('4. CPI-tabel'!$D$20:$Z$42,MAX($E60,2010)-2003,Y$28-2003)),0))</f>
        <v>1.0779386234399999</v>
      </c>
      <c r="Z60" s="118">
        <f>IF($C60="TD",INDEX('4. CPI-tabel'!$D$20:$Z$42,$E60-2003,Z$28-2003),
IF(Z$28&gt;=$E60,MAX(1,INDEX('4. CPI-tabel'!$D$20:$Z$42,MAX($E60,2010)-2003,Z$28-2003)),0))</f>
        <v>1.1027312117791197</v>
      </c>
      <c r="AA60" s="118">
        <f>IF($C60="TD",INDEX('4. CPI-tabel'!$D$20:$Z$42,$E60-2003,AA$28-2003),
IF(AA$28&gt;=$E60,MAX(1,INDEX('4. CPI-tabel'!$D$20:$Z$42,MAX($E60,2010)-2003,AA$28-2003)),0))</f>
        <v>1.133607685708935</v>
      </c>
      <c r="AB60" s="118">
        <f>IF($C60="TD",INDEX('4. CPI-tabel'!$D$20:$Z$42,$E60-2003,AB$28-2003),
IF(AB$28&gt;=$E60,MAX(1,INDEX('4. CPI-tabel'!$D$20:$Z$42,MAX($E60,2010)-2003,AB$28-2003)),0))</f>
        <v>1.1449437625660244</v>
      </c>
      <c r="AC60" s="118">
        <f>IF($C60="TD",INDEX('4. CPI-tabel'!$D$20:$Z$42,$E60-2003,AC$28-2003),
IF(AC$28&gt;=$E60,MAX(1,INDEX('4. CPI-tabel'!$D$20:$Z$42,MAX($E60,2010)-2003,AC$28-2003)),0))</f>
        <v>1.1541033126665525</v>
      </c>
      <c r="AD60" s="118">
        <f>IF($C60="TD",INDEX('4. CPI-tabel'!$D$20:$Z$42,$E60-2003,AD$28-2003),
IF(AD$28&gt;=$E60,MAX(1,INDEX('4. CPI-tabel'!$D$20:$Z$42,MAX($E60,2010)-2003,AD$28-2003)),0))</f>
        <v>1.1564115192918856</v>
      </c>
      <c r="AE60" s="118">
        <f>IF($C60="TD",INDEX('4. CPI-tabel'!$D$20:$Z$42,$E60-2003,AE$28-2003),
IF(AE$28&gt;=$E60,MAX(1,INDEX('4. CPI-tabel'!$D$20:$Z$42,MAX($E60,2010)-2003,AE$28-2003)),0))</f>
        <v>1.1726012805619719</v>
      </c>
      <c r="AF60" s="118">
        <f>IF($C60="TD",INDEX('4. CPI-tabel'!$D$20:$Z$42,$E60-2003,AF$28-2003),
IF(AF$28&gt;=$E60,MAX(1,INDEX('4. CPI-tabel'!$D$20:$Z$42,MAX($E60,2010)-2003,AF$28-2003)),0))</f>
        <v>1.1972259074537732</v>
      </c>
      <c r="AG60" s="118">
        <f>IF($C60="TD",INDEX('4. CPI-tabel'!$D$20:$Z$42,$E60-2003,AG$28-2003),
IF(AG$28&gt;=$E60,MAX(1,INDEX('4. CPI-tabel'!$D$20:$Z$42,MAX($E60,2010)-2003,AG$28-2003)),0))</f>
        <v>1.2307482328624788</v>
      </c>
      <c r="AH60" s="118">
        <f>IF($C60="TD",INDEX('4. CPI-tabel'!$D$20:$Z$42,$E60-2003,AH$28-2003),
IF(AH$28&gt;=$E60,MAX(1,INDEX('4. CPI-tabel'!$D$20:$Z$42,MAX($E60,2010)-2003,AH$28-2003)),0))</f>
        <v>1.2393634704925161</v>
      </c>
      <c r="AI60" s="118">
        <f>IF($C60="TD",INDEX('4. CPI-tabel'!$D$20:$Z$42,$E60-2003,AI$28-2003),
IF(AI$28&gt;=$E60,MAX(1,INDEX('4. CPI-tabel'!$D$20:$Z$42,MAX($E60,2010)-2003,AI$28-2003)),0))</f>
        <v>1.2393634704925161</v>
      </c>
      <c r="AJ60" s="118">
        <f>IF($C60="TD",INDEX('4. CPI-tabel'!$D$20:$Z$42,$E60-2003,AJ$28-2003),
IF(AJ$28&gt;=$E60,MAX(1,INDEX('4. CPI-tabel'!$D$20:$Z$42,MAX($E60,2010)-2003,AJ$28-2003)),0))</f>
        <v>1.2393634704925161</v>
      </c>
      <c r="AK60" s="118">
        <f>IF($C60="TD",INDEX('4. CPI-tabel'!$D$20:$Z$42,$E60-2003,AK$28-2003),
IF(AK$28&gt;=$E60,MAX(1,INDEX('4. CPI-tabel'!$D$20:$Z$42,MAX($E60,2010)-2003,AK$28-2003)),0))</f>
        <v>1.2393634704925161</v>
      </c>
      <c r="AL60" s="118">
        <f>IF($C60="TD",INDEX('4. CPI-tabel'!$D$20:$Z$42,$E60-2003,AL$28-2003),
IF(AL$28&gt;=$E60,MAX(1,INDEX('4. CPI-tabel'!$D$20:$Z$42,MAX($E60,2010)-2003,AL$28-2003)),0))</f>
        <v>1.2393634704925161</v>
      </c>
      <c r="AM60" s="118">
        <f>IF($C60="TD",INDEX('4. CPI-tabel'!$D$20:$Z$42,$E60-2003,AM$28-2003),
IF(AM$28&gt;=$E60,MAX(1,INDEX('4. CPI-tabel'!$D$20:$Z$42,MAX($E60,2010)-2003,AM$28-2003)),0))</f>
        <v>1.2393634704925161</v>
      </c>
      <c r="AO60" s="87">
        <f t="shared" si="5"/>
        <v>276245.91976266098</v>
      </c>
      <c r="AP60" s="87">
        <f t="shared" si="6"/>
        <v>283428.3136764901</v>
      </c>
      <c r="AQ60" s="87">
        <f t="shared" si="7"/>
        <v>144973.58244552466</v>
      </c>
      <c r="AR60" s="87">
        <f t="shared" si="8"/>
        <v>0</v>
      </c>
      <c r="AS60" s="87">
        <f t="shared" si="9"/>
        <v>0</v>
      </c>
      <c r="AT60" s="87">
        <f t="shared" si="10"/>
        <v>0</v>
      </c>
      <c r="AU60" s="87">
        <f t="shared" si="11"/>
        <v>0</v>
      </c>
      <c r="AV60" s="87">
        <f t="shared" si="12"/>
        <v>0</v>
      </c>
      <c r="AW60" s="87">
        <f t="shared" si="13"/>
        <v>0</v>
      </c>
      <c r="AX60" s="87">
        <f t="shared" si="14"/>
        <v>0</v>
      </c>
      <c r="AY60" s="87">
        <f t="shared" si="15"/>
        <v>0</v>
      </c>
      <c r="AZ60" s="87">
        <f t="shared" si="16"/>
        <v>0</v>
      </c>
      <c r="BA60" s="87">
        <f t="shared" si="17"/>
        <v>0</v>
      </c>
      <c r="BB60" s="87">
        <f t="shared" si="18"/>
        <v>0</v>
      </c>
      <c r="BC60" s="87">
        <f t="shared" si="19"/>
        <v>0</v>
      </c>
      <c r="BD60" s="87">
        <f t="shared" si="20"/>
        <v>0</v>
      </c>
    </row>
    <row r="61" spans="1:56" s="20" customFormat="1" x14ac:dyDescent="0.2">
      <c r="A61" s="41"/>
      <c r="B61" s="86">
        <f>'3. Investeringen'!B47</f>
        <v>33</v>
      </c>
      <c r="C61" s="86" t="str">
        <f>'3. Investeringen'!F47</f>
        <v>TD</v>
      </c>
      <c r="D61" s="86" t="str">
        <f>'3. Investeringen'!G47</f>
        <v>Nieuwe investeringen TD</v>
      </c>
      <c r="E61" s="121">
        <f>'3. Investeringen'!K47</f>
        <v>2009</v>
      </c>
      <c r="G61" s="86">
        <f>'7. Nominale afschrijvingen'!R50</f>
        <v>4265.9267272727275</v>
      </c>
      <c r="H61" s="86">
        <f>'7. Nominale afschrijvingen'!S50</f>
        <v>4265.9267272727275</v>
      </c>
      <c r="I61" s="86">
        <f>'7. Nominale afschrijvingen'!T50</f>
        <v>4265.9267272727275</v>
      </c>
      <c r="J61" s="86">
        <f>'7. Nominale afschrijvingen'!U50</f>
        <v>4265.9267272727275</v>
      </c>
      <c r="K61" s="86">
        <f>'7. Nominale afschrijvingen'!V50</f>
        <v>4265.9267272727275</v>
      </c>
      <c r="L61" s="86">
        <f>'7. Nominale afschrijvingen'!W50</f>
        <v>4265.9267272727275</v>
      </c>
      <c r="M61" s="86">
        <f>'7. Nominale afschrijvingen'!X50</f>
        <v>4265.9267272727275</v>
      </c>
      <c r="N61" s="86">
        <f>'7. Nominale afschrijvingen'!Y50</f>
        <v>4265.9267272727275</v>
      </c>
      <c r="O61" s="86">
        <f>'7. Nominale afschrijvingen'!Z50</f>
        <v>4265.9267272727275</v>
      </c>
      <c r="P61" s="86">
        <f>'7. Nominale afschrijvingen'!AA50</f>
        <v>4265.9267272727275</v>
      </c>
      <c r="Q61" s="86">
        <f>'7. Nominale afschrijvingen'!AB50</f>
        <v>4265.9267272727275</v>
      </c>
      <c r="R61" s="86">
        <f>'7. Nominale afschrijvingen'!AC50</f>
        <v>5119.1120727272719</v>
      </c>
      <c r="S61" s="86">
        <f>'7. Nominale afschrijvingen'!AD50</f>
        <v>4974.5724377326196</v>
      </c>
      <c r="T61" s="86">
        <f>'7. Nominale afschrijvingen'!AE50</f>
        <v>4834.1139218436983</v>
      </c>
      <c r="U61" s="86">
        <f>'7. Nominale afschrijvingen'!AF50</f>
        <v>4697.621293462229</v>
      </c>
      <c r="V61" s="86">
        <f>'7. Nominale afschrijvingen'!AG50</f>
        <v>4564.9825745880016</v>
      </c>
      <c r="W61" s="40"/>
      <c r="X61" s="118">
        <f>IF($C61="TD",INDEX('4. CPI-tabel'!$D$20:$Z$42,$E61-2003,X$28-2003),
IF(X$28&gt;=$E61,MAX(1,INDEX('4. CPI-tabel'!$D$20:$Z$42,MAX($E61,2010)-2003,X$28-2003)),0))</f>
        <v>1.0180449999999999</v>
      </c>
      <c r="Y61" s="118">
        <f>IF($C61="TD",INDEX('4. CPI-tabel'!$D$20:$Z$42,$E61-2003,Y$28-2003),
IF(Y$28&gt;=$E61,MAX(1,INDEX('4. CPI-tabel'!$D$20:$Z$42,MAX($E61,2010)-2003,Y$28-2003)),0))</f>
        <v>1.0445141699999998</v>
      </c>
      <c r="Z61" s="118">
        <f>IF($C61="TD",INDEX('4. CPI-tabel'!$D$20:$Z$42,$E61-2003,Z$28-2003),
IF(Z$28&gt;=$E61,MAX(1,INDEX('4. CPI-tabel'!$D$20:$Z$42,MAX($E61,2010)-2003,Z$28-2003)),0))</f>
        <v>1.0685379959099996</v>
      </c>
      <c r="AA61" s="118">
        <f>IF($C61="TD",INDEX('4. CPI-tabel'!$D$20:$Z$42,$E61-2003,AA$28-2003),
IF(AA$28&gt;=$E61,MAX(1,INDEX('4. CPI-tabel'!$D$20:$Z$42,MAX($E61,2010)-2003,AA$28-2003)),0))</f>
        <v>1.0984570597954797</v>
      </c>
      <c r="AB61" s="118">
        <f>IF($C61="TD",INDEX('4. CPI-tabel'!$D$20:$Z$42,$E61-2003,AB$28-2003),
IF(AB$28&gt;=$E61,MAX(1,INDEX('4. CPI-tabel'!$D$20:$Z$42,MAX($E61,2010)-2003,AB$28-2003)),0))</f>
        <v>1.1094416303934345</v>
      </c>
      <c r="AC61" s="118">
        <f>IF($C61="TD",INDEX('4. CPI-tabel'!$D$20:$Z$42,$E61-2003,AC$28-2003),
IF(AC$28&gt;=$E61,MAX(1,INDEX('4. CPI-tabel'!$D$20:$Z$42,MAX($E61,2010)-2003,AC$28-2003)),0))</f>
        <v>1.1183171634365821</v>
      </c>
      <c r="AD61" s="118">
        <f>IF($C61="TD",INDEX('4. CPI-tabel'!$D$20:$Z$42,$E61-2003,AD$28-2003),
IF(AD$28&gt;=$E61,MAX(1,INDEX('4. CPI-tabel'!$D$20:$Z$42,MAX($E61,2010)-2003,AD$28-2003)),0))</f>
        <v>1.1205537977634552</v>
      </c>
      <c r="AE61" s="118">
        <f>IF($C61="TD",INDEX('4. CPI-tabel'!$D$20:$Z$42,$E61-2003,AE$28-2003),
IF(AE$28&gt;=$E61,MAX(1,INDEX('4. CPI-tabel'!$D$20:$Z$42,MAX($E61,2010)-2003,AE$28-2003)),0))</f>
        <v>1.1362415509321435</v>
      </c>
      <c r="AF61" s="118">
        <f>IF($C61="TD",INDEX('4. CPI-tabel'!$D$20:$Z$42,$E61-2003,AF$28-2003),
IF(AF$28&gt;=$E61,MAX(1,INDEX('4. CPI-tabel'!$D$20:$Z$42,MAX($E61,2010)-2003,AF$28-2003)),0))</f>
        <v>1.1601026235017184</v>
      </c>
      <c r="AG61" s="118">
        <f>IF($C61="TD",INDEX('4. CPI-tabel'!$D$20:$Z$42,$E61-2003,AG$28-2003),
IF(AG$28&gt;=$E61,MAX(1,INDEX('4. CPI-tabel'!$D$20:$Z$42,MAX($E61,2010)-2003,AG$28-2003)),0))</f>
        <v>1.1925854969597667</v>
      </c>
      <c r="AH61" s="118">
        <f>IF($C61="TD",INDEX('4. CPI-tabel'!$D$20:$Z$42,$E61-2003,AH$28-2003),
IF(AH$28&gt;=$E61,MAX(1,INDEX('4. CPI-tabel'!$D$20:$Z$42,MAX($E61,2010)-2003,AH$28-2003)),0))</f>
        <v>1.200933595438485</v>
      </c>
      <c r="AI61" s="118">
        <f>IF($C61="TD",INDEX('4. CPI-tabel'!$D$20:$Z$42,$E61-2003,AI$28-2003),
IF(AI$28&gt;=$E61,MAX(1,INDEX('4. CPI-tabel'!$D$20:$Z$42,MAX($E61,2010)-2003,AI$28-2003)),0))</f>
        <v>1.200933595438485</v>
      </c>
      <c r="AJ61" s="118">
        <f>IF($C61="TD",INDEX('4. CPI-tabel'!$D$20:$Z$42,$E61-2003,AJ$28-2003),
IF(AJ$28&gt;=$E61,MAX(1,INDEX('4. CPI-tabel'!$D$20:$Z$42,MAX($E61,2010)-2003,AJ$28-2003)),0))</f>
        <v>1.200933595438485</v>
      </c>
      <c r="AK61" s="118">
        <f>IF($C61="TD",INDEX('4. CPI-tabel'!$D$20:$Z$42,$E61-2003,AK$28-2003),
IF(AK$28&gt;=$E61,MAX(1,INDEX('4. CPI-tabel'!$D$20:$Z$42,MAX($E61,2010)-2003,AK$28-2003)),0))</f>
        <v>1.200933595438485</v>
      </c>
      <c r="AL61" s="118">
        <f>IF($C61="TD",INDEX('4. CPI-tabel'!$D$20:$Z$42,$E61-2003,AL$28-2003),
IF(AL$28&gt;=$E61,MAX(1,INDEX('4. CPI-tabel'!$D$20:$Z$42,MAX($E61,2010)-2003,AL$28-2003)),0))</f>
        <v>1.200933595438485</v>
      </c>
      <c r="AM61" s="118">
        <f>IF($C61="TD",INDEX('4. CPI-tabel'!$D$20:$Z$42,$E61-2003,AM$28-2003),
IF(AM$28&gt;=$E61,MAX(1,INDEX('4. CPI-tabel'!$D$20:$Z$42,MAX($E61,2010)-2003,AM$28-2003)),0))</f>
        <v>1.200933595438485</v>
      </c>
      <c r="AO61" s="87">
        <f t="shared" si="5"/>
        <v>4342.9053750663634</v>
      </c>
      <c r="AP61" s="87">
        <f t="shared" si="6"/>
        <v>4455.8209148180886</v>
      </c>
      <c r="AQ61" s="87">
        <f t="shared" si="7"/>
        <v>4558.3047958589041</v>
      </c>
      <c r="AR61" s="87">
        <f t="shared" si="8"/>
        <v>4685.9373301429532</v>
      </c>
      <c r="AS61" s="87">
        <f t="shared" si="9"/>
        <v>4732.7967034443827</v>
      </c>
      <c r="AT61" s="87">
        <f t="shared" si="10"/>
        <v>4770.6590770719386</v>
      </c>
      <c r="AU61" s="87">
        <f t="shared" si="11"/>
        <v>4780.200395226082</v>
      </c>
      <c r="AV61" s="87">
        <f t="shared" si="12"/>
        <v>4847.1232007592471</v>
      </c>
      <c r="AW61" s="87">
        <f t="shared" si="13"/>
        <v>4948.9127879751913</v>
      </c>
      <c r="AX61" s="87">
        <f t="shared" si="14"/>
        <v>5087.4823460384969</v>
      </c>
      <c r="AY61" s="87">
        <f t="shared" si="15"/>
        <v>5123.0947224607662</v>
      </c>
      <c r="AZ61" s="87">
        <f t="shared" si="16"/>
        <v>6147.7136669529182</v>
      </c>
      <c r="BA61" s="87">
        <f t="shared" si="17"/>
        <v>5974.1311634154235</v>
      </c>
      <c r="BB61" s="87">
        <f t="shared" si="18"/>
        <v>5805.4498129189878</v>
      </c>
      <c r="BC61" s="87">
        <f t="shared" si="19"/>
        <v>5641.5312299659809</v>
      </c>
      <c r="BD61" s="87">
        <f t="shared" si="20"/>
        <v>5482.2409364140012</v>
      </c>
    </row>
    <row r="62" spans="1:56" s="20" customFormat="1" x14ac:dyDescent="0.2">
      <c r="A62" s="41"/>
      <c r="B62" s="86">
        <f>'3. Investeringen'!B48</f>
        <v>34</v>
      </c>
      <c r="C62" s="86" t="str">
        <f>'3. Investeringen'!F48</f>
        <v>TD</v>
      </c>
      <c r="D62" s="86" t="str">
        <f>'3. Investeringen'!G48</f>
        <v>Nieuwe investeringen TD</v>
      </c>
      <c r="E62" s="121">
        <f>'3. Investeringen'!K48</f>
        <v>2009</v>
      </c>
      <c r="G62" s="86">
        <f>'7. Nominale afschrijvingen'!R51</f>
        <v>23453.482888888888</v>
      </c>
      <c r="H62" s="86">
        <f>'7. Nominale afschrijvingen'!S51</f>
        <v>23453.482888888888</v>
      </c>
      <c r="I62" s="86">
        <f>'7. Nominale afschrijvingen'!T51</f>
        <v>23453.482888888888</v>
      </c>
      <c r="J62" s="86">
        <f>'7. Nominale afschrijvingen'!U51</f>
        <v>23453.482888888888</v>
      </c>
      <c r="K62" s="86">
        <f>'7. Nominale afschrijvingen'!V51</f>
        <v>23453.482888888888</v>
      </c>
      <c r="L62" s="86">
        <f>'7. Nominale afschrijvingen'!W51</f>
        <v>23453.482888888888</v>
      </c>
      <c r="M62" s="86">
        <f>'7. Nominale afschrijvingen'!X51</f>
        <v>23453.482888888888</v>
      </c>
      <c r="N62" s="86">
        <f>'7. Nominale afschrijvingen'!Y51</f>
        <v>23453.482888888888</v>
      </c>
      <c r="O62" s="86">
        <f>'7. Nominale afschrijvingen'!Z51</f>
        <v>23453.482888888888</v>
      </c>
      <c r="P62" s="86">
        <f>'7. Nominale afschrijvingen'!AA51</f>
        <v>23453.482888888888</v>
      </c>
      <c r="Q62" s="86">
        <f>'7. Nominale afschrijvingen'!AB51</f>
        <v>23453.482888888888</v>
      </c>
      <c r="R62" s="86">
        <f>'7. Nominale afschrijvingen'!AC51</f>
        <v>28144.179466666665</v>
      </c>
      <c r="S62" s="86">
        <f>'7. Nominale afschrijvingen'!AD51</f>
        <v>27105.009763282051</v>
      </c>
      <c r="T62" s="86">
        <f>'7. Nominale afschrijvingen'!AE51</f>
        <v>26104.209402791639</v>
      </c>
      <c r="U62" s="86">
        <f>'7. Nominale afschrijvingen'!AF51</f>
        <v>25140.361670996252</v>
      </c>
      <c r="V62" s="86">
        <f>'7. Nominale afschrijvingen'!AG51</f>
        <v>24212.102163144082</v>
      </c>
      <c r="W62" s="40"/>
      <c r="X62" s="118">
        <f>IF($C62="TD",INDEX('4. CPI-tabel'!$D$20:$Z$42,$E62-2003,X$28-2003),
IF(X$28&gt;=$E62,MAX(1,INDEX('4. CPI-tabel'!$D$20:$Z$42,MAX($E62,2010)-2003,X$28-2003)),0))</f>
        <v>1.0180449999999999</v>
      </c>
      <c r="Y62" s="118">
        <f>IF($C62="TD",INDEX('4. CPI-tabel'!$D$20:$Z$42,$E62-2003,Y$28-2003),
IF(Y$28&gt;=$E62,MAX(1,INDEX('4. CPI-tabel'!$D$20:$Z$42,MAX($E62,2010)-2003,Y$28-2003)),0))</f>
        <v>1.0445141699999998</v>
      </c>
      <c r="Z62" s="118">
        <f>IF($C62="TD",INDEX('4. CPI-tabel'!$D$20:$Z$42,$E62-2003,Z$28-2003),
IF(Z$28&gt;=$E62,MAX(1,INDEX('4. CPI-tabel'!$D$20:$Z$42,MAX($E62,2010)-2003,Z$28-2003)),0))</f>
        <v>1.0685379959099996</v>
      </c>
      <c r="AA62" s="118">
        <f>IF($C62="TD",INDEX('4. CPI-tabel'!$D$20:$Z$42,$E62-2003,AA$28-2003),
IF(AA$28&gt;=$E62,MAX(1,INDEX('4. CPI-tabel'!$D$20:$Z$42,MAX($E62,2010)-2003,AA$28-2003)),0))</f>
        <v>1.0984570597954797</v>
      </c>
      <c r="AB62" s="118">
        <f>IF($C62="TD",INDEX('4. CPI-tabel'!$D$20:$Z$42,$E62-2003,AB$28-2003),
IF(AB$28&gt;=$E62,MAX(1,INDEX('4. CPI-tabel'!$D$20:$Z$42,MAX($E62,2010)-2003,AB$28-2003)),0))</f>
        <v>1.1094416303934345</v>
      </c>
      <c r="AC62" s="118">
        <f>IF($C62="TD",INDEX('4. CPI-tabel'!$D$20:$Z$42,$E62-2003,AC$28-2003),
IF(AC$28&gt;=$E62,MAX(1,INDEX('4. CPI-tabel'!$D$20:$Z$42,MAX($E62,2010)-2003,AC$28-2003)),0))</f>
        <v>1.1183171634365821</v>
      </c>
      <c r="AD62" s="118">
        <f>IF($C62="TD",INDEX('4. CPI-tabel'!$D$20:$Z$42,$E62-2003,AD$28-2003),
IF(AD$28&gt;=$E62,MAX(1,INDEX('4. CPI-tabel'!$D$20:$Z$42,MAX($E62,2010)-2003,AD$28-2003)),0))</f>
        <v>1.1205537977634552</v>
      </c>
      <c r="AE62" s="118">
        <f>IF($C62="TD",INDEX('4. CPI-tabel'!$D$20:$Z$42,$E62-2003,AE$28-2003),
IF(AE$28&gt;=$E62,MAX(1,INDEX('4. CPI-tabel'!$D$20:$Z$42,MAX($E62,2010)-2003,AE$28-2003)),0))</f>
        <v>1.1362415509321435</v>
      </c>
      <c r="AF62" s="118">
        <f>IF($C62="TD",INDEX('4. CPI-tabel'!$D$20:$Z$42,$E62-2003,AF$28-2003),
IF(AF$28&gt;=$E62,MAX(1,INDEX('4. CPI-tabel'!$D$20:$Z$42,MAX($E62,2010)-2003,AF$28-2003)),0))</f>
        <v>1.1601026235017184</v>
      </c>
      <c r="AG62" s="118">
        <f>IF($C62="TD",INDEX('4. CPI-tabel'!$D$20:$Z$42,$E62-2003,AG$28-2003),
IF(AG$28&gt;=$E62,MAX(1,INDEX('4. CPI-tabel'!$D$20:$Z$42,MAX($E62,2010)-2003,AG$28-2003)),0))</f>
        <v>1.1925854969597667</v>
      </c>
      <c r="AH62" s="118">
        <f>IF($C62="TD",INDEX('4. CPI-tabel'!$D$20:$Z$42,$E62-2003,AH$28-2003),
IF(AH$28&gt;=$E62,MAX(1,INDEX('4. CPI-tabel'!$D$20:$Z$42,MAX($E62,2010)-2003,AH$28-2003)),0))</f>
        <v>1.200933595438485</v>
      </c>
      <c r="AI62" s="118">
        <f>IF($C62="TD",INDEX('4. CPI-tabel'!$D$20:$Z$42,$E62-2003,AI$28-2003),
IF(AI$28&gt;=$E62,MAX(1,INDEX('4. CPI-tabel'!$D$20:$Z$42,MAX($E62,2010)-2003,AI$28-2003)),0))</f>
        <v>1.200933595438485</v>
      </c>
      <c r="AJ62" s="118">
        <f>IF($C62="TD",INDEX('4. CPI-tabel'!$D$20:$Z$42,$E62-2003,AJ$28-2003),
IF(AJ$28&gt;=$E62,MAX(1,INDEX('4. CPI-tabel'!$D$20:$Z$42,MAX($E62,2010)-2003,AJ$28-2003)),0))</f>
        <v>1.200933595438485</v>
      </c>
      <c r="AK62" s="118">
        <f>IF($C62="TD",INDEX('4. CPI-tabel'!$D$20:$Z$42,$E62-2003,AK$28-2003),
IF(AK$28&gt;=$E62,MAX(1,INDEX('4. CPI-tabel'!$D$20:$Z$42,MAX($E62,2010)-2003,AK$28-2003)),0))</f>
        <v>1.200933595438485</v>
      </c>
      <c r="AL62" s="118">
        <f>IF($C62="TD",INDEX('4. CPI-tabel'!$D$20:$Z$42,$E62-2003,AL$28-2003),
IF(AL$28&gt;=$E62,MAX(1,INDEX('4. CPI-tabel'!$D$20:$Z$42,MAX($E62,2010)-2003,AL$28-2003)),0))</f>
        <v>1.200933595438485</v>
      </c>
      <c r="AM62" s="118">
        <f>IF($C62="TD",INDEX('4. CPI-tabel'!$D$20:$Z$42,$E62-2003,AM$28-2003),
IF(AM$28&gt;=$E62,MAX(1,INDEX('4. CPI-tabel'!$D$20:$Z$42,MAX($E62,2010)-2003,AM$28-2003)),0))</f>
        <v>1.200933595438485</v>
      </c>
      <c r="AO62" s="87">
        <f t="shared" si="5"/>
        <v>23876.700987618886</v>
      </c>
      <c r="AP62" s="87">
        <f t="shared" si="6"/>
        <v>24497.495213296974</v>
      </c>
      <c r="AQ62" s="87">
        <f t="shared" si="7"/>
        <v>25060.937603202801</v>
      </c>
      <c r="AR62" s="87">
        <f t="shared" si="8"/>
        <v>25762.64385609248</v>
      </c>
      <c r="AS62" s="87">
        <f t="shared" si="9"/>
        <v>26020.270294653405</v>
      </c>
      <c r="AT62" s="87">
        <f t="shared" si="10"/>
        <v>26228.432457010636</v>
      </c>
      <c r="AU62" s="87">
        <f t="shared" si="11"/>
        <v>26280.889321924657</v>
      </c>
      <c r="AV62" s="87">
        <f t="shared" si="12"/>
        <v>26648.821772431598</v>
      </c>
      <c r="AW62" s="87">
        <f t="shared" si="13"/>
        <v>27208.44702965266</v>
      </c>
      <c r="AX62" s="87">
        <f t="shared" si="14"/>
        <v>27970.283546482937</v>
      </c>
      <c r="AY62" s="87">
        <f t="shared" si="15"/>
        <v>28166.075531308317</v>
      </c>
      <c r="AZ62" s="87">
        <f t="shared" si="16"/>
        <v>33799.290637569982</v>
      </c>
      <c r="BA62" s="87">
        <f t="shared" si="17"/>
        <v>32551.31682941355</v>
      </c>
      <c r="BB62" s="87">
        <f t="shared" si="18"/>
        <v>31349.422054173669</v>
      </c>
      <c r="BC62" s="87">
        <f t="shared" si="19"/>
        <v>30191.904932173406</v>
      </c>
      <c r="BD62" s="87">
        <f t="shared" si="20"/>
        <v>29077.126903908542</v>
      </c>
    </row>
    <row r="63" spans="1:56" s="20" customFormat="1" x14ac:dyDescent="0.2">
      <c r="A63" s="41"/>
      <c r="B63" s="86">
        <f>'3. Investeringen'!B49</f>
        <v>35</v>
      </c>
      <c r="C63" s="86" t="str">
        <f>'3. Investeringen'!F49</f>
        <v>TD</v>
      </c>
      <c r="D63" s="86" t="str">
        <f>'3. Investeringen'!G49</f>
        <v>Nieuwe investeringen TD</v>
      </c>
      <c r="E63" s="121">
        <f>'3. Investeringen'!K49</f>
        <v>2009</v>
      </c>
      <c r="G63" s="86">
        <f>'7. Nominale afschrijvingen'!R52</f>
        <v>20247.651916666666</v>
      </c>
      <c r="H63" s="86">
        <f>'7. Nominale afschrijvingen'!S52</f>
        <v>20247.651916666666</v>
      </c>
      <c r="I63" s="86">
        <f>'7. Nominale afschrijvingen'!T52</f>
        <v>20247.651916666666</v>
      </c>
      <c r="J63" s="86">
        <f>'7. Nominale afschrijvingen'!U52</f>
        <v>20247.651916666666</v>
      </c>
      <c r="K63" s="86">
        <f>'7. Nominale afschrijvingen'!V52</f>
        <v>20247.651916666666</v>
      </c>
      <c r="L63" s="86">
        <f>'7. Nominale afschrijvingen'!W52</f>
        <v>20247.651916666666</v>
      </c>
      <c r="M63" s="86">
        <f>'7. Nominale afschrijvingen'!X52</f>
        <v>20247.651916666666</v>
      </c>
      <c r="N63" s="86">
        <f>'7. Nominale afschrijvingen'!Y52</f>
        <v>20247.651916666666</v>
      </c>
      <c r="O63" s="86">
        <f>'7. Nominale afschrijvingen'!Z52</f>
        <v>20247.651916666666</v>
      </c>
      <c r="P63" s="86">
        <f>'7. Nominale afschrijvingen'!AA52</f>
        <v>20247.651916666666</v>
      </c>
      <c r="Q63" s="86">
        <f>'7. Nominale afschrijvingen'!AB52</f>
        <v>20247.651916666666</v>
      </c>
      <c r="R63" s="86">
        <f>'7. Nominale afschrijvingen'!AC52</f>
        <v>24297.182300000004</v>
      </c>
      <c r="S63" s="86">
        <f>'7. Nominale afschrijvingen'!AD52</f>
        <v>22631.089799428577</v>
      </c>
      <c r="T63" s="86">
        <f>'7. Nominale afschrijvingen'!AE52</f>
        <v>21079.243641753474</v>
      </c>
      <c r="U63" s="86">
        <f>'7. Nominale afschrijvingen'!AF52</f>
        <v>19746.64777934377</v>
      </c>
      <c r="V63" s="86">
        <f>'7. Nominale afschrijvingen'!AG52</f>
        <v>19746.64777934377</v>
      </c>
      <c r="W63" s="40"/>
      <c r="X63" s="118">
        <f>IF($C63="TD",INDEX('4. CPI-tabel'!$D$20:$Z$42,$E63-2003,X$28-2003),
IF(X$28&gt;=$E63,MAX(1,INDEX('4. CPI-tabel'!$D$20:$Z$42,MAX($E63,2010)-2003,X$28-2003)),0))</f>
        <v>1.0180449999999999</v>
      </c>
      <c r="Y63" s="118">
        <f>IF($C63="TD",INDEX('4. CPI-tabel'!$D$20:$Z$42,$E63-2003,Y$28-2003),
IF(Y$28&gt;=$E63,MAX(1,INDEX('4. CPI-tabel'!$D$20:$Z$42,MAX($E63,2010)-2003,Y$28-2003)),0))</f>
        <v>1.0445141699999998</v>
      </c>
      <c r="Z63" s="118">
        <f>IF($C63="TD",INDEX('4. CPI-tabel'!$D$20:$Z$42,$E63-2003,Z$28-2003),
IF(Z$28&gt;=$E63,MAX(1,INDEX('4. CPI-tabel'!$D$20:$Z$42,MAX($E63,2010)-2003,Z$28-2003)),0))</f>
        <v>1.0685379959099996</v>
      </c>
      <c r="AA63" s="118">
        <f>IF($C63="TD",INDEX('4. CPI-tabel'!$D$20:$Z$42,$E63-2003,AA$28-2003),
IF(AA$28&gt;=$E63,MAX(1,INDEX('4. CPI-tabel'!$D$20:$Z$42,MAX($E63,2010)-2003,AA$28-2003)),0))</f>
        <v>1.0984570597954797</v>
      </c>
      <c r="AB63" s="118">
        <f>IF($C63="TD",INDEX('4. CPI-tabel'!$D$20:$Z$42,$E63-2003,AB$28-2003),
IF(AB$28&gt;=$E63,MAX(1,INDEX('4. CPI-tabel'!$D$20:$Z$42,MAX($E63,2010)-2003,AB$28-2003)),0))</f>
        <v>1.1094416303934345</v>
      </c>
      <c r="AC63" s="118">
        <f>IF($C63="TD",INDEX('4. CPI-tabel'!$D$20:$Z$42,$E63-2003,AC$28-2003),
IF(AC$28&gt;=$E63,MAX(1,INDEX('4. CPI-tabel'!$D$20:$Z$42,MAX($E63,2010)-2003,AC$28-2003)),0))</f>
        <v>1.1183171634365821</v>
      </c>
      <c r="AD63" s="118">
        <f>IF($C63="TD",INDEX('4. CPI-tabel'!$D$20:$Z$42,$E63-2003,AD$28-2003),
IF(AD$28&gt;=$E63,MAX(1,INDEX('4. CPI-tabel'!$D$20:$Z$42,MAX($E63,2010)-2003,AD$28-2003)),0))</f>
        <v>1.1205537977634552</v>
      </c>
      <c r="AE63" s="118">
        <f>IF($C63="TD",INDEX('4. CPI-tabel'!$D$20:$Z$42,$E63-2003,AE$28-2003),
IF(AE$28&gt;=$E63,MAX(1,INDEX('4. CPI-tabel'!$D$20:$Z$42,MAX($E63,2010)-2003,AE$28-2003)),0))</f>
        <v>1.1362415509321435</v>
      </c>
      <c r="AF63" s="118">
        <f>IF($C63="TD",INDEX('4. CPI-tabel'!$D$20:$Z$42,$E63-2003,AF$28-2003),
IF(AF$28&gt;=$E63,MAX(1,INDEX('4. CPI-tabel'!$D$20:$Z$42,MAX($E63,2010)-2003,AF$28-2003)),0))</f>
        <v>1.1601026235017184</v>
      </c>
      <c r="AG63" s="118">
        <f>IF($C63="TD",INDEX('4. CPI-tabel'!$D$20:$Z$42,$E63-2003,AG$28-2003),
IF(AG$28&gt;=$E63,MAX(1,INDEX('4. CPI-tabel'!$D$20:$Z$42,MAX($E63,2010)-2003,AG$28-2003)),0))</f>
        <v>1.1925854969597667</v>
      </c>
      <c r="AH63" s="118">
        <f>IF($C63="TD",INDEX('4. CPI-tabel'!$D$20:$Z$42,$E63-2003,AH$28-2003),
IF(AH$28&gt;=$E63,MAX(1,INDEX('4. CPI-tabel'!$D$20:$Z$42,MAX($E63,2010)-2003,AH$28-2003)),0))</f>
        <v>1.200933595438485</v>
      </c>
      <c r="AI63" s="118">
        <f>IF($C63="TD",INDEX('4. CPI-tabel'!$D$20:$Z$42,$E63-2003,AI$28-2003),
IF(AI$28&gt;=$E63,MAX(1,INDEX('4. CPI-tabel'!$D$20:$Z$42,MAX($E63,2010)-2003,AI$28-2003)),0))</f>
        <v>1.200933595438485</v>
      </c>
      <c r="AJ63" s="118">
        <f>IF($C63="TD",INDEX('4. CPI-tabel'!$D$20:$Z$42,$E63-2003,AJ$28-2003),
IF(AJ$28&gt;=$E63,MAX(1,INDEX('4. CPI-tabel'!$D$20:$Z$42,MAX($E63,2010)-2003,AJ$28-2003)),0))</f>
        <v>1.200933595438485</v>
      </c>
      <c r="AK63" s="118">
        <f>IF($C63="TD",INDEX('4. CPI-tabel'!$D$20:$Z$42,$E63-2003,AK$28-2003),
IF(AK$28&gt;=$E63,MAX(1,INDEX('4. CPI-tabel'!$D$20:$Z$42,MAX($E63,2010)-2003,AK$28-2003)),0))</f>
        <v>1.200933595438485</v>
      </c>
      <c r="AL63" s="118">
        <f>IF($C63="TD",INDEX('4. CPI-tabel'!$D$20:$Z$42,$E63-2003,AL$28-2003),
IF(AL$28&gt;=$E63,MAX(1,INDEX('4. CPI-tabel'!$D$20:$Z$42,MAX($E63,2010)-2003,AL$28-2003)),0))</f>
        <v>1.200933595438485</v>
      </c>
      <c r="AM63" s="118">
        <f>IF($C63="TD",INDEX('4. CPI-tabel'!$D$20:$Z$42,$E63-2003,AM$28-2003),
IF(AM$28&gt;=$E63,MAX(1,INDEX('4. CPI-tabel'!$D$20:$Z$42,MAX($E63,2010)-2003,AM$28-2003)),0))</f>
        <v>1.200933595438485</v>
      </c>
      <c r="AO63" s="87">
        <f t="shared" si="5"/>
        <v>20613.020795502915</v>
      </c>
      <c r="AP63" s="87">
        <f t="shared" si="6"/>
        <v>21148.959336185988</v>
      </c>
      <c r="AQ63" s="87">
        <f t="shared" si="7"/>
        <v>21635.385400918261</v>
      </c>
      <c r="AR63" s="87">
        <f t="shared" si="8"/>
        <v>22241.176192143976</v>
      </c>
      <c r="AS63" s="87">
        <f t="shared" si="9"/>
        <v>22463.587954065413</v>
      </c>
      <c r="AT63" s="87">
        <f t="shared" si="10"/>
        <v>22643.296657697938</v>
      </c>
      <c r="AU63" s="87">
        <f t="shared" si="11"/>
        <v>22688.583251013337</v>
      </c>
      <c r="AV63" s="87">
        <f t="shared" si="12"/>
        <v>23006.223416527522</v>
      </c>
      <c r="AW63" s="87">
        <f t="shared" si="13"/>
        <v>23489.354108274598</v>
      </c>
      <c r="AX63" s="87">
        <f t="shared" si="14"/>
        <v>24147.056023306286</v>
      </c>
      <c r="AY63" s="87">
        <f t="shared" si="15"/>
        <v>24316.085415469432</v>
      </c>
      <c r="AZ63" s="87">
        <f t="shared" si="16"/>
        <v>29179.302498563324</v>
      </c>
      <c r="BA63" s="87">
        <f t="shared" si="17"/>
        <v>27178.436041518984</v>
      </c>
      <c r="BB63" s="87">
        <f t="shared" si="18"/>
        <v>25314.771855814823</v>
      </c>
      <c r="BC63" s="87">
        <f t="shared" si="19"/>
        <v>23714.412715504688</v>
      </c>
      <c r="BD63" s="87">
        <f t="shared" si="20"/>
        <v>23714.412715504688</v>
      </c>
    </row>
    <row r="64" spans="1:56" s="20" customFormat="1" x14ac:dyDescent="0.2">
      <c r="A64" s="41"/>
      <c r="B64" s="86">
        <f>'3. Investeringen'!B50</f>
        <v>36</v>
      </c>
      <c r="C64" s="86" t="str">
        <f>'3. Investeringen'!F50</f>
        <v>TD</v>
      </c>
      <c r="D64" s="86" t="str">
        <f>'3. Investeringen'!G50</f>
        <v>Nieuwe investeringen TD</v>
      </c>
      <c r="E64" s="121">
        <f>'3. Investeringen'!K50</f>
        <v>2009</v>
      </c>
      <c r="G64" s="86">
        <f>'7. Nominale afschrijvingen'!R53</f>
        <v>1098.9232000000002</v>
      </c>
      <c r="H64" s="86">
        <f>'7. Nominale afschrijvingen'!S53</f>
        <v>1098.9232000000002</v>
      </c>
      <c r="I64" s="86">
        <f>'7. Nominale afschrijvingen'!T53</f>
        <v>1098.9232000000002</v>
      </c>
      <c r="J64" s="86">
        <f>'7. Nominale afschrijvingen'!U53</f>
        <v>1098.9232000000002</v>
      </c>
      <c r="K64" s="86">
        <f>'7. Nominale afschrijvingen'!V53</f>
        <v>1098.9232000000002</v>
      </c>
      <c r="L64" s="86">
        <f>'7. Nominale afschrijvingen'!W53</f>
        <v>1098.9232000000002</v>
      </c>
      <c r="M64" s="86">
        <f>'7. Nominale afschrijvingen'!X53</f>
        <v>1098.9232000000002</v>
      </c>
      <c r="N64" s="86">
        <f>'7. Nominale afschrijvingen'!Y53</f>
        <v>1098.9232000000002</v>
      </c>
      <c r="O64" s="86">
        <f>'7. Nominale afschrijvingen'!Z53</f>
        <v>1098.9232000000002</v>
      </c>
      <c r="P64" s="86">
        <f>'7. Nominale afschrijvingen'!AA53</f>
        <v>1098.9232000000002</v>
      </c>
      <c r="Q64" s="86">
        <f>'7. Nominale afschrijvingen'!AB53</f>
        <v>1098.9232000000002</v>
      </c>
      <c r="R64" s="86">
        <f>'7. Nominale afschrijvingen'!AC53</f>
        <v>1318.7078399999998</v>
      </c>
      <c r="S64" s="86">
        <f>'7. Nominale afschrijvingen'!AD53</f>
        <v>1192.1118873599999</v>
      </c>
      <c r="T64" s="86">
        <f>'7. Nominale afschrijvingen'!AE53</f>
        <v>1077.6691461734399</v>
      </c>
      <c r="U64" s="86">
        <f>'7. Nominale afschrijvingen'!AF53</f>
        <v>1068.2159080491115</v>
      </c>
      <c r="V64" s="86">
        <f>'7. Nominale afschrijvingen'!AG53</f>
        <v>1068.2159080491115</v>
      </c>
      <c r="W64" s="40"/>
      <c r="X64" s="118">
        <f>IF($C64="TD",INDEX('4. CPI-tabel'!$D$20:$Z$42,$E64-2003,X$28-2003),
IF(X$28&gt;=$E64,MAX(1,INDEX('4. CPI-tabel'!$D$20:$Z$42,MAX($E64,2010)-2003,X$28-2003)),0))</f>
        <v>1.0180449999999999</v>
      </c>
      <c r="Y64" s="118">
        <f>IF($C64="TD",INDEX('4. CPI-tabel'!$D$20:$Z$42,$E64-2003,Y$28-2003),
IF(Y$28&gt;=$E64,MAX(1,INDEX('4. CPI-tabel'!$D$20:$Z$42,MAX($E64,2010)-2003,Y$28-2003)),0))</f>
        <v>1.0445141699999998</v>
      </c>
      <c r="Z64" s="118">
        <f>IF($C64="TD",INDEX('4. CPI-tabel'!$D$20:$Z$42,$E64-2003,Z$28-2003),
IF(Z$28&gt;=$E64,MAX(1,INDEX('4. CPI-tabel'!$D$20:$Z$42,MAX($E64,2010)-2003,Z$28-2003)),0))</f>
        <v>1.0685379959099996</v>
      </c>
      <c r="AA64" s="118">
        <f>IF($C64="TD",INDEX('4. CPI-tabel'!$D$20:$Z$42,$E64-2003,AA$28-2003),
IF(AA$28&gt;=$E64,MAX(1,INDEX('4. CPI-tabel'!$D$20:$Z$42,MAX($E64,2010)-2003,AA$28-2003)),0))</f>
        <v>1.0984570597954797</v>
      </c>
      <c r="AB64" s="118">
        <f>IF($C64="TD",INDEX('4. CPI-tabel'!$D$20:$Z$42,$E64-2003,AB$28-2003),
IF(AB$28&gt;=$E64,MAX(1,INDEX('4. CPI-tabel'!$D$20:$Z$42,MAX($E64,2010)-2003,AB$28-2003)),0))</f>
        <v>1.1094416303934345</v>
      </c>
      <c r="AC64" s="118">
        <f>IF($C64="TD",INDEX('4. CPI-tabel'!$D$20:$Z$42,$E64-2003,AC$28-2003),
IF(AC$28&gt;=$E64,MAX(1,INDEX('4. CPI-tabel'!$D$20:$Z$42,MAX($E64,2010)-2003,AC$28-2003)),0))</f>
        <v>1.1183171634365821</v>
      </c>
      <c r="AD64" s="118">
        <f>IF($C64="TD",INDEX('4. CPI-tabel'!$D$20:$Z$42,$E64-2003,AD$28-2003),
IF(AD$28&gt;=$E64,MAX(1,INDEX('4. CPI-tabel'!$D$20:$Z$42,MAX($E64,2010)-2003,AD$28-2003)),0))</f>
        <v>1.1205537977634552</v>
      </c>
      <c r="AE64" s="118">
        <f>IF($C64="TD",INDEX('4. CPI-tabel'!$D$20:$Z$42,$E64-2003,AE$28-2003),
IF(AE$28&gt;=$E64,MAX(1,INDEX('4. CPI-tabel'!$D$20:$Z$42,MAX($E64,2010)-2003,AE$28-2003)),0))</f>
        <v>1.1362415509321435</v>
      </c>
      <c r="AF64" s="118">
        <f>IF($C64="TD",INDEX('4. CPI-tabel'!$D$20:$Z$42,$E64-2003,AF$28-2003),
IF(AF$28&gt;=$E64,MAX(1,INDEX('4. CPI-tabel'!$D$20:$Z$42,MAX($E64,2010)-2003,AF$28-2003)),0))</f>
        <v>1.1601026235017184</v>
      </c>
      <c r="AG64" s="118">
        <f>IF($C64="TD",INDEX('4. CPI-tabel'!$D$20:$Z$42,$E64-2003,AG$28-2003),
IF(AG$28&gt;=$E64,MAX(1,INDEX('4. CPI-tabel'!$D$20:$Z$42,MAX($E64,2010)-2003,AG$28-2003)),0))</f>
        <v>1.1925854969597667</v>
      </c>
      <c r="AH64" s="118">
        <f>IF($C64="TD",INDEX('4. CPI-tabel'!$D$20:$Z$42,$E64-2003,AH$28-2003),
IF(AH$28&gt;=$E64,MAX(1,INDEX('4. CPI-tabel'!$D$20:$Z$42,MAX($E64,2010)-2003,AH$28-2003)),0))</f>
        <v>1.200933595438485</v>
      </c>
      <c r="AI64" s="118">
        <f>IF($C64="TD",INDEX('4. CPI-tabel'!$D$20:$Z$42,$E64-2003,AI$28-2003),
IF(AI$28&gt;=$E64,MAX(1,INDEX('4. CPI-tabel'!$D$20:$Z$42,MAX($E64,2010)-2003,AI$28-2003)),0))</f>
        <v>1.200933595438485</v>
      </c>
      <c r="AJ64" s="118">
        <f>IF($C64="TD",INDEX('4. CPI-tabel'!$D$20:$Z$42,$E64-2003,AJ$28-2003),
IF(AJ$28&gt;=$E64,MAX(1,INDEX('4. CPI-tabel'!$D$20:$Z$42,MAX($E64,2010)-2003,AJ$28-2003)),0))</f>
        <v>1.200933595438485</v>
      </c>
      <c r="AK64" s="118">
        <f>IF($C64="TD",INDEX('4. CPI-tabel'!$D$20:$Z$42,$E64-2003,AK$28-2003),
IF(AK$28&gt;=$E64,MAX(1,INDEX('4. CPI-tabel'!$D$20:$Z$42,MAX($E64,2010)-2003,AK$28-2003)),0))</f>
        <v>1.200933595438485</v>
      </c>
      <c r="AL64" s="118">
        <f>IF($C64="TD",INDEX('4. CPI-tabel'!$D$20:$Z$42,$E64-2003,AL$28-2003),
IF(AL$28&gt;=$E64,MAX(1,INDEX('4. CPI-tabel'!$D$20:$Z$42,MAX($E64,2010)-2003,AL$28-2003)),0))</f>
        <v>1.200933595438485</v>
      </c>
      <c r="AM64" s="118">
        <f>IF($C64="TD",INDEX('4. CPI-tabel'!$D$20:$Z$42,$E64-2003,AM$28-2003),
IF(AM$28&gt;=$E64,MAX(1,INDEX('4. CPI-tabel'!$D$20:$Z$42,MAX($E64,2010)-2003,AM$28-2003)),0))</f>
        <v>1.200933595438485</v>
      </c>
      <c r="AO64" s="87">
        <f t="shared" si="5"/>
        <v>1118.7532691440001</v>
      </c>
      <c r="AP64" s="87">
        <f t="shared" si="6"/>
        <v>1147.8408541417439</v>
      </c>
      <c r="AQ64" s="87">
        <f t="shared" si="7"/>
        <v>1174.241193787004</v>
      </c>
      <c r="AR64" s="87">
        <f t="shared" si="8"/>
        <v>1207.1199472130402</v>
      </c>
      <c r="AS64" s="87">
        <f t="shared" si="9"/>
        <v>1219.1911466851705</v>
      </c>
      <c r="AT64" s="87">
        <f t="shared" si="10"/>
        <v>1228.9446758586519</v>
      </c>
      <c r="AU64" s="87">
        <f t="shared" si="11"/>
        <v>1231.4025652103692</v>
      </c>
      <c r="AV64" s="87">
        <f t="shared" si="12"/>
        <v>1248.6422011233144</v>
      </c>
      <c r="AW64" s="87">
        <f t="shared" si="13"/>
        <v>1274.8636873469038</v>
      </c>
      <c r="AX64" s="87">
        <f t="shared" si="14"/>
        <v>1310.5598705926172</v>
      </c>
      <c r="AY64" s="87">
        <f t="shared" si="15"/>
        <v>1319.7337896867655</v>
      </c>
      <c r="AZ64" s="87">
        <f t="shared" si="16"/>
        <v>1583.6805476241182</v>
      </c>
      <c r="BA64" s="87">
        <f t="shared" si="17"/>
        <v>1431.6472150522029</v>
      </c>
      <c r="BB64" s="87">
        <f t="shared" si="18"/>
        <v>1294.2090824071915</v>
      </c>
      <c r="BC64" s="87">
        <f t="shared" si="19"/>
        <v>1282.8563711580055</v>
      </c>
      <c r="BD64" s="87">
        <f t="shared" si="20"/>
        <v>1282.8563711580055</v>
      </c>
    </row>
    <row r="65" spans="1:56" s="20" customFormat="1" x14ac:dyDescent="0.2">
      <c r="A65" s="41"/>
      <c r="B65" s="86">
        <f>'3. Investeringen'!B51</f>
        <v>37</v>
      </c>
      <c r="C65" s="86" t="str">
        <f>'3. Investeringen'!F51</f>
        <v>TD</v>
      </c>
      <c r="D65" s="86" t="str">
        <f>'3. Investeringen'!G51</f>
        <v>Nieuwe investeringen TD</v>
      </c>
      <c r="E65" s="121">
        <f>'3. Investeringen'!K51</f>
        <v>2009</v>
      </c>
      <c r="G65" s="86">
        <f>'7. Nominale afschrijvingen'!R54</f>
        <v>77976.962</v>
      </c>
      <c r="H65" s="86">
        <f>'7. Nominale afschrijvingen'!S54</f>
        <v>77976.962000000014</v>
      </c>
      <c r="I65" s="86">
        <f>'7. Nominale afschrijvingen'!T54</f>
        <v>77976.962000000014</v>
      </c>
      <c r="J65" s="86">
        <f>'7. Nominale afschrijvingen'!U54</f>
        <v>77976.962000000014</v>
      </c>
      <c r="K65" s="86">
        <f>'7. Nominale afschrijvingen'!V54</f>
        <v>77976.962000000014</v>
      </c>
      <c r="L65" s="86">
        <f>'7. Nominale afschrijvingen'!W54</f>
        <v>77976.962000000014</v>
      </c>
      <c r="M65" s="86">
        <f>'7. Nominale afschrijvingen'!X54</f>
        <v>77976.962000000014</v>
      </c>
      <c r="N65" s="86">
        <f>'7. Nominale afschrijvingen'!Y54</f>
        <v>77976.962000000014</v>
      </c>
      <c r="O65" s="86">
        <f>'7. Nominale afschrijvingen'!Z54</f>
        <v>38988.481000000007</v>
      </c>
      <c r="P65" s="86">
        <f>'7. Nominale afschrijvingen'!AA54</f>
        <v>0</v>
      </c>
      <c r="Q65" s="86">
        <f>'7. Nominale afschrijvingen'!AB54</f>
        <v>0</v>
      </c>
      <c r="R65" s="86">
        <f>'7. Nominale afschrijvingen'!AC54</f>
        <v>0</v>
      </c>
      <c r="S65" s="86">
        <f>'7. Nominale afschrijvingen'!AD54</f>
        <v>0</v>
      </c>
      <c r="T65" s="86">
        <f>'7. Nominale afschrijvingen'!AE54</f>
        <v>0</v>
      </c>
      <c r="U65" s="86">
        <f>'7. Nominale afschrijvingen'!AF54</f>
        <v>0</v>
      </c>
      <c r="V65" s="86">
        <f>'7. Nominale afschrijvingen'!AG54</f>
        <v>0</v>
      </c>
      <c r="W65" s="40"/>
      <c r="X65" s="118">
        <f>IF($C65="TD",INDEX('4. CPI-tabel'!$D$20:$Z$42,$E65-2003,X$28-2003),
IF(X$28&gt;=$E65,MAX(1,INDEX('4. CPI-tabel'!$D$20:$Z$42,MAX($E65,2010)-2003,X$28-2003)),0))</f>
        <v>1.0180449999999999</v>
      </c>
      <c r="Y65" s="118">
        <f>IF($C65="TD",INDEX('4. CPI-tabel'!$D$20:$Z$42,$E65-2003,Y$28-2003),
IF(Y$28&gt;=$E65,MAX(1,INDEX('4. CPI-tabel'!$D$20:$Z$42,MAX($E65,2010)-2003,Y$28-2003)),0))</f>
        <v>1.0445141699999998</v>
      </c>
      <c r="Z65" s="118">
        <f>IF($C65="TD",INDEX('4. CPI-tabel'!$D$20:$Z$42,$E65-2003,Z$28-2003),
IF(Z$28&gt;=$E65,MAX(1,INDEX('4. CPI-tabel'!$D$20:$Z$42,MAX($E65,2010)-2003,Z$28-2003)),0))</f>
        <v>1.0685379959099996</v>
      </c>
      <c r="AA65" s="118">
        <f>IF($C65="TD",INDEX('4. CPI-tabel'!$D$20:$Z$42,$E65-2003,AA$28-2003),
IF(AA$28&gt;=$E65,MAX(1,INDEX('4. CPI-tabel'!$D$20:$Z$42,MAX($E65,2010)-2003,AA$28-2003)),0))</f>
        <v>1.0984570597954797</v>
      </c>
      <c r="AB65" s="118">
        <f>IF($C65="TD",INDEX('4. CPI-tabel'!$D$20:$Z$42,$E65-2003,AB$28-2003),
IF(AB$28&gt;=$E65,MAX(1,INDEX('4. CPI-tabel'!$D$20:$Z$42,MAX($E65,2010)-2003,AB$28-2003)),0))</f>
        <v>1.1094416303934345</v>
      </c>
      <c r="AC65" s="118">
        <f>IF($C65="TD",INDEX('4. CPI-tabel'!$D$20:$Z$42,$E65-2003,AC$28-2003),
IF(AC$28&gt;=$E65,MAX(1,INDEX('4. CPI-tabel'!$D$20:$Z$42,MAX($E65,2010)-2003,AC$28-2003)),0))</f>
        <v>1.1183171634365821</v>
      </c>
      <c r="AD65" s="118">
        <f>IF($C65="TD",INDEX('4. CPI-tabel'!$D$20:$Z$42,$E65-2003,AD$28-2003),
IF(AD$28&gt;=$E65,MAX(1,INDEX('4. CPI-tabel'!$D$20:$Z$42,MAX($E65,2010)-2003,AD$28-2003)),0))</f>
        <v>1.1205537977634552</v>
      </c>
      <c r="AE65" s="118">
        <f>IF($C65="TD",INDEX('4. CPI-tabel'!$D$20:$Z$42,$E65-2003,AE$28-2003),
IF(AE$28&gt;=$E65,MAX(1,INDEX('4. CPI-tabel'!$D$20:$Z$42,MAX($E65,2010)-2003,AE$28-2003)),0))</f>
        <v>1.1362415509321435</v>
      </c>
      <c r="AF65" s="118">
        <f>IF($C65="TD",INDEX('4. CPI-tabel'!$D$20:$Z$42,$E65-2003,AF$28-2003),
IF(AF$28&gt;=$E65,MAX(1,INDEX('4. CPI-tabel'!$D$20:$Z$42,MAX($E65,2010)-2003,AF$28-2003)),0))</f>
        <v>1.1601026235017184</v>
      </c>
      <c r="AG65" s="118">
        <f>IF($C65="TD",INDEX('4. CPI-tabel'!$D$20:$Z$42,$E65-2003,AG$28-2003),
IF(AG$28&gt;=$E65,MAX(1,INDEX('4. CPI-tabel'!$D$20:$Z$42,MAX($E65,2010)-2003,AG$28-2003)),0))</f>
        <v>1.1925854969597667</v>
      </c>
      <c r="AH65" s="118">
        <f>IF($C65="TD",INDEX('4. CPI-tabel'!$D$20:$Z$42,$E65-2003,AH$28-2003),
IF(AH$28&gt;=$E65,MAX(1,INDEX('4. CPI-tabel'!$D$20:$Z$42,MAX($E65,2010)-2003,AH$28-2003)),0))</f>
        <v>1.200933595438485</v>
      </c>
      <c r="AI65" s="118">
        <f>IF($C65="TD",INDEX('4. CPI-tabel'!$D$20:$Z$42,$E65-2003,AI$28-2003),
IF(AI$28&gt;=$E65,MAX(1,INDEX('4. CPI-tabel'!$D$20:$Z$42,MAX($E65,2010)-2003,AI$28-2003)),0))</f>
        <v>1.200933595438485</v>
      </c>
      <c r="AJ65" s="118">
        <f>IF($C65="TD",INDEX('4. CPI-tabel'!$D$20:$Z$42,$E65-2003,AJ$28-2003),
IF(AJ$28&gt;=$E65,MAX(1,INDEX('4. CPI-tabel'!$D$20:$Z$42,MAX($E65,2010)-2003,AJ$28-2003)),0))</f>
        <v>1.200933595438485</v>
      </c>
      <c r="AK65" s="118">
        <f>IF($C65="TD",INDEX('4. CPI-tabel'!$D$20:$Z$42,$E65-2003,AK$28-2003),
IF(AK$28&gt;=$E65,MAX(1,INDEX('4. CPI-tabel'!$D$20:$Z$42,MAX($E65,2010)-2003,AK$28-2003)),0))</f>
        <v>1.200933595438485</v>
      </c>
      <c r="AL65" s="118">
        <f>IF($C65="TD",INDEX('4. CPI-tabel'!$D$20:$Z$42,$E65-2003,AL$28-2003),
IF(AL$28&gt;=$E65,MAX(1,INDEX('4. CPI-tabel'!$D$20:$Z$42,MAX($E65,2010)-2003,AL$28-2003)),0))</f>
        <v>1.200933595438485</v>
      </c>
      <c r="AM65" s="118">
        <f>IF($C65="TD",INDEX('4. CPI-tabel'!$D$20:$Z$42,$E65-2003,AM$28-2003),
IF(AM$28&gt;=$E65,MAX(1,INDEX('4. CPI-tabel'!$D$20:$Z$42,MAX($E65,2010)-2003,AM$28-2003)),0))</f>
        <v>1.200933595438485</v>
      </c>
      <c r="AO65" s="87">
        <f t="shared" si="5"/>
        <v>79384.056279289987</v>
      </c>
      <c r="AP65" s="87">
        <f t="shared" si="6"/>
        <v>81448.041742551533</v>
      </c>
      <c r="AQ65" s="87">
        <f t="shared" si="7"/>
        <v>83321.34670263021</v>
      </c>
      <c r="AR65" s="87">
        <f t="shared" si="8"/>
        <v>85654.344410303864</v>
      </c>
      <c r="AS65" s="87">
        <f t="shared" si="9"/>
        <v>86510.887854406901</v>
      </c>
      <c r="AT65" s="87">
        <f t="shared" si="10"/>
        <v>87202.974957242157</v>
      </c>
      <c r="AU65" s="87">
        <f t="shared" si="11"/>
        <v>87377.38090715665</v>
      </c>
      <c r="AV65" s="87">
        <f t="shared" si="12"/>
        <v>88600.664239856837</v>
      </c>
      <c r="AW65" s="87">
        <f t="shared" si="13"/>
        <v>45230.639094446909</v>
      </c>
      <c r="AX65" s="87">
        <f t="shared" si="14"/>
        <v>0</v>
      </c>
      <c r="AY65" s="87">
        <f t="shared" si="15"/>
        <v>0</v>
      </c>
      <c r="AZ65" s="87">
        <f t="shared" si="16"/>
        <v>0</v>
      </c>
      <c r="BA65" s="87">
        <f t="shared" si="17"/>
        <v>0</v>
      </c>
      <c r="BB65" s="87">
        <f t="shared" si="18"/>
        <v>0</v>
      </c>
      <c r="BC65" s="87">
        <f t="shared" si="19"/>
        <v>0</v>
      </c>
      <c r="BD65" s="87">
        <f t="shared" si="20"/>
        <v>0</v>
      </c>
    </row>
    <row r="66" spans="1:56" s="20" customFormat="1" x14ac:dyDescent="0.2">
      <c r="A66" s="41"/>
      <c r="B66" s="86">
        <f>'3. Investeringen'!B52</f>
        <v>38</v>
      </c>
      <c r="C66" s="86" t="str">
        <f>'3. Investeringen'!F52</f>
        <v>TD</v>
      </c>
      <c r="D66" s="86" t="str">
        <f>'3. Investeringen'!G52</f>
        <v>Nieuwe investeringen TD</v>
      </c>
      <c r="E66" s="121">
        <f>'3. Investeringen'!K52</f>
        <v>2009</v>
      </c>
      <c r="G66" s="86">
        <f>'7. Nominale afschrijvingen'!R55</f>
        <v>156785.84399999998</v>
      </c>
      <c r="H66" s="86">
        <f>'7. Nominale afschrijvingen'!S55</f>
        <v>156785.84399999998</v>
      </c>
      <c r="I66" s="86">
        <f>'7. Nominale afschrijvingen'!T55</f>
        <v>156785.84399999998</v>
      </c>
      <c r="J66" s="86">
        <f>'7. Nominale afschrijvingen'!U55</f>
        <v>78392.921999999991</v>
      </c>
      <c r="K66" s="86">
        <f>'7. Nominale afschrijvingen'!V55</f>
        <v>0</v>
      </c>
      <c r="L66" s="86">
        <f>'7. Nominale afschrijvingen'!W55</f>
        <v>0</v>
      </c>
      <c r="M66" s="86">
        <f>'7. Nominale afschrijvingen'!X55</f>
        <v>0</v>
      </c>
      <c r="N66" s="86">
        <f>'7. Nominale afschrijvingen'!Y55</f>
        <v>0</v>
      </c>
      <c r="O66" s="86">
        <f>'7. Nominale afschrijvingen'!Z55</f>
        <v>0</v>
      </c>
      <c r="P66" s="86">
        <f>'7. Nominale afschrijvingen'!AA55</f>
        <v>0</v>
      </c>
      <c r="Q66" s="86">
        <f>'7. Nominale afschrijvingen'!AB55</f>
        <v>0</v>
      </c>
      <c r="R66" s="86">
        <f>'7. Nominale afschrijvingen'!AC55</f>
        <v>0</v>
      </c>
      <c r="S66" s="86">
        <f>'7. Nominale afschrijvingen'!AD55</f>
        <v>0</v>
      </c>
      <c r="T66" s="86">
        <f>'7. Nominale afschrijvingen'!AE55</f>
        <v>0</v>
      </c>
      <c r="U66" s="86">
        <f>'7. Nominale afschrijvingen'!AF55</f>
        <v>0</v>
      </c>
      <c r="V66" s="86">
        <f>'7. Nominale afschrijvingen'!AG55</f>
        <v>0</v>
      </c>
      <c r="W66" s="40"/>
      <c r="X66" s="118">
        <f>IF($C66="TD",INDEX('4. CPI-tabel'!$D$20:$Z$42,$E66-2003,X$28-2003),
IF(X$28&gt;=$E66,MAX(1,INDEX('4. CPI-tabel'!$D$20:$Z$42,MAX($E66,2010)-2003,X$28-2003)),0))</f>
        <v>1.0180449999999999</v>
      </c>
      <c r="Y66" s="118">
        <f>IF($C66="TD",INDEX('4. CPI-tabel'!$D$20:$Z$42,$E66-2003,Y$28-2003),
IF(Y$28&gt;=$E66,MAX(1,INDEX('4. CPI-tabel'!$D$20:$Z$42,MAX($E66,2010)-2003,Y$28-2003)),0))</f>
        <v>1.0445141699999998</v>
      </c>
      <c r="Z66" s="118">
        <f>IF($C66="TD",INDEX('4. CPI-tabel'!$D$20:$Z$42,$E66-2003,Z$28-2003),
IF(Z$28&gt;=$E66,MAX(1,INDEX('4. CPI-tabel'!$D$20:$Z$42,MAX($E66,2010)-2003,Z$28-2003)),0))</f>
        <v>1.0685379959099996</v>
      </c>
      <c r="AA66" s="118">
        <f>IF($C66="TD",INDEX('4. CPI-tabel'!$D$20:$Z$42,$E66-2003,AA$28-2003),
IF(AA$28&gt;=$E66,MAX(1,INDEX('4. CPI-tabel'!$D$20:$Z$42,MAX($E66,2010)-2003,AA$28-2003)),0))</f>
        <v>1.0984570597954797</v>
      </c>
      <c r="AB66" s="118">
        <f>IF($C66="TD",INDEX('4. CPI-tabel'!$D$20:$Z$42,$E66-2003,AB$28-2003),
IF(AB$28&gt;=$E66,MAX(1,INDEX('4. CPI-tabel'!$D$20:$Z$42,MAX($E66,2010)-2003,AB$28-2003)),0))</f>
        <v>1.1094416303934345</v>
      </c>
      <c r="AC66" s="118">
        <f>IF($C66="TD",INDEX('4. CPI-tabel'!$D$20:$Z$42,$E66-2003,AC$28-2003),
IF(AC$28&gt;=$E66,MAX(1,INDEX('4. CPI-tabel'!$D$20:$Z$42,MAX($E66,2010)-2003,AC$28-2003)),0))</f>
        <v>1.1183171634365821</v>
      </c>
      <c r="AD66" s="118">
        <f>IF($C66="TD",INDEX('4. CPI-tabel'!$D$20:$Z$42,$E66-2003,AD$28-2003),
IF(AD$28&gt;=$E66,MAX(1,INDEX('4. CPI-tabel'!$D$20:$Z$42,MAX($E66,2010)-2003,AD$28-2003)),0))</f>
        <v>1.1205537977634552</v>
      </c>
      <c r="AE66" s="118">
        <f>IF($C66="TD",INDEX('4. CPI-tabel'!$D$20:$Z$42,$E66-2003,AE$28-2003),
IF(AE$28&gt;=$E66,MAX(1,INDEX('4. CPI-tabel'!$D$20:$Z$42,MAX($E66,2010)-2003,AE$28-2003)),0))</f>
        <v>1.1362415509321435</v>
      </c>
      <c r="AF66" s="118">
        <f>IF($C66="TD",INDEX('4. CPI-tabel'!$D$20:$Z$42,$E66-2003,AF$28-2003),
IF(AF$28&gt;=$E66,MAX(1,INDEX('4. CPI-tabel'!$D$20:$Z$42,MAX($E66,2010)-2003,AF$28-2003)),0))</f>
        <v>1.1601026235017184</v>
      </c>
      <c r="AG66" s="118">
        <f>IF($C66="TD",INDEX('4. CPI-tabel'!$D$20:$Z$42,$E66-2003,AG$28-2003),
IF(AG$28&gt;=$E66,MAX(1,INDEX('4. CPI-tabel'!$D$20:$Z$42,MAX($E66,2010)-2003,AG$28-2003)),0))</f>
        <v>1.1925854969597667</v>
      </c>
      <c r="AH66" s="118">
        <f>IF($C66="TD",INDEX('4. CPI-tabel'!$D$20:$Z$42,$E66-2003,AH$28-2003),
IF(AH$28&gt;=$E66,MAX(1,INDEX('4. CPI-tabel'!$D$20:$Z$42,MAX($E66,2010)-2003,AH$28-2003)),0))</f>
        <v>1.200933595438485</v>
      </c>
      <c r="AI66" s="118">
        <f>IF($C66="TD",INDEX('4. CPI-tabel'!$D$20:$Z$42,$E66-2003,AI$28-2003),
IF(AI$28&gt;=$E66,MAX(1,INDEX('4. CPI-tabel'!$D$20:$Z$42,MAX($E66,2010)-2003,AI$28-2003)),0))</f>
        <v>1.200933595438485</v>
      </c>
      <c r="AJ66" s="118">
        <f>IF($C66="TD",INDEX('4. CPI-tabel'!$D$20:$Z$42,$E66-2003,AJ$28-2003),
IF(AJ$28&gt;=$E66,MAX(1,INDEX('4. CPI-tabel'!$D$20:$Z$42,MAX($E66,2010)-2003,AJ$28-2003)),0))</f>
        <v>1.200933595438485</v>
      </c>
      <c r="AK66" s="118">
        <f>IF($C66="TD",INDEX('4. CPI-tabel'!$D$20:$Z$42,$E66-2003,AK$28-2003),
IF(AK$28&gt;=$E66,MAX(1,INDEX('4. CPI-tabel'!$D$20:$Z$42,MAX($E66,2010)-2003,AK$28-2003)),0))</f>
        <v>1.200933595438485</v>
      </c>
      <c r="AL66" s="118">
        <f>IF($C66="TD",INDEX('4. CPI-tabel'!$D$20:$Z$42,$E66-2003,AL$28-2003),
IF(AL$28&gt;=$E66,MAX(1,INDEX('4. CPI-tabel'!$D$20:$Z$42,MAX($E66,2010)-2003,AL$28-2003)),0))</f>
        <v>1.200933595438485</v>
      </c>
      <c r="AM66" s="118">
        <f>IF($C66="TD",INDEX('4. CPI-tabel'!$D$20:$Z$42,$E66-2003,AM$28-2003),
IF(AM$28&gt;=$E66,MAX(1,INDEX('4. CPI-tabel'!$D$20:$Z$42,MAX($E66,2010)-2003,AM$28-2003)),0))</f>
        <v>1.200933595438485</v>
      </c>
      <c r="AO66" s="87">
        <f t="shared" si="5"/>
        <v>159615.04455497995</v>
      </c>
      <c r="AP66" s="87">
        <f t="shared" si="6"/>
        <v>163765.03571340942</v>
      </c>
      <c r="AQ66" s="87">
        <f t="shared" si="7"/>
        <v>167531.63153481783</v>
      </c>
      <c r="AR66" s="87">
        <f t="shared" si="8"/>
        <v>86111.258608896373</v>
      </c>
      <c r="AS66" s="87">
        <f t="shared" si="9"/>
        <v>0</v>
      </c>
      <c r="AT66" s="87">
        <f t="shared" si="10"/>
        <v>0</v>
      </c>
      <c r="AU66" s="87">
        <f t="shared" si="11"/>
        <v>0</v>
      </c>
      <c r="AV66" s="87">
        <f t="shared" si="12"/>
        <v>0</v>
      </c>
      <c r="AW66" s="87">
        <f t="shared" si="13"/>
        <v>0</v>
      </c>
      <c r="AX66" s="87">
        <f t="shared" si="14"/>
        <v>0</v>
      </c>
      <c r="AY66" s="87">
        <f t="shared" si="15"/>
        <v>0</v>
      </c>
      <c r="AZ66" s="87">
        <f t="shared" si="16"/>
        <v>0</v>
      </c>
      <c r="BA66" s="87">
        <f t="shared" si="17"/>
        <v>0</v>
      </c>
      <c r="BB66" s="87">
        <f t="shared" si="18"/>
        <v>0</v>
      </c>
      <c r="BC66" s="87">
        <f t="shared" si="19"/>
        <v>0</v>
      </c>
      <c r="BD66" s="87">
        <f t="shared" si="20"/>
        <v>0</v>
      </c>
    </row>
    <row r="67" spans="1:56" s="20" customFormat="1" x14ac:dyDescent="0.2">
      <c r="A67" s="41"/>
      <c r="B67" s="86">
        <f>'3. Investeringen'!B53</f>
        <v>39</v>
      </c>
      <c r="C67" s="86" t="str">
        <f>'3. Investeringen'!F53</f>
        <v>TD</v>
      </c>
      <c r="D67" s="86" t="str">
        <f>'3. Investeringen'!G53</f>
        <v>Nieuwe investeringen TD</v>
      </c>
      <c r="E67" s="121">
        <f>'3. Investeringen'!K53</f>
        <v>2010</v>
      </c>
      <c r="G67" s="86">
        <f>'7. Nominale afschrijvingen'!R56</f>
        <v>61142.462134545458</v>
      </c>
      <c r="H67" s="86">
        <f>'7. Nominale afschrijvingen'!S56</f>
        <v>61142.462134545451</v>
      </c>
      <c r="I67" s="86">
        <f>'7. Nominale afschrijvingen'!T56</f>
        <v>61142.462134545451</v>
      </c>
      <c r="J67" s="86">
        <f>'7. Nominale afschrijvingen'!U56</f>
        <v>61142.462134545451</v>
      </c>
      <c r="K67" s="86">
        <f>'7. Nominale afschrijvingen'!V56</f>
        <v>61142.462134545451</v>
      </c>
      <c r="L67" s="86">
        <f>'7. Nominale afschrijvingen'!W56</f>
        <v>61142.462134545451</v>
      </c>
      <c r="M67" s="86">
        <f>'7. Nominale afschrijvingen'!X56</f>
        <v>61142.462134545451</v>
      </c>
      <c r="N67" s="86">
        <f>'7. Nominale afschrijvingen'!Y56</f>
        <v>61142.462134545451</v>
      </c>
      <c r="O67" s="86">
        <f>'7. Nominale afschrijvingen'!Z56</f>
        <v>61142.462134545451</v>
      </c>
      <c r="P67" s="86">
        <f>'7. Nominale afschrijvingen'!AA56</f>
        <v>61142.462134545451</v>
      </c>
      <c r="Q67" s="86">
        <f>'7. Nominale afschrijvingen'!AB56</f>
        <v>61142.462134545451</v>
      </c>
      <c r="R67" s="86">
        <f>'7. Nominale afschrijvingen'!AC56</f>
        <v>73370.95456145455</v>
      </c>
      <c r="S67" s="86">
        <f>'7. Nominale afschrijvingen'!AD56</f>
        <v>71346.928228724762</v>
      </c>
      <c r="T67" s="86">
        <f>'7. Nominale afschrijvingen'!AE56</f>
        <v>69378.737105173728</v>
      </c>
      <c r="U67" s="86">
        <f>'7. Nominale afschrijvingen'!AF56</f>
        <v>67464.840909168939</v>
      </c>
      <c r="V67" s="86">
        <f>'7. Nominale afschrijvingen'!AG56</f>
        <v>65603.741849605663</v>
      </c>
      <c r="W67" s="40"/>
      <c r="X67" s="118">
        <f>IF($C67="TD",INDEX('4. CPI-tabel'!$D$20:$Z$42,$E67-2003,X$28-2003),
IF(X$28&gt;=$E67,MAX(1,INDEX('4. CPI-tabel'!$D$20:$Z$42,MAX($E67,2010)-2003,X$28-2003)),0))</f>
        <v>1.0149999999999999</v>
      </c>
      <c r="Y67" s="118">
        <f>IF($C67="TD",INDEX('4. CPI-tabel'!$D$20:$Z$42,$E67-2003,Y$28-2003),
IF(Y$28&gt;=$E67,MAX(1,INDEX('4. CPI-tabel'!$D$20:$Z$42,MAX($E67,2010)-2003,Y$28-2003)),0))</f>
        <v>1.0413899999999998</v>
      </c>
      <c r="Z67" s="118">
        <f>IF($C67="TD",INDEX('4. CPI-tabel'!$D$20:$Z$42,$E67-2003,Z$28-2003),
IF(Z$28&gt;=$E67,MAX(1,INDEX('4. CPI-tabel'!$D$20:$Z$42,MAX($E67,2010)-2003,Z$28-2003)),0))</f>
        <v>1.0653419699999997</v>
      </c>
      <c r="AA67" s="118">
        <f>IF($C67="TD",INDEX('4. CPI-tabel'!$D$20:$Z$42,$E67-2003,AA$28-2003),
IF(AA$28&gt;=$E67,MAX(1,INDEX('4. CPI-tabel'!$D$20:$Z$42,MAX($E67,2010)-2003,AA$28-2003)),0))</f>
        <v>1.0951715451599997</v>
      </c>
      <c r="AB67" s="118">
        <f>IF($C67="TD",INDEX('4. CPI-tabel'!$D$20:$Z$42,$E67-2003,AB$28-2003),
IF(AB$28&gt;=$E67,MAX(1,INDEX('4. CPI-tabel'!$D$20:$Z$42,MAX($E67,2010)-2003,AB$28-2003)),0))</f>
        <v>1.1061232606115996</v>
      </c>
      <c r="AC67" s="118">
        <f>IF($C67="TD",INDEX('4. CPI-tabel'!$D$20:$Z$42,$E67-2003,AC$28-2003),
IF(AC$28&gt;=$E67,MAX(1,INDEX('4. CPI-tabel'!$D$20:$Z$42,MAX($E67,2010)-2003,AC$28-2003)),0))</f>
        <v>1.1149722466964924</v>
      </c>
      <c r="AD67" s="118">
        <f>IF($C67="TD",INDEX('4. CPI-tabel'!$D$20:$Z$42,$E67-2003,AD$28-2003),
IF(AD$28&gt;=$E67,MAX(1,INDEX('4. CPI-tabel'!$D$20:$Z$42,MAX($E67,2010)-2003,AD$28-2003)),0))</f>
        <v>1.1172021911898855</v>
      </c>
      <c r="AE67" s="118">
        <f>IF($C67="TD",INDEX('4. CPI-tabel'!$D$20:$Z$42,$E67-2003,AE$28-2003),
IF(AE$28&gt;=$E67,MAX(1,INDEX('4. CPI-tabel'!$D$20:$Z$42,MAX($E67,2010)-2003,AE$28-2003)),0))</f>
        <v>1.132843021866544</v>
      </c>
      <c r="AF67" s="118">
        <f>IF($C67="TD",INDEX('4. CPI-tabel'!$D$20:$Z$42,$E67-2003,AF$28-2003),
IF(AF$28&gt;=$E67,MAX(1,INDEX('4. CPI-tabel'!$D$20:$Z$42,MAX($E67,2010)-2003,AF$28-2003)),0))</f>
        <v>1.1566327253257414</v>
      </c>
      <c r="AG67" s="118">
        <f>IF($C67="TD",INDEX('4. CPI-tabel'!$D$20:$Z$42,$E67-2003,AG$28-2003),
IF(AG$28&gt;=$E67,MAX(1,INDEX('4. CPI-tabel'!$D$20:$Z$42,MAX($E67,2010)-2003,AG$28-2003)),0))</f>
        <v>1.1890184416348621</v>
      </c>
      <c r="AH67" s="118">
        <f>IF($C67="TD",INDEX('4. CPI-tabel'!$D$20:$Z$42,$E67-2003,AH$28-2003),
IF(AH$28&gt;=$E67,MAX(1,INDEX('4. CPI-tabel'!$D$20:$Z$42,MAX($E67,2010)-2003,AH$28-2003)),0))</f>
        <v>1.197341570726306</v>
      </c>
      <c r="AI67" s="118">
        <f>IF($C67="TD",INDEX('4. CPI-tabel'!$D$20:$Z$42,$E67-2003,AI$28-2003),
IF(AI$28&gt;=$E67,MAX(1,INDEX('4. CPI-tabel'!$D$20:$Z$42,MAX($E67,2010)-2003,AI$28-2003)),0))</f>
        <v>1.197341570726306</v>
      </c>
      <c r="AJ67" s="118">
        <f>IF($C67="TD",INDEX('4. CPI-tabel'!$D$20:$Z$42,$E67-2003,AJ$28-2003),
IF(AJ$28&gt;=$E67,MAX(1,INDEX('4. CPI-tabel'!$D$20:$Z$42,MAX($E67,2010)-2003,AJ$28-2003)),0))</f>
        <v>1.197341570726306</v>
      </c>
      <c r="AK67" s="118">
        <f>IF($C67="TD",INDEX('4. CPI-tabel'!$D$20:$Z$42,$E67-2003,AK$28-2003),
IF(AK$28&gt;=$E67,MAX(1,INDEX('4. CPI-tabel'!$D$20:$Z$42,MAX($E67,2010)-2003,AK$28-2003)),0))</f>
        <v>1.197341570726306</v>
      </c>
      <c r="AL67" s="118">
        <f>IF($C67="TD",INDEX('4. CPI-tabel'!$D$20:$Z$42,$E67-2003,AL$28-2003),
IF(AL$28&gt;=$E67,MAX(1,INDEX('4. CPI-tabel'!$D$20:$Z$42,MAX($E67,2010)-2003,AL$28-2003)),0))</f>
        <v>1.197341570726306</v>
      </c>
      <c r="AM67" s="118">
        <f>IF($C67="TD",INDEX('4. CPI-tabel'!$D$20:$Z$42,$E67-2003,AM$28-2003),
IF(AM$28&gt;=$E67,MAX(1,INDEX('4. CPI-tabel'!$D$20:$Z$42,MAX($E67,2010)-2003,AM$28-2003)),0))</f>
        <v>1.197341570726306</v>
      </c>
      <c r="AO67" s="87">
        <f t="shared" si="5"/>
        <v>62059.599066563635</v>
      </c>
      <c r="AP67" s="87">
        <f t="shared" si="6"/>
        <v>63673.148642294276</v>
      </c>
      <c r="AQ67" s="87">
        <f t="shared" si="7"/>
        <v>65137.631061067041</v>
      </c>
      <c r="AR67" s="87">
        <f t="shared" si="8"/>
        <v>66961.484730776909</v>
      </c>
      <c r="AS67" s="87">
        <f t="shared" si="9"/>
        <v>67631.099578084672</v>
      </c>
      <c r="AT67" s="87">
        <f t="shared" si="10"/>
        <v>68172.148374709359</v>
      </c>
      <c r="AU67" s="87">
        <f t="shared" si="11"/>
        <v>68308.492671458778</v>
      </c>
      <c r="AV67" s="87">
        <f t="shared" si="12"/>
        <v>69264.811568859208</v>
      </c>
      <c r="AW67" s="87">
        <f t="shared" si="13"/>
        <v>70719.372611805244</v>
      </c>
      <c r="AX67" s="87">
        <f t="shared" si="14"/>
        <v>72699.515044935804</v>
      </c>
      <c r="AY67" s="87">
        <f t="shared" si="15"/>
        <v>73208.411650250331</v>
      </c>
      <c r="AZ67" s="87">
        <f t="shared" si="16"/>
        <v>87850.093980300415</v>
      </c>
      <c r="BA67" s="87">
        <f t="shared" si="17"/>
        <v>85426.643111878322</v>
      </c>
      <c r="BB67" s="87">
        <f t="shared" si="18"/>
        <v>83070.046060516164</v>
      </c>
      <c r="BC67" s="87">
        <f t="shared" si="19"/>
        <v>80778.458582984676</v>
      </c>
      <c r="BD67" s="87">
        <f t="shared" si="20"/>
        <v>78550.087311729934</v>
      </c>
    </row>
    <row r="68" spans="1:56" s="20" customFormat="1" x14ac:dyDescent="0.2">
      <c r="A68" s="41"/>
      <c r="B68" s="86">
        <f>'3. Investeringen'!B54</f>
        <v>40</v>
      </c>
      <c r="C68" s="86" t="str">
        <f>'3. Investeringen'!F54</f>
        <v>TD</v>
      </c>
      <c r="D68" s="86" t="str">
        <f>'3. Investeringen'!G54</f>
        <v>Nieuwe investeringen TD</v>
      </c>
      <c r="E68" s="121">
        <f>'3. Investeringen'!K54</f>
        <v>2010</v>
      </c>
      <c r="G68" s="86">
        <f>'7. Nominale afschrijvingen'!R57</f>
        <v>20225.439613333332</v>
      </c>
      <c r="H68" s="86">
        <f>'7. Nominale afschrijvingen'!S57</f>
        <v>20225.439613333332</v>
      </c>
      <c r="I68" s="86">
        <f>'7. Nominale afschrijvingen'!T57</f>
        <v>20225.439613333332</v>
      </c>
      <c r="J68" s="86">
        <f>'7. Nominale afschrijvingen'!U57</f>
        <v>20225.439613333332</v>
      </c>
      <c r="K68" s="86">
        <f>'7. Nominale afschrijvingen'!V57</f>
        <v>20225.439613333332</v>
      </c>
      <c r="L68" s="86">
        <f>'7. Nominale afschrijvingen'!W57</f>
        <v>20225.439613333332</v>
      </c>
      <c r="M68" s="86">
        <f>'7. Nominale afschrijvingen'!X57</f>
        <v>20225.439613333332</v>
      </c>
      <c r="N68" s="86">
        <f>'7. Nominale afschrijvingen'!Y57</f>
        <v>20225.439613333332</v>
      </c>
      <c r="O68" s="86">
        <f>'7. Nominale afschrijvingen'!Z57</f>
        <v>20225.439613333332</v>
      </c>
      <c r="P68" s="86">
        <f>'7. Nominale afschrijvingen'!AA57</f>
        <v>20225.439613333332</v>
      </c>
      <c r="Q68" s="86">
        <f>'7. Nominale afschrijvingen'!AB57</f>
        <v>20225.439613333332</v>
      </c>
      <c r="R68" s="86">
        <f>'7. Nominale afschrijvingen'!AC57</f>
        <v>24270.527536000001</v>
      </c>
      <c r="S68" s="86">
        <f>'7. Nominale afschrijvingen'!AD57</f>
        <v>23401.135504859703</v>
      </c>
      <c r="T68" s="86">
        <f>'7. Nominale afschrijvingen'!AE57</f>
        <v>22562.885874834876</v>
      </c>
      <c r="U68" s="86">
        <f>'7. Nominale afschrijvingen'!AF57</f>
        <v>21754.663097228851</v>
      </c>
      <c r="V68" s="86">
        <f>'7. Nominale afschrijvingen'!AG57</f>
        <v>20975.391583298268</v>
      </c>
      <c r="W68" s="40"/>
      <c r="X68" s="118">
        <f>IF($C68="TD",INDEX('4. CPI-tabel'!$D$20:$Z$42,$E68-2003,X$28-2003),
IF(X$28&gt;=$E68,MAX(1,INDEX('4. CPI-tabel'!$D$20:$Z$42,MAX($E68,2010)-2003,X$28-2003)),0))</f>
        <v>1.0149999999999999</v>
      </c>
      <c r="Y68" s="118">
        <f>IF($C68="TD",INDEX('4. CPI-tabel'!$D$20:$Z$42,$E68-2003,Y$28-2003),
IF(Y$28&gt;=$E68,MAX(1,INDEX('4. CPI-tabel'!$D$20:$Z$42,MAX($E68,2010)-2003,Y$28-2003)),0))</f>
        <v>1.0413899999999998</v>
      </c>
      <c r="Z68" s="118">
        <f>IF($C68="TD",INDEX('4. CPI-tabel'!$D$20:$Z$42,$E68-2003,Z$28-2003),
IF(Z$28&gt;=$E68,MAX(1,INDEX('4. CPI-tabel'!$D$20:$Z$42,MAX($E68,2010)-2003,Z$28-2003)),0))</f>
        <v>1.0653419699999997</v>
      </c>
      <c r="AA68" s="118">
        <f>IF($C68="TD",INDEX('4. CPI-tabel'!$D$20:$Z$42,$E68-2003,AA$28-2003),
IF(AA$28&gt;=$E68,MAX(1,INDEX('4. CPI-tabel'!$D$20:$Z$42,MAX($E68,2010)-2003,AA$28-2003)),0))</f>
        <v>1.0951715451599997</v>
      </c>
      <c r="AB68" s="118">
        <f>IF($C68="TD",INDEX('4. CPI-tabel'!$D$20:$Z$42,$E68-2003,AB$28-2003),
IF(AB$28&gt;=$E68,MAX(1,INDEX('4. CPI-tabel'!$D$20:$Z$42,MAX($E68,2010)-2003,AB$28-2003)),0))</f>
        <v>1.1061232606115996</v>
      </c>
      <c r="AC68" s="118">
        <f>IF($C68="TD",INDEX('4. CPI-tabel'!$D$20:$Z$42,$E68-2003,AC$28-2003),
IF(AC$28&gt;=$E68,MAX(1,INDEX('4. CPI-tabel'!$D$20:$Z$42,MAX($E68,2010)-2003,AC$28-2003)),0))</f>
        <v>1.1149722466964924</v>
      </c>
      <c r="AD68" s="118">
        <f>IF($C68="TD",INDEX('4. CPI-tabel'!$D$20:$Z$42,$E68-2003,AD$28-2003),
IF(AD$28&gt;=$E68,MAX(1,INDEX('4. CPI-tabel'!$D$20:$Z$42,MAX($E68,2010)-2003,AD$28-2003)),0))</f>
        <v>1.1172021911898855</v>
      </c>
      <c r="AE68" s="118">
        <f>IF($C68="TD",INDEX('4. CPI-tabel'!$D$20:$Z$42,$E68-2003,AE$28-2003),
IF(AE$28&gt;=$E68,MAX(1,INDEX('4. CPI-tabel'!$D$20:$Z$42,MAX($E68,2010)-2003,AE$28-2003)),0))</f>
        <v>1.132843021866544</v>
      </c>
      <c r="AF68" s="118">
        <f>IF($C68="TD",INDEX('4. CPI-tabel'!$D$20:$Z$42,$E68-2003,AF$28-2003),
IF(AF$28&gt;=$E68,MAX(1,INDEX('4. CPI-tabel'!$D$20:$Z$42,MAX($E68,2010)-2003,AF$28-2003)),0))</f>
        <v>1.1566327253257414</v>
      </c>
      <c r="AG68" s="118">
        <f>IF($C68="TD",INDEX('4. CPI-tabel'!$D$20:$Z$42,$E68-2003,AG$28-2003),
IF(AG$28&gt;=$E68,MAX(1,INDEX('4. CPI-tabel'!$D$20:$Z$42,MAX($E68,2010)-2003,AG$28-2003)),0))</f>
        <v>1.1890184416348621</v>
      </c>
      <c r="AH68" s="118">
        <f>IF($C68="TD",INDEX('4. CPI-tabel'!$D$20:$Z$42,$E68-2003,AH$28-2003),
IF(AH$28&gt;=$E68,MAX(1,INDEX('4. CPI-tabel'!$D$20:$Z$42,MAX($E68,2010)-2003,AH$28-2003)),0))</f>
        <v>1.197341570726306</v>
      </c>
      <c r="AI68" s="118">
        <f>IF($C68="TD",INDEX('4. CPI-tabel'!$D$20:$Z$42,$E68-2003,AI$28-2003),
IF(AI$28&gt;=$E68,MAX(1,INDEX('4. CPI-tabel'!$D$20:$Z$42,MAX($E68,2010)-2003,AI$28-2003)),0))</f>
        <v>1.197341570726306</v>
      </c>
      <c r="AJ68" s="118">
        <f>IF($C68="TD",INDEX('4. CPI-tabel'!$D$20:$Z$42,$E68-2003,AJ$28-2003),
IF(AJ$28&gt;=$E68,MAX(1,INDEX('4. CPI-tabel'!$D$20:$Z$42,MAX($E68,2010)-2003,AJ$28-2003)),0))</f>
        <v>1.197341570726306</v>
      </c>
      <c r="AK68" s="118">
        <f>IF($C68="TD",INDEX('4. CPI-tabel'!$D$20:$Z$42,$E68-2003,AK$28-2003),
IF(AK$28&gt;=$E68,MAX(1,INDEX('4. CPI-tabel'!$D$20:$Z$42,MAX($E68,2010)-2003,AK$28-2003)),0))</f>
        <v>1.197341570726306</v>
      </c>
      <c r="AL68" s="118">
        <f>IF($C68="TD",INDEX('4. CPI-tabel'!$D$20:$Z$42,$E68-2003,AL$28-2003),
IF(AL$28&gt;=$E68,MAX(1,INDEX('4. CPI-tabel'!$D$20:$Z$42,MAX($E68,2010)-2003,AL$28-2003)),0))</f>
        <v>1.197341570726306</v>
      </c>
      <c r="AM68" s="118">
        <f>IF($C68="TD",INDEX('4. CPI-tabel'!$D$20:$Z$42,$E68-2003,AM$28-2003),
IF(AM$28&gt;=$E68,MAX(1,INDEX('4. CPI-tabel'!$D$20:$Z$42,MAX($E68,2010)-2003,AM$28-2003)),0))</f>
        <v>1.197341570726306</v>
      </c>
      <c r="AO68" s="87">
        <f t="shared" si="5"/>
        <v>20528.821207533329</v>
      </c>
      <c r="AP68" s="87">
        <f t="shared" si="6"/>
        <v>21062.570558929194</v>
      </c>
      <c r="AQ68" s="87">
        <f t="shared" si="7"/>
        <v>21547.009681784566</v>
      </c>
      <c r="AR68" s="87">
        <f t="shared" si="8"/>
        <v>22150.325952874533</v>
      </c>
      <c r="AS68" s="87">
        <f t="shared" si="9"/>
        <v>22371.829212403274</v>
      </c>
      <c r="AT68" s="87">
        <f t="shared" si="10"/>
        <v>22550.803846102503</v>
      </c>
      <c r="AU68" s="87">
        <f t="shared" si="11"/>
        <v>22595.905453794709</v>
      </c>
      <c r="AV68" s="87">
        <f t="shared" si="12"/>
        <v>22912.248130147836</v>
      </c>
      <c r="AW68" s="87">
        <f t="shared" si="13"/>
        <v>23393.405340880941</v>
      </c>
      <c r="AX68" s="87">
        <f t="shared" si="14"/>
        <v>24048.420690425606</v>
      </c>
      <c r="AY68" s="87">
        <f t="shared" si="15"/>
        <v>24216.759635258582</v>
      </c>
      <c r="AZ68" s="87">
        <f t="shared" si="16"/>
        <v>29060.111562310303</v>
      </c>
      <c r="BA68" s="87">
        <f t="shared" si="17"/>
        <v>28019.152342167843</v>
      </c>
      <c r="BB68" s="87">
        <f t="shared" si="18"/>
        <v>27015.481213493171</v>
      </c>
      <c r="BC68" s="87">
        <f t="shared" si="19"/>
        <v>26047.762483457598</v>
      </c>
      <c r="BD68" s="87">
        <f t="shared" si="20"/>
        <v>25114.708304945685</v>
      </c>
    </row>
    <row r="69" spans="1:56" s="20" customFormat="1" x14ac:dyDescent="0.2">
      <c r="A69" s="41"/>
      <c r="B69" s="86">
        <f>'3. Investeringen'!B55</f>
        <v>41</v>
      </c>
      <c r="C69" s="86" t="str">
        <f>'3. Investeringen'!F55</f>
        <v>TD</v>
      </c>
      <c r="D69" s="86" t="str">
        <f>'3. Investeringen'!G55</f>
        <v>Nieuwe investeringen TD</v>
      </c>
      <c r="E69" s="121">
        <f>'3. Investeringen'!K55</f>
        <v>2010</v>
      </c>
      <c r="G69" s="86">
        <f>'7. Nominale afschrijvingen'!R58</f>
        <v>13977.850083333331</v>
      </c>
      <c r="H69" s="86">
        <f>'7. Nominale afschrijvingen'!S58</f>
        <v>13977.850083333331</v>
      </c>
      <c r="I69" s="86">
        <f>'7. Nominale afschrijvingen'!T58</f>
        <v>13977.850083333331</v>
      </c>
      <c r="J69" s="86">
        <f>'7. Nominale afschrijvingen'!U58</f>
        <v>13977.850083333331</v>
      </c>
      <c r="K69" s="86">
        <f>'7. Nominale afschrijvingen'!V58</f>
        <v>13977.850083333331</v>
      </c>
      <c r="L69" s="86">
        <f>'7. Nominale afschrijvingen'!W58</f>
        <v>13977.850083333331</v>
      </c>
      <c r="M69" s="86">
        <f>'7. Nominale afschrijvingen'!X58</f>
        <v>13977.850083333331</v>
      </c>
      <c r="N69" s="86">
        <f>'7. Nominale afschrijvingen'!Y58</f>
        <v>13977.850083333331</v>
      </c>
      <c r="O69" s="86">
        <f>'7. Nominale afschrijvingen'!Z58</f>
        <v>13977.850083333331</v>
      </c>
      <c r="P69" s="86">
        <f>'7. Nominale afschrijvingen'!AA58</f>
        <v>13977.850083333331</v>
      </c>
      <c r="Q69" s="86">
        <f>'7. Nominale afschrijvingen'!AB58</f>
        <v>13977.850083333331</v>
      </c>
      <c r="R69" s="86">
        <f>'7. Nominale afschrijvingen'!AC58</f>
        <v>16773.420100000003</v>
      </c>
      <c r="S69" s="86">
        <f>'7. Nominale afschrijvingen'!AD58</f>
        <v>15685.414471891892</v>
      </c>
      <c r="T69" s="86">
        <f>'7. Nominale afschrijvingen'!AE58</f>
        <v>14667.98218182323</v>
      </c>
      <c r="U69" s="86">
        <f>'7. Nominale afschrijvingen'!AF58</f>
        <v>13716.54549975902</v>
      </c>
      <c r="V69" s="86">
        <f>'7. Nominale afschrijvingen'!AG58</f>
        <v>13637.714778496036</v>
      </c>
      <c r="W69" s="40"/>
      <c r="X69" s="118">
        <f>IF($C69="TD",INDEX('4. CPI-tabel'!$D$20:$Z$42,$E69-2003,X$28-2003),
IF(X$28&gt;=$E69,MAX(1,INDEX('4. CPI-tabel'!$D$20:$Z$42,MAX($E69,2010)-2003,X$28-2003)),0))</f>
        <v>1.0149999999999999</v>
      </c>
      <c r="Y69" s="118">
        <f>IF($C69="TD",INDEX('4. CPI-tabel'!$D$20:$Z$42,$E69-2003,Y$28-2003),
IF(Y$28&gt;=$E69,MAX(1,INDEX('4. CPI-tabel'!$D$20:$Z$42,MAX($E69,2010)-2003,Y$28-2003)),0))</f>
        <v>1.0413899999999998</v>
      </c>
      <c r="Z69" s="118">
        <f>IF($C69="TD",INDEX('4. CPI-tabel'!$D$20:$Z$42,$E69-2003,Z$28-2003),
IF(Z$28&gt;=$E69,MAX(1,INDEX('4. CPI-tabel'!$D$20:$Z$42,MAX($E69,2010)-2003,Z$28-2003)),0))</f>
        <v>1.0653419699999997</v>
      </c>
      <c r="AA69" s="118">
        <f>IF($C69="TD",INDEX('4. CPI-tabel'!$D$20:$Z$42,$E69-2003,AA$28-2003),
IF(AA$28&gt;=$E69,MAX(1,INDEX('4. CPI-tabel'!$D$20:$Z$42,MAX($E69,2010)-2003,AA$28-2003)),0))</f>
        <v>1.0951715451599997</v>
      </c>
      <c r="AB69" s="118">
        <f>IF($C69="TD",INDEX('4. CPI-tabel'!$D$20:$Z$42,$E69-2003,AB$28-2003),
IF(AB$28&gt;=$E69,MAX(1,INDEX('4. CPI-tabel'!$D$20:$Z$42,MAX($E69,2010)-2003,AB$28-2003)),0))</f>
        <v>1.1061232606115996</v>
      </c>
      <c r="AC69" s="118">
        <f>IF($C69="TD",INDEX('4. CPI-tabel'!$D$20:$Z$42,$E69-2003,AC$28-2003),
IF(AC$28&gt;=$E69,MAX(1,INDEX('4. CPI-tabel'!$D$20:$Z$42,MAX($E69,2010)-2003,AC$28-2003)),0))</f>
        <v>1.1149722466964924</v>
      </c>
      <c r="AD69" s="118">
        <f>IF($C69="TD",INDEX('4. CPI-tabel'!$D$20:$Z$42,$E69-2003,AD$28-2003),
IF(AD$28&gt;=$E69,MAX(1,INDEX('4. CPI-tabel'!$D$20:$Z$42,MAX($E69,2010)-2003,AD$28-2003)),0))</f>
        <v>1.1172021911898855</v>
      </c>
      <c r="AE69" s="118">
        <f>IF($C69="TD",INDEX('4. CPI-tabel'!$D$20:$Z$42,$E69-2003,AE$28-2003),
IF(AE$28&gt;=$E69,MAX(1,INDEX('4. CPI-tabel'!$D$20:$Z$42,MAX($E69,2010)-2003,AE$28-2003)),0))</f>
        <v>1.132843021866544</v>
      </c>
      <c r="AF69" s="118">
        <f>IF($C69="TD",INDEX('4. CPI-tabel'!$D$20:$Z$42,$E69-2003,AF$28-2003),
IF(AF$28&gt;=$E69,MAX(1,INDEX('4. CPI-tabel'!$D$20:$Z$42,MAX($E69,2010)-2003,AF$28-2003)),0))</f>
        <v>1.1566327253257414</v>
      </c>
      <c r="AG69" s="118">
        <f>IF($C69="TD",INDEX('4. CPI-tabel'!$D$20:$Z$42,$E69-2003,AG$28-2003),
IF(AG$28&gt;=$E69,MAX(1,INDEX('4. CPI-tabel'!$D$20:$Z$42,MAX($E69,2010)-2003,AG$28-2003)),0))</f>
        <v>1.1890184416348621</v>
      </c>
      <c r="AH69" s="118">
        <f>IF($C69="TD",INDEX('4. CPI-tabel'!$D$20:$Z$42,$E69-2003,AH$28-2003),
IF(AH$28&gt;=$E69,MAX(1,INDEX('4. CPI-tabel'!$D$20:$Z$42,MAX($E69,2010)-2003,AH$28-2003)),0))</f>
        <v>1.197341570726306</v>
      </c>
      <c r="AI69" s="118">
        <f>IF($C69="TD",INDEX('4. CPI-tabel'!$D$20:$Z$42,$E69-2003,AI$28-2003),
IF(AI$28&gt;=$E69,MAX(1,INDEX('4. CPI-tabel'!$D$20:$Z$42,MAX($E69,2010)-2003,AI$28-2003)),0))</f>
        <v>1.197341570726306</v>
      </c>
      <c r="AJ69" s="118">
        <f>IF($C69="TD",INDEX('4. CPI-tabel'!$D$20:$Z$42,$E69-2003,AJ$28-2003),
IF(AJ$28&gt;=$E69,MAX(1,INDEX('4. CPI-tabel'!$D$20:$Z$42,MAX($E69,2010)-2003,AJ$28-2003)),0))</f>
        <v>1.197341570726306</v>
      </c>
      <c r="AK69" s="118">
        <f>IF($C69="TD",INDEX('4. CPI-tabel'!$D$20:$Z$42,$E69-2003,AK$28-2003),
IF(AK$28&gt;=$E69,MAX(1,INDEX('4. CPI-tabel'!$D$20:$Z$42,MAX($E69,2010)-2003,AK$28-2003)),0))</f>
        <v>1.197341570726306</v>
      </c>
      <c r="AL69" s="118">
        <f>IF($C69="TD",INDEX('4. CPI-tabel'!$D$20:$Z$42,$E69-2003,AL$28-2003),
IF(AL$28&gt;=$E69,MAX(1,INDEX('4. CPI-tabel'!$D$20:$Z$42,MAX($E69,2010)-2003,AL$28-2003)),0))</f>
        <v>1.197341570726306</v>
      </c>
      <c r="AM69" s="118">
        <f>IF($C69="TD",INDEX('4. CPI-tabel'!$D$20:$Z$42,$E69-2003,AM$28-2003),
IF(AM$28&gt;=$E69,MAX(1,INDEX('4. CPI-tabel'!$D$20:$Z$42,MAX($E69,2010)-2003,AM$28-2003)),0))</f>
        <v>1.197341570726306</v>
      </c>
      <c r="AO69" s="87">
        <f t="shared" si="5"/>
        <v>14187.51783458333</v>
      </c>
      <c r="AP69" s="87">
        <f t="shared" si="6"/>
        <v>14556.393298282495</v>
      </c>
      <c r="AQ69" s="87">
        <f t="shared" si="7"/>
        <v>14891.190344142991</v>
      </c>
      <c r="AR69" s="87">
        <f t="shared" si="8"/>
        <v>15308.143673778995</v>
      </c>
      <c r="AS69" s="87">
        <f t="shared" si="9"/>
        <v>15461.225110516783</v>
      </c>
      <c r="AT69" s="87">
        <f t="shared" si="10"/>
        <v>15584.914911400918</v>
      </c>
      <c r="AU69" s="87">
        <f t="shared" si="11"/>
        <v>15616.084741223722</v>
      </c>
      <c r="AV69" s="87">
        <f t="shared" si="12"/>
        <v>15834.709927600854</v>
      </c>
      <c r="AW69" s="87">
        <f t="shared" si="13"/>
        <v>16167.238836080471</v>
      </c>
      <c r="AX69" s="87">
        <f t="shared" si="14"/>
        <v>16619.921523490724</v>
      </c>
      <c r="AY69" s="87">
        <f t="shared" si="15"/>
        <v>16736.260974155157</v>
      </c>
      <c r="AZ69" s="87">
        <f t="shared" si="16"/>
        <v>20083.513168986196</v>
      </c>
      <c r="BA69" s="87">
        <f t="shared" si="17"/>
        <v>18780.798801268171</v>
      </c>
      <c r="BB69" s="87">
        <f t="shared" si="18"/>
        <v>17562.584824969694</v>
      </c>
      <c r="BC69" s="87">
        <f t="shared" si="19"/>
        <v>16423.390133620309</v>
      </c>
      <c r="BD69" s="87">
        <f t="shared" si="20"/>
        <v>16329.0028340018</v>
      </c>
    </row>
    <row r="70" spans="1:56" s="20" customFormat="1" x14ac:dyDescent="0.2">
      <c r="A70" s="41"/>
      <c r="B70" s="86">
        <f>'3. Investeringen'!B56</f>
        <v>42</v>
      </c>
      <c r="C70" s="86" t="str">
        <f>'3. Investeringen'!F56</f>
        <v>TD</v>
      </c>
      <c r="D70" s="86" t="str">
        <f>'3. Investeringen'!G56</f>
        <v>Nieuwe investeringen TD</v>
      </c>
      <c r="E70" s="121">
        <f>'3. Investeringen'!K56</f>
        <v>2010</v>
      </c>
      <c r="G70" s="86">
        <f>'7. Nominale afschrijvingen'!R59</f>
        <v>2493.2707999999998</v>
      </c>
      <c r="H70" s="86">
        <f>'7. Nominale afschrijvingen'!S59</f>
        <v>2493.2707999999998</v>
      </c>
      <c r="I70" s="86">
        <f>'7. Nominale afschrijvingen'!T59</f>
        <v>2493.2707999999998</v>
      </c>
      <c r="J70" s="86">
        <f>'7. Nominale afschrijvingen'!U59</f>
        <v>2493.2707999999998</v>
      </c>
      <c r="K70" s="86">
        <f>'7. Nominale afschrijvingen'!V59</f>
        <v>2493.2707999999998</v>
      </c>
      <c r="L70" s="86">
        <f>'7. Nominale afschrijvingen'!W59</f>
        <v>2493.2707999999998</v>
      </c>
      <c r="M70" s="86">
        <f>'7. Nominale afschrijvingen'!X59</f>
        <v>2493.2707999999998</v>
      </c>
      <c r="N70" s="86">
        <f>'7. Nominale afschrijvingen'!Y59</f>
        <v>2493.2707999999998</v>
      </c>
      <c r="O70" s="86">
        <f>'7. Nominale afschrijvingen'!Z59</f>
        <v>2493.2707999999998</v>
      </c>
      <c r="P70" s="86">
        <f>'7. Nominale afschrijvingen'!AA59</f>
        <v>2493.2707999999998</v>
      </c>
      <c r="Q70" s="86">
        <f>'7. Nominale afschrijvingen'!AB59</f>
        <v>2493.2707999999998</v>
      </c>
      <c r="R70" s="86">
        <f>'7. Nominale afschrijvingen'!AC59</f>
        <v>2991.9249600000007</v>
      </c>
      <c r="S70" s="86">
        <f>'7. Nominale afschrijvingen'!AD59</f>
        <v>2725.9760746666675</v>
      </c>
      <c r="T70" s="86">
        <f>'7. Nominale afschrijvingen'!AE59</f>
        <v>2483.6670902518522</v>
      </c>
      <c r="U70" s="86">
        <f>'7. Nominale afschrijvingen'!AF59</f>
        <v>2424.53215953157</v>
      </c>
      <c r="V70" s="86">
        <f>'7. Nominale afschrijvingen'!AG59</f>
        <v>2424.53215953157</v>
      </c>
      <c r="W70" s="40"/>
      <c r="X70" s="118">
        <f>IF($C70="TD",INDEX('4. CPI-tabel'!$D$20:$Z$42,$E70-2003,X$28-2003),
IF(X$28&gt;=$E70,MAX(1,INDEX('4. CPI-tabel'!$D$20:$Z$42,MAX($E70,2010)-2003,X$28-2003)),0))</f>
        <v>1.0149999999999999</v>
      </c>
      <c r="Y70" s="118">
        <f>IF($C70="TD",INDEX('4. CPI-tabel'!$D$20:$Z$42,$E70-2003,Y$28-2003),
IF(Y$28&gt;=$E70,MAX(1,INDEX('4. CPI-tabel'!$D$20:$Z$42,MAX($E70,2010)-2003,Y$28-2003)),0))</f>
        <v>1.0413899999999998</v>
      </c>
      <c r="Z70" s="118">
        <f>IF($C70="TD",INDEX('4. CPI-tabel'!$D$20:$Z$42,$E70-2003,Z$28-2003),
IF(Z$28&gt;=$E70,MAX(1,INDEX('4. CPI-tabel'!$D$20:$Z$42,MAX($E70,2010)-2003,Z$28-2003)),0))</f>
        <v>1.0653419699999997</v>
      </c>
      <c r="AA70" s="118">
        <f>IF($C70="TD",INDEX('4. CPI-tabel'!$D$20:$Z$42,$E70-2003,AA$28-2003),
IF(AA$28&gt;=$E70,MAX(1,INDEX('4. CPI-tabel'!$D$20:$Z$42,MAX($E70,2010)-2003,AA$28-2003)),0))</f>
        <v>1.0951715451599997</v>
      </c>
      <c r="AB70" s="118">
        <f>IF($C70="TD",INDEX('4. CPI-tabel'!$D$20:$Z$42,$E70-2003,AB$28-2003),
IF(AB$28&gt;=$E70,MAX(1,INDEX('4. CPI-tabel'!$D$20:$Z$42,MAX($E70,2010)-2003,AB$28-2003)),0))</f>
        <v>1.1061232606115996</v>
      </c>
      <c r="AC70" s="118">
        <f>IF($C70="TD",INDEX('4. CPI-tabel'!$D$20:$Z$42,$E70-2003,AC$28-2003),
IF(AC$28&gt;=$E70,MAX(1,INDEX('4. CPI-tabel'!$D$20:$Z$42,MAX($E70,2010)-2003,AC$28-2003)),0))</f>
        <v>1.1149722466964924</v>
      </c>
      <c r="AD70" s="118">
        <f>IF($C70="TD",INDEX('4. CPI-tabel'!$D$20:$Z$42,$E70-2003,AD$28-2003),
IF(AD$28&gt;=$E70,MAX(1,INDEX('4. CPI-tabel'!$D$20:$Z$42,MAX($E70,2010)-2003,AD$28-2003)),0))</f>
        <v>1.1172021911898855</v>
      </c>
      <c r="AE70" s="118">
        <f>IF($C70="TD",INDEX('4. CPI-tabel'!$D$20:$Z$42,$E70-2003,AE$28-2003),
IF(AE$28&gt;=$E70,MAX(1,INDEX('4. CPI-tabel'!$D$20:$Z$42,MAX($E70,2010)-2003,AE$28-2003)),0))</f>
        <v>1.132843021866544</v>
      </c>
      <c r="AF70" s="118">
        <f>IF($C70="TD",INDEX('4. CPI-tabel'!$D$20:$Z$42,$E70-2003,AF$28-2003),
IF(AF$28&gt;=$E70,MAX(1,INDEX('4. CPI-tabel'!$D$20:$Z$42,MAX($E70,2010)-2003,AF$28-2003)),0))</f>
        <v>1.1566327253257414</v>
      </c>
      <c r="AG70" s="118">
        <f>IF($C70="TD",INDEX('4. CPI-tabel'!$D$20:$Z$42,$E70-2003,AG$28-2003),
IF(AG$28&gt;=$E70,MAX(1,INDEX('4. CPI-tabel'!$D$20:$Z$42,MAX($E70,2010)-2003,AG$28-2003)),0))</f>
        <v>1.1890184416348621</v>
      </c>
      <c r="AH70" s="118">
        <f>IF($C70="TD",INDEX('4. CPI-tabel'!$D$20:$Z$42,$E70-2003,AH$28-2003),
IF(AH$28&gt;=$E70,MAX(1,INDEX('4. CPI-tabel'!$D$20:$Z$42,MAX($E70,2010)-2003,AH$28-2003)),0))</f>
        <v>1.197341570726306</v>
      </c>
      <c r="AI70" s="118">
        <f>IF($C70="TD",INDEX('4. CPI-tabel'!$D$20:$Z$42,$E70-2003,AI$28-2003),
IF(AI$28&gt;=$E70,MAX(1,INDEX('4. CPI-tabel'!$D$20:$Z$42,MAX($E70,2010)-2003,AI$28-2003)),0))</f>
        <v>1.197341570726306</v>
      </c>
      <c r="AJ70" s="118">
        <f>IF($C70="TD",INDEX('4. CPI-tabel'!$D$20:$Z$42,$E70-2003,AJ$28-2003),
IF(AJ$28&gt;=$E70,MAX(1,INDEX('4. CPI-tabel'!$D$20:$Z$42,MAX($E70,2010)-2003,AJ$28-2003)),0))</f>
        <v>1.197341570726306</v>
      </c>
      <c r="AK70" s="118">
        <f>IF($C70="TD",INDEX('4. CPI-tabel'!$D$20:$Z$42,$E70-2003,AK$28-2003),
IF(AK$28&gt;=$E70,MAX(1,INDEX('4. CPI-tabel'!$D$20:$Z$42,MAX($E70,2010)-2003,AK$28-2003)),0))</f>
        <v>1.197341570726306</v>
      </c>
      <c r="AL70" s="118">
        <f>IF($C70="TD",INDEX('4. CPI-tabel'!$D$20:$Z$42,$E70-2003,AL$28-2003),
IF(AL$28&gt;=$E70,MAX(1,INDEX('4. CPI-tabel'!$D$20:$Z$42,MAX($E70,2010)-2003,AL$28-2003)),0))</f>
        <v>1.197341570726306</v>
      </c>
      <c r="AM70" s="118">
        <f>IF($C70="TD",INDEX('4. CPI-tabel'!$D$20:$Z$42,$E70-2003,AM$28-2003),
IF(AM$28&gt;=$E70,MAX(1,INDEX('4. CPI-tabel'!$D$20:$Z$42,MAX($E70,2010)-2003,AM$28-2003)),0))</f>
        <v>1.197341570726306</v>
      </c>
      <c r="AO70" s="87">
        <f t="shared" si="5"/>
        <v>2530.6698619999997</v>
      </c>
      <c r="AP70" s="87">
        <f t="shared" si="6"/>
        <v>2596.4672784119994</v>
      </c>
      <c r="AQ70" s="87">
        <f t="shared" si="7"/>
        <v>2656.1860258154752</v>
      </c>
      <c r="AR70" s="87">
        <f t="shared" si="8"/>
        <v>2730.5592345383084</v>
      </c>
      <c r="AS70" s="87">
        <f t="shared" si="9"/>
        <v>2757.864826883691</v>
      </c>
      <c r="AT70" s="87">
        <f t="shared" si="10"/>
        <v>2779.9277454987609</v>
      </c>
      <c r="AU70" s="87">
        <f t="shared" si="11"/>
        <v>2785.4876009897584</v>
      </c>
      <c r="AV70" s="87">
        <f t="shared" si="12"/>
        <v>2824.4844274036154</v>
      </c>
      <c r="AW70" s="87">
        <f t="shared" si="13"/>
        <v>2883.7986003790911</v>
      </c>
      <c r="AX70" s="87">
        <f t="shared" si="14"/>
        <v>2964.5449611897056</v>
      </c>
      <c r="AY70" s="87">
        <f t="shared" si="15"/>
        <v>2985.2967759180333</v>
      </c>
      <c r="AZ70" s="87">
        <f t="shared" si="16"/>
        <v>3582.356131101641</v>
      </c>
      <c r="BA70" s="87">
        <f t="shared" si="17"/>
        <v>3263.9244750037178</v>
      </c>
      <c r="BB70" s="87">
        <f t="shared" si="18"/>
        <v>2973.7978550033868</v>
      </c>
      <c r="BC70" s="87">
        <f t="shared" si="19"/>
        <v>2902.9931441699728</v>
      </c>
      <c r="BD70" s="87">
        <f t="shared" si="20"/>
        <v>2902.9931441699728</v>
      </c>
    </row>
    <row r="71" spans="1:56" s="20" customFormat="1" x14ac:dyDescent="0.2">
      <c r="A71" s="41"/>
      <c r="B71" s="86">
        <f>'3. Investeringen'!B57</f>
        <v>43</v>
      </c>
      <c r="C71" s="86" t="str">
        <f>'3. Investeringen'!F57</f>
        <v>TD</v>
      </c>
      <c r="D71" s="86" t="str">
        <f>'3. Investeringen'!G57</f>
        <v>Nieuwe investeringen TD</v>
      </c>
      <c r="E71" s="121">
        <f>'3. Investeringen'!K57</f>
        <v>2010</v>
      </c>
      <c r="G71" s="86">
        <f>'7. Nominale afschrijvingen'!R60</f>
        <v>79857.610499999995</v>
      </c>
      <c r="H71" s="86">
        <f>'7. Nominale afschrijvingen'!S60</f>
        <v>79857.61050000001</v>
      </c>
      <c r="I71" s="86">
        <f>'7. Nominale afschrijvingen'!T60</f>
        <v>79857.61050000001</v>
      </c>
      <c r="J71" s="86">
        <f>'7. Nominale afschrijvingen'!U60</f>
        <v>79857.61050000001</v>
      </c>
      <c r="K71" s="86">
        <f>'7. Nominale afschrijvingen'!V60</f>
        <v>79857.61050000001</v>
      </c>
      <c r="L71" s="86">
        <f>'7. Nominale afschrijvingen'!W60</f>
        <v>79857.61050000001</v>
      </c>
      <c r="M71" s="86">
        <f>'7. Nominale afschrijvingen'!X60</f>
        <v>79857.61050000001</v>
      </c>
      <c r="N71" s="86">
        <f>'7. Nominale afschrijvingen'!Y60</f>
        <v>79857.61050000001</v>
      </c>
      <c r="O71" s="86">
        <f>'7. Nominale afschrijvingen'!Z60</f>
        <v>79857.61050000001</v>
      </c>
      <c r="P71" s="86">
        <f>'7. Nominale afschrijvingen'!AA60</f>
        <v>39928.805250000005</v>
      </c>
      <c r="Q71" s="86">
        <f>'7. Nominale afschrijvingen'!AB60</f>
        <v>0</v>
      </c>
      <c r="R71" s="86">
        <f>'7. Nominale afschrijvingen'!AC60</f>
        <v>0</v>
      </c>
      <c r="S71" s="86">
        <f>'7. Nominale afschrijvingen'!AD60</f>
        <v>0</v>
      </c>
      <c r="T71" s="86">
        <f>'7. Nominale afschrijvingen'!AE60</f>
        <v>0</v>
      </c>
      <c r="U71" s="86">
        <f>'7. Nominale afschrijvingen'!AF60</f>
        <v>0</v>
      </c>
      <c r="V71" s="86">
        <f>'7. Nominale afschrijvingen'!AG60</f>
        <v>0</v>
      </c>
      <c r="W71" s="40"/>
      <c r="X71" s="118">
        <f>IF($C71="TD",INDEX('4. CPI-tabel'!$D$20:$Z$42,$E71-2003,X$28-2003),
IF(X$28&gt;=$E71,MAX(1,INDEX('4. CPI-tabel'!$D$20:$Z$42,MAX($E71,2010)-2003,X$28-2003)),0))</f>
        <v>1.0149999999999999</v>
      </c>
      <c r="Y71" s="118">
        <f>IF($C71="TD",INDEX('4. CPI-tabel'!$D$20:$Z$42,$E71-2003,Y$28-2003),
IF(Y$28&gt;=$E71,MAX(1,INDEX('4. CPI-tabel'!$D$20:$Z$42,MAX($E71,2010)-2003,Y$28-2003)),0))</f>
        <v>1.0413899999999998</v>
      </c>
      <c r="Z71" s="118">
        <f>IF($C71="TD",INDEX('4. CPI-tabel'!$D$20:$Z$42,$E71-2003,Z$28-2003),
IF(Z$28&gt;=$E71,MAX(1,INDEX('4. CPI-tabel'!$D$20:$Z$42,MAX($E71,2010)-2003,Z$28-2003)),0))</f>
        <v>1.0653419699999997</v>
      </c>
      <c r="AA71" s="118">
        <f>IF($C71="TD",INDEX('4. CPI-tabel'!$D$20:$Z$42,$E71-2003,AA$28-2003),
IF(AA$28&gt;=$E71,MAX(1,INDEX('4. CPI-tabel'!$D$20:$Z$42,MAX($E71,2010)-2003,AA$28-2003)),0))</f>
        <v>1.0951715451599997</v>
      </c>
      <c r="AB71" s="118">
        <f>IF($C71="TD",INDEX('4. CPI-tabel'!$D$20:$Z$42,$E71-2003,AB$28-2003),
IF(AB$28&gt;=$E71,MAX(1,INDEX('4. CPI-tabel'!$D$20:$Z$42,MAX($E71,2010)-2003,AB$28-2003)),0))</f>
        <v>1.1061232606115996</v>
      </c>
      <c r="AC71" s="118">
        <f>IF($C71="TD",INDEX('4. CPI-tabel'!$D$20:$Z$42,$E71-2003,AC$28-2003),
IF(AC$28&gt;=$E71,MAX(1,INDEX('4. CPI-tabel'!$D$20:$Z$42,MAX($E71,2010)-2003,AC$28-2003)),0))</f>
        <v>1.1149722466964924</v>
      </c>
      <c r="AD71" s="118">
        <f>IF($C71="TD",INDEX('4. CPI-tabel'!$D$20:$Z$42,$E71-2003,AD$28-2003),
IF(AD$28&gt;=$E71,MAX(1,INDEX('4. CPI-tabel'!$D$20:$Z$42,MAX($E71,2010)-2003,AD$28-2003)),0))</f>
        <v>1.1172021911898855</v>
      </c>
      <c r="AE71" s="118">
        <f>IF($C71="TD",INDEX('4. CPI-tabel'!$D$20:$Z$42,$E71-2003,AE$28-2003),
IF(AE$28&gt;=$E71,MAX(1,INDEX('4. CPI-tabel'!$D$20:$Z$42,MAX($E71,2010)-2003,AE$28-2003)),0))</f>
        <v>1.132843021866544</v>
      </c>
      <c r="AF71" s="118">
        <f>IF($C71="TD",INDEX('4. CPI-tabel'!$D$20:$Z$42,$E71-2003,AF$28-2003),
IF(AF$28&gt;=$E71,MAX(1,INDEX('4. CPI-tabel'!$D$20:$Z$42,MAX($E71,2010)-2003,AF$28-2003)),0))</f>
        <v>1.1566327253257414</v>
      </c>
      <c r="AG71" s="118">
        <f>IF($C71="TD",INDEX('4. CPI-tabel'!$D$20:$Z$42,$E71-2003,AG$28-2003),
IF(AG$28&gt;=$E71,MAX(1,INDEX('4. CPI-tabel'!$D$20:$Z$42,MAX($E71,2010)-2003,AG$28-2003)),0))</f>
        <v>1.1890184416348621</v>
      </c>
      <c r="AH71" s="118">
        <f>IF($C71="TD",INDEX('4. CPI-tabel'!$D$20:$Z$42,$E71-2003,AH$28-2003),
IF(AH$28&gt;=$E71,MAX(1,INDEX('4. CPI-tabel'!$D$20:$Z$42,MAX($E71,2010)-2003,AH$28-2003)),0))</f>
        <v>1.197341570726306</v>
      </c>
      <c r="AI71" s="118">
        <f>IF($C71="TD",INDEX('4. CPI-tabel'!$D$20:$Z$42,$E71-2003,AI$28-2003),
IF(AI$28&gt;=$E71,MAX(1,INDEX('4. CPI-tabel'!$D$20:$Z$42,MAX($E71,2010)-2003,AI$28-2003)),0))</f>
        <v>1.197341570726306</v>
      </c>
      <c r="AJ71" s="118">
        <f>IF($C71="TD",INDEX('4. CPI-tabel'!$D$20:$Z$42,$E71-2003,AJ$28-2003),
IF(AJ$28&gt;=$E71,MAX(1,INDEX('4. CPI-tabel'!$D$20:$Z$42,MAX($E71,2010)-2003,AJ$28-2003)),0))</f>
        <v>1.197341570726306</v>
      </c>
      <c r="AK71" s="118">
        <f>IF($C71="TD",INDEX('4. CPI-tabel'!$D$20:$Z$42,$E71-2003,AK$28-2003),
IF(AK$28&gt;=$E71,MAX(1,INDEX('4. CPI-tabel'!$D$20:$Z$42,MAX($E71,2010)-2003,AK$28-2003)),0))</f>
        <v>1.197341570726306</v>
      </c>
      <c r="AL71" s="118">
        <f>IF($C71="TD",INDEX('4. CPI-tabel'!$D$20:$Z$42,$E71-2003,AL$28-2003),
IF(AL$28&gt;=$E71,MAX(1,INDEX('4. CPI-tabel'!$D$20:$Z$42,MAX($E71,2010)-2003,AL$28-2003)),0))</f>
        <v>1.197341570726306</v>
      </c>
      <c r="AM71" s="118">
        <f>IF($C71="TD",INDEX('4. CPI-tabel'!$D$20:$Z$42,$E71-2003,AM$28-2003),
IF(AM$28&gt;=$E71,MAX(1,INDEX('4. CPI-tabel'!$D$20:$Z$42,MAX($E71,2010)-2003,AM$28-2003)),0))</f>
        <v>1.197341570726306</v>
      </c>
      <c r="AO71" s="87">
        <f t="shared" si="5"/>
        <v>81055.474657499988</v>
      </c>
      <c r="AP71" s="87">
        <f t="shared" si="6"/>
        <v>83162.916998594999</v>
      </c>
      <c r="AQ71" s="87">
        <f t="shared" si="7"/>
        <v>85075.664089562677</v>
      </c>
      <c r="AR71" s="87">
        <f t="shared" si="8"/>
        <v>87457.782684070422</v>
      </c>
      <c r="AS71" s="87">
        <f t="shared" si="9"/>
        <v>88332.360510911123</v>
      </c>
      <c r="AT71" s="87">
        <f t="shared" si="10"/>
        <v>89039.01939499841</v>
      </c>
      <c r="AU71" s="87">
        <f t="shared" si="11"/>
        <v>89217.097433788425</v>
      </c>
      <c r="AV71" s="87">
        <f t="shared" si="12"/>
        <v>90466.136797861458</v>
      </c>
      <c r="AW71" s="87">
        <f t="shared" si="13"/>
        <v>92365.925670616547</v>
      </c>
      <c r="AX71" s="87">
        <f t="shared" si="14"/>
        <v>47476.085794696904</v>
      </c>
      <c r="AY71" s="87">
        <f t="shared" si="15"/>
        <v>0</v>
      </c>
      <c r="AZ71" s="87">
        <f t="shared" si="16"/>
        <v>0</v>
      </c>
      <c r="BA71" s="87">
        <f t="shared" si="17"/>
        <v>0</v>
      </c>
      <c r="BB71" s="87">
        <f t="shared" si="18"/>
        <v>0</v>
      </c>
      <c r="BC71" s="87">
        <f t="shared" si="19"/>
        <v>0</v>
      </c>
      <c r="BD71" s="87">
        <f t="shared" si="20"/>
        <v>0</v>
      </c>
    </row>
    <row r="72" spans="1:56" s="20" customFormat="1" x14ac:dyDescent="0.2">
      <c r="A72" s="41"/>
      <c r="B72" s="86">
        <f>'3. Investeringen'!B58</f>
        <v>44</v>
      </c>
      <c r="C72" s="86" t="str">
        <f>'3. Investeringen'!F58</f>
        <v>TD</v>
      </c>
      <c r="D72" s="86" t="str">
        <f>'3. Investeringen'!G58</f>
        <v>Nieuwe investeringen TD</v>
      </c>
      <c r="E72" s="121">
        <f>'3. Investeringen'!K58</f>
        <v>2010</v>
      </c>
      <c r="G72" s="86">
        <f>'7. Nominale afschrijvingen'!R61</f>
        <v>23226.072</v>
      </c>
      <c r="H72" s="86">
        <f>'7. Nominale afschrijvingen'!S61</f>
        <v>23226.072</v>
      </c>
      <c r="I72" s="86">
        <f>'7. Nominale afschrijvingen'!T61</f>
        <v>23226.072</v>
      </c>
      <c r="J72" s="86">
        <f>'7. Nominale afschrijvingen'!U61</f>
        <v>23226.072</v>
      </c>
      <c r="K72" s="86">
        <f>'7. Nominale afschrijvingen'!V61</f>
        <v>11613.036</v>
      </c>
      <c r="L72" s="86">
        <f>'7. Nominale afschrijvingen'!W61</f>
        <v>0</v>
      </c>
      <c r="M72" s="86">
        <f>'7. Nominale afschrijvingen'!X61</f>
        <v>0</v>
      </c>
      <c r="N72" s="86">
        <f>'7. Nominale afschrijvingen'!Y61</f>
        <v>0</v>
      </c>
      <c r="O72" s="86">
        <f>'7. Nominale afschrijvingen'!Z61</f>
        <v>0</v>
      </c>
      <c r="P72" s="86">
        <f>'7. Nominale afschrijvingen'!AA61</f>
        <v>0</v>
      </c>
      <c r="Q72" s="86">
        <f>'7. Nominale afschrijvingen'!AB61</f>
        <v>0</v>
      </c>
      <c r="R72" s="86">
        <f>'7. Nominale afschrijvingen'!AC61</f>
        <v>0</v>
      </c>
      <c r="S72" s="86">
        <f>'7. Nominale afschrijvingen'!AD61</f>
        <v>0</v>
      </c>
      <c r="T72" s="86">
        <f>'7. Nominale afschrijvingen'!AE61</f>
        <v>0</v>
      </c>
      <c r="U72" s="86">
        <f>'7. Nominale afschrijvingen'!AF61</f>
        <v>0</v>
      </c>
      <c r="V72" s="86">
        <f>'7. Nominale afschrijvingen'!AG61</f>
        <v>0</v>
      </c>
      <c r="W72" s="40"/>
      <c r="X72" s="118">
        <f>IF($C72="TD",INDEX('4. CPI-tabel'!$D$20:$Z$42,$E72-2003,X$28-2003),
IF(X$28&gt;=$E72,MAX(1,INDEX('4. CPI-tabel'!$D$20:$Z$42,MAX($E72,2010)-2003,X$28-2003)),0))</f>
        <v>1.0149999999999999</v>
      </c>
      <c r="Y72" s="118">
        <f>IF($C72="TD",INDEX('4. CPI-tabel'!$D$20:$Z$42,$E72-2003,Y$28-2003),
IF(Y$28&gt;=$E72,MAX(1,INDEX('4. CPI-tabel'!$D$20:$Z$42,MAX($E72,2010)-2003,Y$28-2003)),0))</f>
        <v>1.0413899999999998</v>
      </c>
      <c r="Z72" s="118">
        <f>IF($C72="TD",INDEX('4. CPI-tabel'!$D$20:$Z$42,$E72-2003,Z$28-2003),
IF(Z$28&gt;=$E72,MAX(1,INDEX('4. CPI-tabel'!$D$20:$Z$42,MAX($E72,2010)-2003,Z$28-2003)),0))</f>
        <v>1.0653419699999997</v>
      </c>
      <c r="AA72" s="118">
        <f>IF($C72="TD",INDEX('4. CPI-tabel'!$D$20:$Z$42,$E72-2003,AA$28-2003),
IF(AA$28&gt;=$E72,MAX(1,INDEX('4. CPI-tabel'!$D$20:$Z$42,MAX($E72,2010)-2003,AA$28-2003)),0))</f>
        <v>1.0951715451599997</v>
      </c>
      <c r="AB72" s="118">
        <f>IF($C72="TD",INDEX('4. CPI-tabel'!$D$20:$Z$42,$E72-2003,AB$28-2003),
IF(AB$28&gt;=$E72,MAX(1,INDEX('4. CPI-tabel'!$D$20:$Z$42,MAX($E72,2010)-2003,AB$28-2003)),0))</f>
        <v>1.1061232606115996</v>
      </c>
      <c r="AC72" s="118">
        <f>IF($C72="TD",INDEX('4. CPI-tabel'!$D$20:$Z$42,$E72-2003,AC$28-2003),
IF(AC$28&gt;=$E72,MAX(1,INDEX('4. CPI-tabel'!$D$20:$Z$42,MAX($E72,2010)-2003,AC$28-2003)),0))</f>
        <v>1.1149722466964924</v>
      </c>
      <c r="AD72" s="118">
        <f>IF($C72="TD",INDEX('4. CPI-tabel'!$D$20:$Z$42,$E72-2003,AD$28-2003),
IF(AD$28&gt;=$E72,MAX(1,INDEX('4. CPI-tabel'!$D$20:$Z$42,MAX($E72,2010)-2003,AD$28-2003)),0))</f>
        <v>1.1172021911898855</v>
      </c>
      <c r="AE72" s="118">
        <f>IF($C72="TD",INDEX('4. CPI-tabel'!$D$20:$Z$42,$E72-2003,AE$28-2003),
IF(AE$28&gt;=$E72,MAX(1,INDEX('4. CPI-tabel'!$D$20:$Z$42,MAX($E72,2010)-2003,AE$28-2003)),0))</f>
        <v>1.132843021866544</v>
      </c>
      <c r="AF72" s="118">
        <f>IF($C72="TD",INDEX('4. CPI-tabel'!$D$20:$Z$42,$E72-2003,AF$28-2003),
IF(AF$28&gt;=$E72,MAX(1,INDEX('4. CPI-tabel'!$D$20:$Z$42,MAX($E72,2010)-2003,AF$28-2003)),0))</f>
        <v>1.1566327253257414</v>
      </c>
      <c r="AG72" s="118">
        <f>IF($C72="TD",INDEX('4. CPI-tabel'!$D$20:$Z$42,$E72-2003,AG$28-2003),
IF(AG$28&gt;=$E72,MAX(1,INDEX('4. CPI-tabel'!$D$20:$Z$42,MAX($E72,2010)-2003,AG$28-2003)),0))</f>
        <v>1.1890184416348621</v>
      </c>
      <c r="AH72" s="118">
        <f>IF($C72="TD",INDEX('4. CPI-tabel'!$D$20:$Z$42,$E72-2003,AH$28-2003),
IF(AH$28&gt;=$E72,MAX(1,INDEX('4. CPI-tabel'!$D$20:$Z$42,MAX($E72,2010)-2003,AH$28-2003)),0))</f>
        <v>1.197341570726306</v>
      </c>
      <c r="AI72" s="118">
        <f>IF($C72="TD",INDEX('4. CPI-tabel'!$D$20:$Z$42,$E72-2003,AI$28-2003),
IF(AI$28&gt;=$E72,MAX(1,INDEX('4. CPI-tabel'!$D$20:$Z$42,MAX($E72,2010)-2003,AI$28-2003)),0))</f>
        <v>1.197341570726306</v>
      </c>
      <c r="AJ72" s="118">
        <f>IF($C72="TD",INDEX('4. CPI-tabel'!$D$20:$Z$42,$E72-2003,AJ$28-2003),
IF(AJ$28&gt;=$E72,MAX(1,INDEX('4. CPI-tabel'!$D$20:$Z$42,MAX($E72,2010)-2003,AJ$28-2003)),0))</f>
        <v>1.197341570726306</v>
      </c>
      <c r="AK72" s="118">
        <f>IF($C72="TD",INDEX('4. CPI-tabel'!$D$20:$Z$42,$E72-2003,AK$28-2003),
IF(AK$28&gt;=$E72,MAX(1,INDEX('4. CPI-tabel'!$D$20:$Z$42,MAX($E72,2010)-2003,AK$28-2003)),0))</f>
        <v>1.197341570726306</v>
      </c>
      <c r="AL72" s="118">
        <f>IF($C72="TD",INDEX('4. CPI-tabel'!$D$20:$Z$42,$E72-2003,AL$28-2003),
IF(AL$28&gt;=$E72,MAX(1,INDEX('4. CPI-tabel'!$D$20:$Z$42,MAX($E72,2010)-2003,AL$28-2003)),0))</f>
        <v>1.197341570726306</v>
      </c>
      <c r="AM72" s="118">
        <f>IF($C72="TD",INDEX('4. CPI-tabel'!$D$20:$Z$42,$E72-2003,AM$28-2003),
IF(AM$28&gt;=$E72,MAX(1,INDEX('4. CPI-tabel'!$D$20:$Z$42,MAX($E72,2010)-2003,AM$28-2003)),0))</f>
        <v>1.197341570726306</v>
      </c>
      <c r="AO72" s="87">
        <f t="shared" si="5"/>
        <v>23574.463079999998</v>
      </c>
      <c r="AP72" s="87">
        <f t="shared" si="6"/>
        <v>24187.399120079997</v>
      </c>
      <c r="AQ72" s="87">
        <f t="shared" si="7"/>
        <v>24743.709299841834</v>
      </c>
      <c r="AR72" s="87">
        <f t="shared" si="8"/>
        <v>25436.533160237406</v>
      </c>
      <c r="AS72" s="87">
        <f t="shared" si="9"/>
        <v>12845.449245919888</v>
      </c>
      <c r="AT72" s="87">
        <f t="shared" si="10"/>
        <v>0</v>
      </c>
      <c r="AU72" s="87">
        <f t="shared" si="11"/>
        <v>0</v>
      </c>
      <c r="AV72" s="87">
        <f t="shared" si="12"/>
        <v>0</v>
      </c>
      <c r="AW72" s="87">
        <f t="shared" si="13"/>
        <v>0</v>
      </c>
      <c r="AX72" s="87">
        <f t="shared" si="14"/>
        <v>0</v>
      </c>
      <c r="AY72" s="87">
        <f t="shared" si="15"/>
        <v>0</v>
      </c>
      <c r="AZ72" s="87">
        <f t="shared" si="16"/>
        <v>0</v>
      </c>
      <c r="BA72" s="87">
        <f t="shared" si="17"/>
        <v>0</v>
      </c>
      <c r="BB72" s="87">
        <f t="shared" si="18"/>
        <v>0</v>
      </c>
      <c r="BC72" s="87">
        <f t="shared" si="19"/>
        <v>0</v>
      </c>
      <c r="BD72" s="87">
        <f t="shared" si="20"/>
        <v>0</v>
      </c>
    </row>
    <row r="73" spans="1:56" s="20" customFormat="1" x14ac:dyDescent="0.2">
      <c r="A73" s="41"/>
      <c r="B73" s="86">
        <f>'3. Investeringen'!B59</f>
        <v>45</v>
      </c>
      <c r="C73" s="86" t="str">
        <f>'3. Investeringen'!F59</f>
        <v>TD</v>
      </c>
      <c r="D73" s="86" t="str">
        <f>'3. Investeringen'!G59</f>
        <v>Nieuwe investeringen TD</v>
      </c>
      <c r="E73" s="121">
        <f>'3. Investeringen'!K59</f>
        <v>2011</v>
      </c>
      <c r="G73" s="86">
        <f>'7. Nominale afschrijvingen'!R62</f>
        <v>13851.919244212155</v>
      </c>
      <c r="H73" s="86">
        <f>'7. Nominale afschrijvingen'!S62</f>
        <v>27703.838488424313</v>
      </c>
      <c r="I73" s="86">
        <f>'7. Nominale afschrijvingen'!T62</f>
        <v>27703.838488424313</v>
      </c>
      <c r="J73" s="86">
        <f>'7. Nominale afschrijvingen'!U62</f>
        <v>27703.838488424313</v>
      </c>
      <c r="K73" s="86">
        <f>'7. Nominale afschrijvingen'!V62</f>
        <v>27703.838488424313</v>
      </c>
      <c r="L73" s="86">
        <f>'7. Nominale afschrijvingen'!W62</f>
        <v>27703.838488424313</v>
      </c>
      <c r="M73" s="86">
        <f>'7. Nominale afschrijvingen'!X62</f>
        <v>27703.838488424313</v>
      </c>
      <c r="N73" s="86">
        <f>'7. Nominale afschrijvingen'!Y62</f>
        <v>27703.838488424313</v>
      </c>
      <c r="O73" s="86">
        <f>'7. Nominale afschrijvingen'!Z62</f>
        <v>27703.838488424313</v>
      </c>
      <c r="P73" s="86">
        <f>'7. Nominale afschrijvingen'!AA62</f>
        <v>27703.838488424313</v>
      </c>
      <c r="Q73" s="86">
        <f>'7. Nominale afschrijvingen'!AB62</f>
        <v>27703.838488424313</v>
      </c>
      <c r="R73" s="86">
        <f>'7. Nominale afschrijvingen'!AC62</f>
        <v>33244.606186109173</v>
      </c>
      <c r="S73" s="86">
        <f>'7. Nominale afschrijvingen'!AD62</f>
        <v>32348.122423787132</v>
      </c>
      <c r="T73" s="86">
        <f>'7. Nominale afschrijvingen'!AE62</f>
        <v>31475.813504493995</v>
      </c>
      <c r="U73" s="86">
        <f>'7. Nominale afschrijvingen'!AF62</f>
        <v>30627.027522350334</v>
      </c>
      <c r="V73" s="86">
        <f>'7. Nominale afschrijvingen'!AG62</f>
        <v>29801.130150961111</v>
      </c>
      <c r="W73" s="40"/>
      <c r="X73" s="118">
        <f>IF($C73="TD",INDEX('4. CPI-tabel'!$D$20:$Z$42,$E73-2003,X$28-2003),
IF(X$28&gt;=$E73,MAX(1,INDEX('4. CPI-tabel'!$D$20:$Z$42,MAX($E73,2010)-2003,X$28-2003)),0))</f>
        <v>1</v>
      </c>
      <c r="Y73" s="118">
        <f>IF($C73="TD",INDEX('4. CPI-tabel'!$D$20:$Z$42,$E73-2003,Y$28-2003),
IF(Y$28&gt;=$E73,MAX(1,INDEX('4. CPI-tabel'!$D$20:$Z$42,MAX($E73,2010)-2003,Y$28-2003)),0))</f>
        <v>1.026</v>
      </c>
      <c r="Z73" s="118">
        <f>IF($C73="TD",INDEX('4. CPI-tabel'!$D$20:$Z$42,$E73-2003,Z$28-2003),
IF(Z$28&gt;=$E73,MAX(1,INDEX('4. CPI-tabel'!$D$20:$Z$42,MAX($E73,2010)-2003,Z$28-2003)),0))</f>
        <v>1.049598</v>
      </c>
      <c r="AA73" s="118">
        <f>IF($C73="TD",INDEX('4. CPI-tabel'!$D$20:$Z$42,$E73-2003,AA$28-2003),
IF(AA$28&gt;=$E73,MAX(1,INDEX('4. CPI-tabel'!$D$20:$Z$42,MAX($E73,2010)-2003,AA$28-2003)),0))</f>
        <v>1.0789867440000001</v>
      </c>
      <c r="AB73" s="118">
        <f>IF($C73="TD",INDEX('4. CPI-tabel'!$D$20:$Z$42,$E73-2003,AB$28-2003),
IF(AB$28&gt;=$E73,MAX(1,INDEX('4. CPI-tabel'!$D$20:$Z$42,MAX($E73,2010)-2003,AB$28-2003)),0))</f>
        <v>1.08977661144</v>
      </c>
      <c r="AC73" s="118">
        <f>IF($C73="TD",INDEX('4. CPI-tabel'!$D$20:$Z$42,$E73-2003,AC$28-2003),
IF(AC$28&gt;=$E73,MAX(1,INDEX('4. CPI-tabel'!$D$20:$Z$42,MAX($E73,2010)-2003,AC$28-2003)),0))</f>
        <v>1.09849482433152</v>
      </c>
      <c r="AD73" s="118">
        <f>IF($C73="TD",INDEX('4. CPI-tabel'!$D$20:$Z$42,$E73-2003,AD$28-2003),
IF(AD$28&gt;=$E73,MAX(1,INDEX('4. CPI-tabel'!$D$20:$Z$42,MAX($E73,2010)-2003,AD$28-2003)),0))</f>
        <v>1.1006918139801831</v>
      </c>
      <c r="AE73" s="118">
        <f>IF($C73="TD",INDEX('4. CPI-tabel'!$D$20:$Z$42,$E73-2003,AE$28-2003),
IF(AE$28&gt;=$E73,MAX(1,INDEX('4. CPI-tabel'!$D$20:$Z$42,MAX($E73,2010)-2003,AE$28-2003)),0))</f>
        <v>1.1161014993759057</v>
      </c>
      <c r="AF73" s="118">
        <f>IF($C73="TD",INDEX('4. CPI-tabel'!$D$20:$Z$42,$E73-2003,AF$28-2003),
IF(AF$28&gt;=$E73,MAX(1,INDEX('4. CPI-tabel'!$D$20:$Z$42,MAX($E73,2010)-2003,AF$28-2003)),0))</f>
        <v>1.1395396308627996</v>
      </c>
      <c r="AG73" s="118">
        <f>IF($C73="TD",INDEX('4. CPI-tabel'!$D$20:$Z$42,$E73-2003,AG$28-2003),
IF(AG$28&gt;=$E73,MAX(1,INDEX('4. CPI-tabel'!$D$20:$Z$42,MAX($E73,2010)-2003,AG$28-2003)),0))</f>
        <v>1.171446740526958</v>
      </c>
      <c r="AH73" s="118">
        <f>IF($C73="TD",INDEX('4. CPI-tabel'!$D$20:$Z$42,$E73-2003,AH$28-2003),
IF(AH$28&gt;=$E73,MAX(1,INDEX('4. CPI-tabel'!$D$20:$Z$42,MAX($E73,2010)-2003,AH$28-2003)),0))</f>
        <v>1.1796468677106466</v>
      </c>
      <c r="AI73" s="118">
        <f>IF($C73="TD",INDEX('4. CPI-tabel'!$D$20:$Z$42,$E73-2003,AI$28-2003),
IF(AI$28&gt;=$E73,MAX(1,INDEX('4. CPI-tabel'!$D$20:$Z$42,MAX($E73,2010)-2003,AI$28-2003)),0))</f>
        <v>1.1796468677106466</v>
      </c>
      <c r="AJ73" s="118">
        <f>IF($C73="TD",INDEX('4. CPI-tabel'!$D$20:$Z$42,$E73-2003,AJ$28-2003),
IF(AJ$28&gt;=$E73,MAX(1,INDEX('4. CPI-tabel'!$D$20:$Z$42,MAX($E73,2010)-2003,AJ$28-2003)),0))</f>
        <v>1.1796468677106466</v>
      </c>
      <c r="AK73" s="118">
        <f>IF($C73="TD",INDEX('4. CPI-tabel'!$D$20:$Z$42,$E73-2003,AK$28-2003),
IF(AK$28&gt;=$E73,MAX(1,INDEX('4. CPI-tabel'!$D$20:$Z$42,MAX($E73,2010)-2003,AK$28-2003)),0))</f>
        <v>1.1796468677106466</v>
      </c>
      <c r="AL73" s="118">
        <f>IF($C73="TD",INDEX('4. CPI-tabel'!$D$20:$Z$42,$E73-2003,AL$28-2003),
IF(AL$28&gt;=$E73,MAX(1,INDEX('4. CPI-tabel'!$D$20:$Z$42,MAX($E73,2010)-2003,AL$28-2003)),0))</f>
        <v>1.1796468677106466</v>
      </c>
      <c r="AM73" s="118">
        <f>IF($C73="TD",INDEX('4. CPI-tabel'!$D$20:$Z$42,$E73-2003,AM$28-2003),
IF(AM$28&gt;=$E73,MAX(1,INDEX('4. CPI-tabel'!$D$20:$Z$42,MAX($E73,2010)-2003,AM$28-2003)),0))</f>
        <v>1.1796468677106466</v>
      </c>
      <c r="AO73" s="87">
        <f t="shared" si="5"/>
        <v>13851.919244212155</v>
      </c>
      <c r="AP73" s="87">
        <f t="shared" si="6"/>
        <v>28424.138289123344</v>
      </c>
      <c r="AQ73" s="87">
        <f t="shared" si="7"/>
        <v>29077.893469773182</v>
      </c>
      <c r="AR73" s="87">
        <f t="shared" si="8"/>
        <v>29892.074486926835</v>
      </c>
      <c r="AS73" s="87">
        <f t="shared" si="9"/>
        <v>30190.9952317961</v>
      </c>
      <c r="AT73" s="87">
        <f t="shared" si="10"/>
        <v>30432.523193650468</v>
      </c>
      <c r="AU73" s="87">
        <f t="shared" si="11"/>
        <v>30493.388240037773</v>
      </c>
      <c r="AV73" s="87">
        <f t="shared" si="12"/>
        <v>30920.295675398302</v>
      </c>
      <c r="AW73" s="87">
        <f t="shared" si="13"/>
        <v>31569.621884581662</v>
      </c>
      <c r="AX73" s="87">
        <f t="shared" si="14"/>
        <v>32453.571297349947</v>
      </c>
      <c r="AY73" s="87">
        <f t="shared" si="15"/>
        <v>32680.746296431396</v>
      </c>
      <c r="AZ73" s="87">
        <f t="shared" si="16"/>
        <v>39216.895555717674</v>
      </c>
      <c r="BA73" s="87">
        <f t="shared" si="17"/>
        <v>38159.36129354102</v>
      </c>
      <c r="BB73" s="87">
        <f t="shared" si="18"/>
        <v>37130.344809220813</v>
      </c>
      <c r="BC73" s="87">
        <f t="shared" si="19"/>
        <v>36129.077084028337</v>
      </c>
      <c r="BD73" s="87">
        <f t="shared" si="20"/>
        <v>35154.809836818582</v>
      </c>
    </row>
    <row r="74" spans="1:56" s="20" customFormat="1" x14ac:dyDescent="0.2">
      <c r="A74" s="41"/>
      <c r="B74" s="86">
        <f>'3. Investeringen'!B60</f>
        <v>46</v>
      </c>
      <c r="C74" s="86" t="str">
        <f>'3. Investeringen'!F60</f>
        <v>TD</v>
      </c>
      <c r="D74" s="86" t="str">
        <f>'3. Investeringen'!G60</f>
        <v>Nieuwe investeringen TD</v>
      </c>
      <c r="E74" s="121">
        <f>'3. Investeringen'!K60</f>
        <v>2011</v>
      </c>
      <c r="G74" s="86">
        <f>'7. Nominale afschrijvingen'!R63</f>
        <v>5998.9576688332936</v>
      </c>
      <c r="H74" s="86">
        <f>'7. Nominale afschrijvingen'!S63</f>
        <v>11997.915337666587</v>
      </c>
      <c r="I74" s="86">
        <f>'7. Nominale afschrijvingen'!T63</f>
        <v>11997.915337666587</v>
      </c>
      <c r="J74" s="86">
        <f>'7. Nominale afschrijvingen'!U63</f>
        <v>11997.915337666587</v>
      </c>
      <c r="K74" s="86">
        <f>'7. Nominale afschrijvingen'!V63</f>
        <v>11997.915337666587</v>
      </c>
      <c r="L74" s="86">
        <f>'7. Nominale afschrijvingen'!W63</f>
        <v>11997.915337666587</v>
      </c>
      <c r="M74" s="86">
        <f>'7. Nominale afschrijvingen'!X63</f>
        <v>11997.915337666587</v>
      </c>
      <c r="N74" s="86">
        <f>'7. Nominale afschrijvingen'!Y63</f>
        <v>11997.915337666587</v>
      </c>
      <c r="O74" s="86">
        <f>'7. Nominale afschrijvingen'!Z63</f>
        <v>11997.915337666587</v>
      </c>
      <c r="P74" s="86">
        <f>'7. Nominale afschrijvingen'!AA63</f>
        <v>11997.915337666587</v>
      </c>
      <c r="Q74" s="86">
        <f>'7. Nominale afschrijvingen'!AB63</f>
        <v>11997.915337666587</v>
      </c>
      <c r="R74" s="86">
        <f>'7. Nominale afschrijvingen'!AC63</f>
        <v>14397.498405199904</v>
      </c>
      <c r="S74" s="86">
        <f>'7. Nominale afschrijvingen'!AD63</f>
        <v>13896.715851975558</v>
      </c>
      <c r="T74" s="86">
        <f>'7. Nominale afschrijvingen'!AE63</f>
        <v>13413.351822341627</v>
      </c>
      <c r="U74" s="86">
        <f>'7. Nominale afschrijvingen'!AF63</f>
        <v>12946.800454608005</v>
      </c>
      <c r="V74" s="86">
        <f>'7. Nominale afschrijvingen'!AG63</f>
        <v>12496.476960534683</v>
      </c>
      <c r="W74" s="40"/>
      <c r="X74" s="118">
        <f>IF($C74="TD",INDEX('4. CPI-tabel'!$D$20:$Z$42,$E74-2003,X$28-2003),
IF(X$28&gt;=$E74,MAX(1,INDEX('4. CPI-tabel'!$D$20:$Z$42,MAX($E74,2010)-2003,X$28-2003)),0))</f>
        <v>1</v>
      </c>
      <c r="Y74" s="118">
        <f>IF($C74="TD",INDEX('4. CPI-tabel'!$D$20:$Z$42,$E74-2003,Y$28-2003),
IF(Y$28&gt;=$E74,MAX(1,INDEX('4. CPI-tabel'!$D$20:$Z$42,MAX($E74,2010)-2003,Y$28-2003)),0))</f>
        <v>1.026</v>
      </c>
      <c r="Z74" s="118">
        <f>IF($C74="TD",INDEX('4. CPI-tabel'!$D$20:$Z$42,$E74-2003,Z$28-2003),
IF(Z$28&gt;=$E74,MAX(1,INDEX('4. CPI-tabel'!$D$20:$Z$42,MAX($E74,2010)-2003,Z$28-2003)),0))</f>
        <v>1.049598</v>
      </c>
      <c r="AA74" s="118">
        <f>IF($C74="TD",INDEX('4. CPI-tabel'!$D$20:$Z$42,$E74-2003,AA$28-2003),
IF(AA$28&gt;=$E74,MAX(1,INDEX('4. CPI-tabel'!$D$20:$Z$42,MAX($E74,2010)-2003,AA$28-2003)),0))</f>
        <v>1.0789867440000001</v>
      </c>
      <c r="AB74" s="118">
        <f>IF($C74="TD",INDEX('4. CPI-tabel'!$D$20:$Z$42,$E74-2003,AB$28-2003),
IF(AB$28&gt;=$E74,MAX(1,INDEX('4. CPI-tabel'!$D$20:$Z$42,MAX($E74,2010)-2003,AB$28-2003)),0))</f>
        <v>1.08977661144</v>
      </c>
      <c r="AC74" s="118">
        <f>IF($C74="TD",INDEX('4. CPI-tabel'!$D$20:$Z$42,$E74-2003,AC$28-2003),
IF(AC$28&gt;=$E74,MAX(1,INDEX('4. CPI-tabel'!$D$20:$Z$42,MAX($E74,2010)-2003,AC$28-2003)),0))</f>
        <v>1.09849482433152</v>
      </c>
      <c r="AD74" s="118">
        <f>IF($C74="TD",INDEX('4. CPI-tabel'!$D$20:$Z$42,$E74-2003,AD$28-2003),
IF(AD$28&gt;=$E74,MAX(1,INDEX('4. CPI-tabel'!$D$20:$Z$42,MAX($E74,2010)-2003,AD$28-2003)),0))</f>
        <v>1.1006918139801831</v>
      </c>
      <c r="AE74" s="118">
        <f>IF($C74="TD",INDEX('4. CPI-tabel'!$D$20:$Z$42,$E74-2003,AE$28-2003),
IF(AE$28&gt;=$E74,MAX(1,INDEX('4. CPI-tabel'!$D$20:$Z$42,MAX($E74,2010)-2003,AE$28-2003)),0))</f>
        <v>1.1161014993759057</v>
      </c>
      <c r="AF74" s="118">
        <f>IF($C74="TD",INDEX('4. CPI-tabel'!$D$20:$Z$42,$E74-2003,AF$28-2003),
IF(AF$28&gt;=$E74,MAX(1,INDEX('4. CPI-tabel'!$D$20:$Z$42,MAX($E74,2010)-2003,AF$28-2003)),0))</f>
        <v>1.1395396308627996</v>
      </c>
      <c r="AG74" s="118">
        <f>IF($C74="TD",INDEX('4. CPI-tabel'!$D$20:$Z$42,$E74-2003,AG$28-2003),
IF(AG$28&gt;=$E74,MAX(1,INDEX('4. CPI-tabel'!$D$20:$Z$42,MAX($E74,2010)-2003,AG$28-2003)),0))</f>
        <v>1.171446740526958</v>
      </c>
      <c r="AH74" s="118">
        <f>IF($C74="TD",INDEX('4. CPI-tabel'!$D$20:$Z$42,$E74-2003,AH$28-2003),
IF(AH$28&gt;=$E74,MAX(1,INDEX('4. CPI-tabel'!$D$20:$Z$42,MAX($E74,2010)-2003,AH$28-2003)),0))</f>
        <v>1.1796468677106466</v>
      </c>
      <c r="AI74" s="118">
        <f>IF($C74="TD",INDEX('4. CPI-tabel'!$D$20:$Z$42,$E74-2003,AI$28-2003),
IF(AI$28&gt;=$E74,MAX(1,INDEX('4. CPI-tabel'!$D$20:$Z$42,MAX($E74,2010)-2003,AI$28-2003)),0))</f>
        <v>1.1796468677106466</v>
      </c>
      <c r="AJ74" s="118">
        <f>IF($C74="TD",INDEX('4. CPI-tabel'!$D$20:$Z$42,$E74-2003,AJ$28-2003),
IF(AJ$28&gt;=$E74,MAX(1,INDEX('4. CPI-tabel'!$D$20:$Z$42,MAX($E74,2010)-2003,AJ$28-2003)),0))</f>
        <v>1.1796468677106466</v>
      </c>
      <c r="AK74" s="118">
        <f>IF($C74="TD",INDEX('4. CPI-tabel'!$D$20:$Z$42,$E74-2003,AK$28-2003),
IF(AK$28&gt;=$E74,MAX(1,INDEX('4. CPI-tabel'!$D$20:$Z$42,MAX($E74,2010)-2003,AK$28-2003)),0))</f>
        <v>1.1796468677106466</v>
      </c>
      <c r="AL74" s="118">
        <f>IF($C74="TD",INDEX('4. CPI-tabel'!$D$20:$Z$42,$E74-2003,AL$28-2003),
IF(AL$28&gt;=$E74,MAX(1,INDEX('4. CPI-tabel'!$D$20:$Z$42,MAX($E74,2010)-2003,AL$28-2003)),0))</f>
        <v>1.1796468677106466</v>
      </c>
      <c r="AM74" s="118">
        <f>IF($C74="TD",INDEX('4. CPI-tabel'!$D$20:$Z$42,$E74-2003,AM$28-2003),
IF(AM$28&gt;=$E74,MAX(1,INDEX('4. CPI-tabel'!$D$20:$Z$42,MAX($E74,2010)-2003,AM$28-2003)),0))</f>
        <v>1.1796468677106466</v>
      </c>
      <c r="AO74" s="87">
        <f t="shared" si="5"/>
        <v>5998.9576688332936</v>
      </c>
      <c r="AP74" s="87">
        <f t="shared" si="6"/>
        <v>12309.861136445919</v>
      </c>
      <c r="AQ74" s="87">
        <f t="shared" si="7"/>
        <v>12592.987942584175</v>
      </c>
      <c r="AR74" s="87">
        <f t="shared" si="8"/>
        <v>12945.591604976533</v>
      </c>
      <c r="AS74" s="87">
        <f t="shared" si="9"/>
        <v>13075.047521026298</v>
      </c>
      <c r="AT74" s="87">
        <f t="shared" si="10"/>
        <v>13179.647901194507</v>
      </c>
      <c r="AU74" s="87">
        <f t="shared" si="11"/>
        <v>13206.007196996898</v>
      </c>
      <c r="AV74" s="87">
        <f t="shared" si="12"/>
        <v>13390.891297754855</v>
      </c>
      <c r="AW74" s="87">
        <f t="shared" si="13"/>
        <v>13672.100015007705</v>
      </c>
      <c r="AX74" s="87">
        <f t="shared" si="14"/>
        <v>14054.91881542792</v>
      </c>
      <c r="AY74" s="87">
        <f t="shared" si="15"/>
        <v>14153.303247135915</v>
      </c>
      <c r="AZ74" s="87">
        <f t="shared" si="16"/>
        <v>16983.963896563098</v>
      </c>
      <c r="BA74" s="87">
        <f t="shared" si="17"/>
        <v>16393.217326247857</v>
      </c>
      <c r="BB74" s="87">
        <f t="shared" si="18"/>
        <v>15823.018462726193</v>
      </c>
      <c r="BC74" s="87">
        <f t="shared" si="19"/>
        <v>15272.652603153108</v>
      </c>
      <c r="BD74" s="87">
        <f t="shared" si="20"/>
        <v>14741.429903913</v>
      </c>
    </row>
    <row r="75" spans="1:56" s="20" customFormat="1" x14ac:dyDescent="0.2">
      <c r="A75" s="41"/>
      <c r="B75" s="86">
        <f>'3. Investeringen'!B61</f>
        <v>47</v>
      </c>
      <c r="C75" s="86" t="str">
        <f>'3. Investeringen'!F61</f>
        <v>TD</v>
      </c>
      <c r="D75" s="86" t="str">
        <f>'3. Investeringen'!G61</f>
        <v>Nieuwe investeringen TD</v>
      </c>
      <c r="E75" s="121">
        <f>'3. Investeringen'!K61</f>
        <v>2011</v>
      </c>
      <c r="G75" s="86">
        <f>'7. Nominale afschrijvingen'!R64</f>
        <v>3904.9194022569436</v>
      </c>
      <c r="H75" s="86">
        <f>'7. Nominale afschrijvingen'!S64</f>
        <v>7809.8388045138872</v>
      </c>
      <c r="I75" s="86">
        <f>'7. Nominale afschrijvingen'!T64</f>
        <v>7809.8388045138872</v>
      </c>
      <c r="J75" s="86">
        <f>'7. Nominale afschrijvingen'!U64</f>
        <v>7809.8388045138872</v>
      </c>
      <c r="K75" s="86">
        <f>'7. Nominale afschrijvingen'!V64</f>
        <v>7809.8388045138872</v>
      </c>
      <c r="L75" s="86">
        <f>'7. Nominale afschrijvingen'!W64</f>
        <v>7809.8388045138872</v>
      </c>
      <c r="M75" s="86">
        <f>'7. Nominale afschrijvingen'!X64</f>
        <v>7809.8388045138872</v>
      </c>
      <c r="N75" s="86">
        <f>'7. Nominale afschrijvingen'!Y64</f>
        <v>7809.8388045138872</v>
      </c>
      <c r="O75" s="86">
        <f>'7. Nominale afschrijvingen'!Z64</f>
        <v>7809.8388045138872</v>
      </c>
      <c r="P75" s="86">
        <f>'7. Nominale afschrijvingen'!AA64</f>
        <v>7809.8388045138872</v>
      </c>
      <c r="Q75" s="86">
        <f>'7. Nominale afschrijvingen'!AB64</f>
        <v>7809.8388045138872</v>
      </c>
      <c r="R75" s="86">
        <f>'7. Nominale afschrijvingen'!AC64</f>
        <v>9371.8065654166639</v>
      </c>
      <c r="S75" s="86">
        <f>'7. Nominale afschrijvingen'!AD64</f>
        <v>8795.0800075448697</v>
      </c>
      <c r="T75" s="86">
        <f>'7. Nominale afschrijvingen'!AE64</f>
        <v>8253.8443147728794</v>
      </c>
      <c r="U75" s="86">
        <f>'7. Nominale afschrijvingen'!AF64</f>
        <v>7745.9154338637782</v>
      </c>
      <c r="V75" s="86">
        <f>'7. Nominale afschrijvingen'!AG64</f>
        <v>7620.9813139627504</v>
      </c>
      <c r="W75" s="40"/>
      <c r="X75" s="118">
        <f>IF($C75="TD",INDEX('4. CPI-tabel'!$D$20:$Z$42,$E75-2003,X$28-2003),
IF(X$28&gt;=$E75,MAX(1,INDEX('4. CPI-tabel'!$D$20:$Z$42,MAX($E75,2010)-2003,X$28-2003)),0))</f>
        <v>1</v>
      </c>
      <c r="Y75" s="118">
        <f>IF($C75="TD",INDEX('4. CPI-tabel'!$D$20:$Z$42,$E75-2003,Y$28-2003),
IF(Y$28&gt;=$E75,MAX(1,INDEX('4. CPI-tabel'!$D$20:$Z$42,MAX($E75,2010)-2003,Y$28-2003)),0))</f>
        <v>1.026</v>
      </c>
      <c r="Z75" s="118">
        <f>IF($C75="TD",INDEX('4. CPI-tabel'!$D$20:$Z$42,$E75-2003,Z$28-2003),
IF(Z$28&gt;=$E75,MAX(1,INDEX('4. CPI-tabel'!$D$20:$Z$42,MAX($E75,2010)-2003,Z$28-2003)),0))</f>
        <v>1.049598</v>
      </c>
      <c r="AA75" s="118">
        <f>IF($C75="TD",INDEX('4. CPI-tabel'!$D$20:$Z$42,$E75-2003,AA$28-2003),
IF(AA$28&gt;=$E75,MAX(1,INDEX('4. CPI-tabel'!$D$20:$Z$42,MAX($E75,2010)-2003,AA$28-2003)),0))</f>
        <v>1.0789867440000001</v>
      </c>
      <c r="AB75" s="118">
        <f>IF($C75="TD",INDEX('4. CPI-tabel'!$D$20:$Z$42,$E75-2003,AB$28-2003),
IF(AB$28&gt;=$E75,MAX(1,INDEX('4. CPI-tabel'!$D$20:$Z$42,MAX($E75,2010)-2003,AB$28-2003)),0))</f>
        <v>1.08977661144</v>
      </c>
      <c r="AC75" s="118">
        <f>IF($C75="TD",INDEX('4. CPI-tabel'!$D$20:$Z$42,$E75-2003,AC$28-2003),
IF(AC$28&gt;=$E75,MAX(1,INDEX('4. CPI-tabel'!$D$20:$Z$42,MAX($E75,2010)-2003,AC$28-2003)),0))</f>
        <v>1.09849482433152</v>
      </c>
      <c r="AD75" s="118">
        <f>IF($C75="TD",INDEX('4. CPI-tabel'!$D$20:$Z$42,$E75-2003,AD$28-2003),
IF(AD$28&gt;=$E75,MAX(1,INDEX('4. CPI-tabel'!$D$20:$Z$42,MAX($E75,2010)-2003,AD$28-2003)),0))</f>
        <v>1.1006918139801831</v>
      </c>
      <c r="AE75" s="118">
        <f>IF($C75="TD",INDEX('4. CPI-tabel'!$D$20:$Z$42,$E75-2003,AE$28-2003),
IF(AE$28&gt;=$E75,MAX(1,INDEX('4. CPI-tabel'!$D$20:$Z$42,MAX($E75,2010)-2003,AE$28-2003)),0))</f>
        <v>1.1161014993759057</v>
      </c>
      <c r="AF75" s="118">
        <f>IF($C75="TD",INDEX('4. CPI-tabel'!$D$20:$Z$42,$E75-2003,AF$28-2003),
IF(AF$28&gt;=$E75,MAX(1,INDEX('4. CPI-tabel'!$D$20:$Z$42,MAX($E75,2010)-2003,AF$28-2003)),0))</f>
        <v>1.1395396308627996</v>
      </c>
      <c r="AG75" s="118">
        <f>IF($C75="TD",INDEX('4. CPI-tabel'!$D$20:$Z$42,$E75-2003,AG$28-2003),
IF(AG$28&gt;=$E75,MAX(1,INDEX('4. CPI-tabel'!$D$20:$Z$42,MAX($E75,2010)-2003,AG$28-2003)),0))</f>
        <v>1.171446740526958</v>
      </c>
      <c r="AH75" s="118">
        <f>IF($C75="TD",INDEX('4. CPI-tabel'!$D$20:$Z$42,$E75-2003,AH$28-2003),
IF(AH$28&gt;=$E75,MAX(1,INDEX('4. CPI-tabel'!$D$20:$Z$42,MAX($E75,2010)-2003,AH$28-2003)),0))</f>
        <v>1.1796468677106466</v>
      </c>
      <c r="AI75" s="118">
        <f>IF($C75="TD",INDEX('4. CPI-tabel'!$D$20:$Z$42,$E75-2003,AI$28-2003),
IF(AI$28&gt;=$E75,MAX(1,INDEX('4. CPI-tabel'!$D$20:$Z$42,MAX($E75,2010)-2003,AI$28-2003)),0))</f>
        <v>1.1796468677106466</v>
      </c>
      <c r="AJ75" s="118">
        <f>IF($C75="TD",INDEX('4. CPI-tabel'!$D$20:$Z$42,$E75-2003,AJ$28-2003),
IF(AJ$28&gt;=$E75,MAX(1,INDEX('4. CPI-tabel'!$D$20:$Z$42,MAX($E75,2010)-2003,AJ$28-2003)),0))</f>
        <v>1.1796468677106466</v>
      </c>
      <c r="AK75" s="118">
        <f>IF($C75="TD",INDEX('4. CPI-tabel'!$D$20:$Z$42,$E75-2003,AK$28-2003),
IF(AK$28&gt;=$E75,MAX(1,INDEX('4. CPI-tabel'!$D$20:$Z$42,MAX($E75,2010)-2003,AK$28-2003)),0))</f>
        <v>1.1796468677106466</v>
      </c>
      <c r="AL75" s="118">
        <f>IF($C75="TD",INDEX('4. CPI-tabel'!$D$20:$Z$42,$E75-2003,AL$28-2003),
IF(AL$28&gt;=$E75,MAX(1,INDEX('4. CPI-tabel'!$D$20:$Z$42,MAX($E75,2010)-2003,AL$28-2003)),0))</f>
        <v>1.1796468677106466</v>
      </c>
      <c r="AM75" s="118">
        <f>IF($C75="TD",INDEX('4. CPI-tabel'!$D$20:$Z$42,$E75-2003,AM$28-2003),
IF(AM$28&gt;=$E75,MAX(1,INDEX('4. CPI-tabel'!$D$20:$Z$42,MAX($E75,2010)-2003,AM$28-2003)),0))</f>
        <v>1.1796468677106466</v>
      </c>
      <c r="AO75" s="87">
        <f t="shared" si="5"/>
        <v>3904.9194022569436</v>
      </c>
      <c r="AP75" s="87">
        <f t="shared" si="6"/>
        <v>8012.8946134312482</v>
      </c>
      <c r="AQ75" s="87">
        <f t="shared" si="7"/>
        <v>8197.1911895401681</v>
      </c>
      <c r="AR75" s="87">
        <f t="shared" si="8"/>
        <v>8426.7125428472918</v>
      </c>
      <c r="AS75" s="87">
        <f t="shared" si="9"/>
        <v>8510.9796682757642</v>
      </c>
      <c r="AT75" s="87">
        <f t="shared" si="10"/>
        <v>8579.0675056219716</v>
      </c>
      <c r="AU75" s="87">
        <f t="shared" si="11"/>
        <v>8596.2256406332144</v>
      </c>
      <c r="AV75" s="87">
        <f t="shared" si="12"/>
        <v>8716.5727996020814</v>
      </c>
      <c r="AW75" s="87">
        <f t="shared" si="13"/>
        <v>8899.6208283937231</v>
      </c>
      <c r="AX75" s="87">
        <f t="shared" si="14"/>
        <v>9148.8102115887468</v>
      </c>
      <c r="AY75" s="87">
        <f t="shared" si="15"/>
        <v>9212.8518830698686</v>
      </c>
      <c r="AZ75" s="87">
        <f t="shared" si="16"/>
        <v>11055.422259683841</v>
      </c>
      <c r="BA75" s="87">
        <f t="shared" si="17"/>
        <v>10375.088582164835</v>
      </c>
      <c r="BB75" s="87">
        <f t="shared" si="18"/>
        <v>9736.6215924931566</v>
      </c>
      <c r="BC75" s="87">
        <f t="shared" si="19"/>
        <v>9137.4448791089599</v>
      </c>
      <c r="BD75" s="87">
        <f t="shared" si="20"/>
        <v>8990.0667358975261</v>
      </c>
    </row>
    <row r="76" spans="1:56" s="20" customFormat="1" x14ac:dyDescent="0.2">
      <c r="A76" s="41"/>
      <c r="B76" s="86">
        <f>'3. Investeringen'!B62</f>
        <v>48</v>
      </c>
      <c r="C76" s="86" t="str">
        <f>'3. Investeringen'!F62</f>
        <v>TD</v>
      </c>
      <c r="D76" s="86" t="str">
        <f>'3. Investeringen'!G62</f>
        <v>Nieuwe investeringen TD</v>
      </c>
      <c r="E76" s="121">
        <f>'3. Investeringen'!K62</f>
        <v>2011</v>
      </c>
      <c r="G76" s="86">
        <f>'7. Nominale afschrijvingen'!R65</f>
        <v>17904.554375</v>
      </c>
      <c r="H76" s="86">
        <f>'7. Nominale afschrijvingen'!S65</f>
        <v>35809.108749999992</v>
      </c>
      <c r="I76" s="86">
        <f>'7. Nominale afschrijvingen'!T65</f>
        <v>35809.108749999992</v>
      </c>
      <c r="J76" s="86">
        <f>'7. Nominale afschrijvingen'!U65</f>
        <v>35809.108749999992</v>
      </c>
      <c r="K76" s="86">
        <f>'7. Nominale afschrijvingen'!V65</f>
        <v>35809.108749999992</v>
      </c>
      <c r="L76" s="86">
        <f>'7. Nominale afschrijvingen'!W65</f>
        <v>35809.108749999992</v>
      </c>
      <c r="M76" s="86">
        <f>'7. Nominale afschrijvingen'!X65</f>
        <v>35809.108749999992</v>
      </c>
      <c r="N76" s="86">
        <f>'7. Nominale afschrijvingen'!Y65</f>
        <v>35809.108749999992</v>
      </c>
      <c r="O76" s="86">
        <f>'7. Nominale afschrijvingen'!Z65</f>
        <v>35809.108749999992</v>
      </c>
      <c r="P76" s="86">
        <f>'7. Nominale afschrijvingen'!AA65</f>
        <v>35809.108749999992</v>
      </c>
      <c r="Q76" s="86">
        <f>'7. Nominale afschrijvingen'!AB65</f>
        <v>17904.554374999996</v>
      </c>
      <c r="R76" s="86">
        <f>'7. Nominale afschrijvingen'!AC65</f>
        <v>0</v>
      </c>
      <c r="S76" s="86">
        <f>'7. Nominale afschrijvingen'!AD65</f>
        <v>0</v>
      </c>
      <c r="T76" s="86">
        <f>'7. Nominale afschrijvingen'!AE65</f>
        <v>0</v>
      </c>
      <c r="U76" s="86">
        <f>'7. Nominale afschrijvingen'!AF65</f>
        <v>0</v>
      </c>
      <c r="V76" s="86">
        <f>'7. Nominale afschrijvingen'!AG65</f>
        <v>0</v>
      </c>
      <c r="W76" s="40"/>
      <c r="X76" s="118">
        <f>IF($C76="TD",INDEX('4. CPI-tabel'!$D$20:$Z$42,$E76-2003,X$28-2003),
IF(X$28&gt;=$E76,MAX(1,INDEX('4. CPI-tabel'!$D$20:$Z$42,MAX($E76,2010)-2003,X$28-2003)),0))</f>
        <v>1</v>
      </c>
      <c r="Y76" s="118">
        <f>IF($C76="TD",INDEX('4. CPI-tabel'!$D$20:$Z$42,$E76-2003,Y$28-2003),
IF(Y$28&gt;=$E76,MAX(1,INDEX('4. CPI-tabel'!$D$20:$Z$42,MAX($E76,2010)-2003,Y$28-2003)),0))</f>
        <v>1.026</v>
      </c>
      <c r="Z76" s="118">
        <f>IF($C76="TD",INDEX('4. CPI-tabel'!$D$20:$Z$42,$E76-2003,Z$28-2003),
IF(Z$28&gt;=$E76,MAX(1,INDEX('4. CPI-tabel'!$D$20:$Z$42,MAX($E76,2010)-2003,Z$28-2003)),0))</f>
        <v>1.049598</v>
      </c>
      <c r="AA76" s="118">
        <f>IF($C76="TD",INDEX('4. CPI-tabel'!$D$20:$Z$42,$E76-2003,AA$28-2003),
IF(AA$28&gt;=$E76,MAX(1,INDEX('4. CPI-tabel'!$D$20:$Z$42,MAX($E76,2010)-2003,AA$28-2003)),0))</f>
        <v>1.0789867440000001</v>
      </c>
      <c r="AB76" s="118">
        <f>IF($C76="TD",INDEX('4. CPI-tabel'!$D$20:$Z$42,$E76-2003,AB$28-2003),
IF(AB$28&gt;=$E76,MAX(1,INDEX('4. CPI-tabel'!$D$20:$Z$42,MAX($E76,2010)-2003,AB$28-2003)),0))</f>
        <v>1.08977661144</v>
      </c>
      <c r="AC76" s="118">
        <f>IF($C76="TD",INDEX('4. CPI-tabel'!$D$20:$Z$42,$E76-2003,AC$28-2003),
IF(AC$28&gt;=$E76,MAX(1,INDEX('4. CPI-tabel'!$D$20:$Z$42,MAX($E76,2010)-2003,AC$28-2003)),0))</f>
        <v>1.09849482433152</v>
      </c>
      <c r="AD76" s="118">
        <f>IF($C76="TD",INDEX('4. CPI-tabel'!$D$20:$Z$42,$E76-2003,AD$28-2003),
IF(AD$28&gt;=$E76,MAX(1,INDEX('4. CPI-tabel'!$D$20:$Z$42,MAX($E76,2010)-2003,AD$28-2003)),0))</f>
        <v>1.1006918139801831</v>
      </c>
      <c r="AE76" s="118">
        <f>IF($C76="TD",INDEX('4. CPI-tabel'!$D$20:$Z$42,$E76-2003,AE$28-2003),
IF(AE$28&gt;=$E76,MAX(1,INDEX('4. CPI-tabel'!$D$20:$Z$42,MAX($E76,2010)-2003,AE$28-2003)),0))</f>
        <v>1.1161014993759057</v>
      </c>
      <c r="AF76" s="118">
        <f>IF($C76="TD",INDEX('4. CPI-tabel'!$D$20:$Z$42,$E76-2003,AF$28-2003),
IF(AF$28&gt;=$E76,MAX(1,INDEX('4. CPI-tabel'!$D$20:$Z$42,MAX($E76,2010)-2003,AF$28-2003)),0))</f>
        <v>1.1395396308627996</v>
      </c>
      <c r="AG76" s="118">
        <f>IF($C76="TD",INDEX('4. CPI-tabel'!$D$20:$Z$42,$E76-2003,AG$28-2003),
IF(AG$28&gt;=$E76,MAX(1,INDEX('4. CPI-tabel'!$D$20:$Z$42,MAX($E76,2010)-2003,AG$28-2003)),0))</f>
        <v>1.171446740526958</v>
      </c>
      <c r="AH76" s="118">
        <f>IF($C76="TD",INDEX('4. CPI-tabel'!$D$20:$Z$42,$E76-2003,AH$28-2003),
IF(AH$28&gt;=$E76,MAX(1,INDEX('4. CPI-tabel'!$D$20:$Z$42,MAX($E76,2010)-2003,AH$28-2003)),0))</f>
        <v>1.1796468677106466</v>
      </c>
      <c r="AI76" s="118">
        <f>IF($C76="TD",INDEX('4. CPI-tabel'!$D$20:$Z$42,$E76-2003,AI$28-2003),
IF(AI$28&gt;=$E76,MAX(1,INDEX('4. CPI-tabel'!$D$20:$Z$42,MAX($E76,2010)-2003,AI$28-2003)),0))</f>
        <v>1.1796468677106466</v>
      </c>
      <c r="AJ76" s="118">
        <f>IF($C76="TD",INDEX('4. CPI-tabel'!$D$20:$Z$42,$E76-2003,AJ$28-2003),
IF(AJ$28&gt;=$E76,MAX(1,INDEX('4. CPI-tabel'!$D$20:$Z$42,MAX($E76,2010)-2003,AJ$28-2003)),0))</f>
        <v>1.1796468677106466</v>
      </c>
      <c r="AK76" s="118">
        <f>IF($C76="TD",INDEX('4. CPI-tabel'!$D$20:$Z$42,$E76-2003,AK$28-2003),
IF(AK$28&gt;=$E76,MAX(1,INDEX('4. CPI-tabel'!$D$20:$Z$42,MAX($E76,2010)-2003,AK$28-2003)),0))</f>
        <v>1.1796468677106466</v>
      </c>
      <c r="AL76" s="118">
        <f>IF($C76="TD",INDEX('4. CPI-tabel'!$D$20:$Z$42,$E76-2003,AL$28-2003),
IF(AL$28&gt;=$E76,MAX(1,INDEX('4. CPI-tabel'!$D$20:$Z$42,MAX($E76,2010)-2003,AL$28-2003)),0))</f>
        <v>1.1796468677106466</v>
      </c>
      <c r="AM76" s="118">
        <f>IF($C76="TD",INDEX('4. CPI-tabel'!$D$20:$Z$42,$E76-2003,AM$28-2003),
IF(AM$28&gt;=$E76,MAX(1,INDEX('4. CPI-tabel'!$D$20:$Z$42,MAX($E76,2010)-2003,AM$28-2003)),0))</f>
        <v>1.1796468677106466</v>
      </c>
      <c r="AO76" s="87">
        <f t="shared" si="5"/>
        <v>17904.554375</v>
      </c>
      <c r="AP76" s="87">
        <f t="shared" si="6"/>
        <v>36740.145577499992</v>
      </c>
      <c r="AQ76" s="87">
        <f t="shared" si="7"/>
        <v>37585.168925782491</v>
      </c>
      <c r="AR76" s="87">
        <f t="shared" si="8"/>
        <v>38637.553655704403</v>
      </c>
      <c r="AS76" s="87">
        <f t="shared" si="9"/>
        <v>39023.92919226145</v>
      </c>
      <c r="AT76" s="87">
        <f t="shared" si="10"/>
        <v>39336.120625799536</v>
      </c>
      <c r="AU76" s="87">
        <f t="shared" si="11"/>
        <v>39414.792867051139</v>
      </c>
      <c r="AV76" s="87">
        <f t="shared" si="12"/>
        <v>39966.599967189861</v>
      </c>
      <c r="AW76" s="87">
        <f t="shared" si="13"/>
        <v>40805.898566500837</v>
      </c>
      <c r="AX76" s="87">
        <f t="shared" si="14"/>
        <v>41948.463726362861</v>
      </c>
      <c r="AY76" s="87">
        <f t="shared" si="15"/>
        <v>21121.0514862237</v>
      </c>
      <c r="AZ76" s="87">
        <f t="shared" si="16"/>
        <v>0</v>
      </c>
      <c r="BA76" s="87">
        <f t="shared" si="17"/>
        <v>0</v>
      </c>
      <c r="BB76" s="87">
        <f t="shared" si="18"/>
        <v>0</v>
      </c>
      <c r="BC76" s="87">
        <f t="shared" si="19"/>
        <v>0</v>
      </c>
      <c r="BD76" s="87">
        <f t="shared" si="20"/>
        <v>0</v>
      </c>
    </row>
    <row r="77" spans="1:56" s="20" customFormat="1" x14ac:dyDescent="0.2">
      <c r="A77" s="41"/>
      <c r="B77" s="86">
        <f>'3. Investeringen'!B63</f>
        <v>49</v>
      </c>
      <c r="C77" s="86" t="str">
        <f>'3. Investeringen'!F63</f>
        <v>TD</v>
      </c>
      <c r="D77" s="86" t="str">
        <f>'3. Investeringen'!G63</f>
        <v>Nieuwe investeringen TD</v>
      </c>
      <c r="E77" s="121">
        <f>'3. Investeringen'!K63</f>
        <v>2011</v>
      </c>
      <c r="G77" s="86">
        <f>'7. Nominale afschrijvingen'!R66</f>
        <v>484.03124999999994</v>
      </c>
      <c r="H77" s="86">
        <f>'7. Nominale afschrijvingen'!S66</f>
        <v>968.06249999999977</v>
      </c>
      <c r="I77" s="86">
        <f>'7. Nominale afschrijvingen'!T66</f>
        <v>968.06249999999977</v>
      </c>
      <c r="J77" s="86">
        <f>'7. Nominale afschrijvingen'!U66</f>
        <v>968.06249999999977</v>
      </c>
      <c r="K77" s="86">
        <f>'7. Nominale afschrijvingen'!V66</f>
        <v>968.06249999999977</v>
      </c>
      <c r="L77" s="86">
        <f>'7. Nominale afschrijvingen'!W66</f>
        <v>484.03124999999989</v>
      </c>
      <c r="M77" s="86">
        <f>'7. Nominale afschrijvingen'!X66</f>
        <v>0</v>
      </c>
      <c r="N77" s="86">
        <f>'7. Nominale afschrijvingen'!Y66</f>
        <v>0</v>
      </c>
      <c r="O77" s="86">
        <f>'7. Nominale afschrijvingen'!Z66</f>
        <v>0</v>
      </c>
      <c r="P77" s="86">
        <f>'7. Nominale afschrijvingen'!AA66</f>
        <v>0</v>
      </c>
      <c r="Q77" s="86">
        <f>'7. Nominale afschrijvingen'!AB66</f>
        <v>0</v>
      </c>
      <c r="R77" s="86">
        <f>'7. Nominale afschrijvingen'!AC66</f>
        <v>0</v>
      </c>
      <c r="S77" s="86">
        <f>'7. Nominale afschrijvingen'!AD66</f>
        <v>0</v>
      </c>
      <c r="T77" s="86">
        <f>'7. Nominale afschrijvingen'!AE66</f>
        <v>0</v>
      </c>
      <c r="U77" s="86">
        <f>'7. Nominale afschrijvingen'!AF66</f>
        <v>0</v>
      </c>
      <c r="V77" s="86">
        <f>'7. Nominale afschrijvingen'!AG66</f>
        <v>0</v>
      </c>
      <c r="W77" s="40"/>
      <c r="X77" s="118">
        <f>IF($C77="TD",INDEX('4. CPI-tabel'!$D$20:$Z$42,$E77-2003,X$28-2003),
IF(X$28&gt;=$E77,MAX(1,INDEX('4. CPI-tabel'!$D$20:$Z$42,MAX($E77,2010)-2003,X$28-2003)),0))</f>
        <v>1</v>
      </c>
      <c r="Y77" s="118">
        <f>IF($C77="TD",INDEX('4. CPI-tabel'!$D$20:$Z$42,$E77-2003,Y$28-2003),
IF(Y$28&gt;=$E77,MAX(1,INDEX('4. CPI-tabel'!$D$20:$Z$42,MAX($E77,2010)-2003,Y$28-2003)),0))</f>
        <v>1.026</v>
      </c>
      <c r="Z77" s="118">
        <f>IF($C77="TD",INDEX('4. CPI-tabel'!$D$20:$Z$42,$E77-2003,Z$28-2003),
IF(Z$28&gt;=$E77,MAX(1,INDEX('4. CPI-tabel'!$D$20:$Z$42,MAX($E77,2010)-2003,Z$28-2003)),0))</f>
        <v>1.049598</v>
      </c>
      <c r="AA77" s="118">
        <f>IF($C77="TD",INDEX('4. CPI-tabel'!$D$20:$Z$42,$E77-2003,AA$28-2003),
IF(AA$28&gt;=$E77,MAX(1,INDEX('4. CPI-tabel'!$D$20:$Z$42,MAX($E77,2010)-2003,AA$28-2003)),0))</f>
        <v>1.0789867440000001</v>
      </c>
      <c r="AB77" s="118">
        <f>IF($C77="TD",INDEX('4. CPI-tabel'!$D$20:$Z$42,$E77-2003,AB$28-2003),
IF(AB$28&gt;=$E77,MAX(1,INDEX('4. CPI-tabel'!$D$20:$Z$42,MAX($E77,2010)-2003,AB$28-2003)),0))</f>
        <v>1.08977661144</v>
      </c>
      <c r="AC77" s="118">
        <f>IF($C77="TD",INDEX('4. CPI-tabel'!$D$20:$Z$42,$E77-2003,AC$28-2003),
IF(AC$28&gt;=$E77,MAX(1,INDEX('4. CPI-tabel'!$D$20:$Z$42,MAX($E77,2010)-2003,AC$28-2003)),0))</f>
        <v>1.09849482433152</v>
      </c>
      <c r="AD77" s="118">
        <f>IF($C77="TD",INDEX('4. CPI-tabel'!$D$20:$Z$42,$E77-2003,AD$28-2003),
IF(AD$28&gt;=$E77,MAX(1,INDEX('4. CPI-tabel'!$D$20:$Z$42,MAX($E77,2010)-2003,AD$28-2003)),0))</f>
        <v>1.1006918139801831</v>
      </c>
      <c r="AE77" s="118">
        <f>IF($C77="TD",INDEX('4. CPI-tabel'!$D$20:$Z$42,$E77-2003,AE$28-2003),
IF(AE$28&gt;=$E77,MAX(1,INDEX('4. CPI-tabel'!$D$20:$Z$42,MAX($E77,2010)-2003,AE$28-2003)),0))</f>
        <v>1.1161014993759057</v>
      </c>
      <c r="AF77" s="118">
        <f>IF($C77="TD",INDEX('4. CPI-tabel'!$D$20:$Z$42,$E77-2003,AF$28-2003),
IF(AF$28&gt;=$E77,MAX(1,INDEX('4. CPI-tabel'!$D$20:$Z$42,MAX($E77,2010)-2003,AF$28-2003)),0))</f>
        <v>1.1395396308627996</v>
      </c>
      <c r="AG77" s="118">
        <f>IF($C77="TD",INDEX('4. CPI-tabel'!$D$20:$Z$42,$E77-2003,AG$28-2003),
IF(AG$28&gt;=$E77,MAX(1,INDEX('4. CPI-tabel'!$D$20:$Z$42,MAX($E77,2010)-2003,AG$28-2003)),0))</f>
        <v>1.171446740526958</v>
      </c>
      <c r="AH77" s="118">
        <f>IF($C77="TD",INDEX('4. CPI-tabel'!$D$20:$Z$42,$E77-2003,AH$28-2003),
IF(AH$28&gt;=$E77,MAX(1,INDEX('4. CPI-tabel'!$D$20:$Z$42,MAX($E77,2010)-2003,AH$28-2003)),0))</f>
        <v>1.1796468677106466</v>
      </c>
      <c r="AI77" s="118">
        <f>IF($C77="TD",INDEX('4. CPI-tabel'!$D$20:$Z$42,$E77-2003,AI$28-2003),
IF(AI$28&gt;=$E77,MAX(1,INDEX('4. CPI-tabel'!$D$20:$Z$42,MAX($E77,2010)-2003,AI$28-2003)),0))</f>
        <v>1.1796468677106466</v>
      </c>
      <c r="AJ77" s="118">
        <f>IF($C77="TD",INDEX('4. CPI-tabel'!$D$20:$Z$42,$E77-2003,AJ$28-2003),
IF(AJ$28&gt;=$E77,MAX(1,INDEX('4. CPI-tabel'!$D$20:$Z$42,MAX($E77,2010)-2003,AJ$28-2003)),0))</f>
        <v>1.1796468677106466</v>
      </c>
      <c r="AK77" s="118">
        <f>IF($C77="TD",INDEX('4. CPI-tabel'!$D$20:$Z$42,$E77-2003,AK$28-2003),
IF(AK$28&gt;=$E77,MAX(1,INDEX('4. CPI-tabel'!$D$20:$Z$42,MAX($E77,2010)-2003,AK$28-2003)),0))</f>
        <v>1.1796468677106466</v>
      </c>
      <c r="AL77" s="118">
        <f>IF($C77="TD",INDEX('4. CPI-tabel'!$D$20:$Z$42,$E77-2003,AL$28-2003),
IF(AL$28&gt;=$E77,MAX(1,INDEX('4. CPI-tabel'!$D$20:$Z$42,MAX($E77,2010)-2003,AL$28-2003)),0))</f>
        <v>1.1796468677106466</v>
      </c>
      <c r="AM77" s="118">
        <f>IF($C77="TD",INDEX('4. CPI-tabel'!$D$20:$Z$42,$E77-2003,AM$28-2003),
IF(AM$28&gt;=$E77,MAX(1,INDEX('4. CPI-tabel'!$D$20:$Z$42,MAX($E77,2010)-2003,AM$28-2003)),0))</f>
        <v>1.1796468677106466</v>
      </c>
      <c r="AO77" s="87">
        <f t="shared" si="5"/>
        <v>484.03124999999994</v>
      </c>
      <c r="AP77" s="87">
        <f t="shared" si="6"/>
        <v>993.23212499999977</v>
      </c>
      <c r="AQ77" s="87">
        <f t="shared" si="7"/>
        <v>1016.0764638749998</v>
      </c>
      <c r="AR77" s="87">
        <f t="shared" si="8"/>
        <v>1044.5266048634999</v>
      </c>
      <c r="AS77" s="87">
        <f t="shared" si="9"/>
        <v>1054.9718709121348</v>
      </c>
      <c r="AT77" s="87">
        <f t="shared" si="10"/>
        <v>531.70582293971597</v>
      </c>
      <c r="AU77" s="87">
        <f t="shared" si="11"/>
        <v>0</v>
      </c>
      <c r="AV77" s="87">
        <f t="shared" si="12"/>
        <v>0</v>
      </c>
      <c r="AW77" s="87">
        <f t="shared" si="13"/>
        <v>0</v>
      </c>
      <c r="AX77" s="87">
        <f t="shared" si="14"/>
        <v>0</v>
      </c>
      <c r="AY77" s="87">
        <f t="shared" si="15"/>
        <v>0</v>
      </c>
      <c r="AZ77" s="87">
        <f t="shared" si="16"/>
        <v>0</v>
      </c>
      <c r="BA77" s="87">
        <f t="shared" si="17"/>
        <v>0</v>
      </c>
      <c r="BB77" s="87">
        <f t="shared" si="18"/>
        <v>0</v>
      </c>
      <c r="BC77" s="87">
        <f t="shared" si="19"/>
        <v>0</v>
      </c>
      <c r="BD77" s="87">
        <f t="shared" si="20"/>
        <v>0</v>
      </c>
    </row>
    <row r="78" spans="1:56" s="20" customFormat="1" x14ac:dyDescent="0.2">
      <c r="A78" s="41"/>
      <c r="B78" s="86">
        <f>'3. Investeringen'!B64</f>
        <v>50</v>
      </c>
      <c r="C78" s="86" t="str">
        <f>'3. Investeringen'!F64</f>
        <v>TD</v>
      </c>
      <c r="D78" s="86" t="str">
        <f>'3. Investeringen'!G64</f>
        <v>Nieuwe investeringen TD</v>
      </c>
      <c r="E78" s="121">
        <f>'3. Investeringen'!K64</f>
        <v>2012</v>
      </c>
      <c r="G78" s="86">
        <f>'7. Nominale afschrijvingen'!R67</f>
        <v>0</v>
      </c>
      <c r="H78" s="86">
        <f>'7. Nominale afschrijvingen'!S67</f>
        <v>17335.018181818181</v>
      </c>
      <c r="I78" s="86">
        <f>'7. Nominale afschrijvingen'!T67</f>
        <v>34670.036363636369</v>
      </c>
      <c r="J78" s="86">
        <f>'7. Nominale afschrijvingen'!U67</f>
        <v>34670.036363636369</v>
      </c>
      <c r="K78" s="86">
        <f>'7. Nominale afschrijvingen'!V67</f>
        <v>34670.036363636369</v>
      </c>
      <c r="L78" s="86">
        <f>'7. Nominale afschrijvingen'!W67</f>
        <v>34670.036363636369</v>
      </c>
      <c r="M78" s="86">
        <f>'7. Nominale afschrijvingen'!X67</f>
        <v>34670.036363636369</v>
      </c>
      <c r="N78" s="86">
        <f>'7. Nominale afschrijvingen'!Y67</f>
        <v>34670.036363636369</v>
      </c>
      <c r="O78" s="86">
        <f>'7. Nominale afschrijvingen'!Z67</f>
        <v>34670.036363636369</v>
      </c>
      <c r="P78" s="86">
        <f>'7. Nominale afschrijvingen'!AA67</f>
        <v>34670.036363636369</v>
      </c>
      <c r="Q78" s="86">
        <f>'7. Nominale afschrijvingen'!AB67</f>
        <v>34670.036363636369</v>
      </c>
      <c r="R78" s="86">
        <f>'7. Nominale afschrijvingen'!AC67</f>
        <v>41604.043636363633</v>
      </c>
      <c r="S78" s="86">
        <f>'7. Nominale afschrijvingen'!AD67</f>
        <v>40506.794133866133</v>
      </c>
      <c r="T78" s="86">
        <f>'7. Nominale afschrijvingen'!AE67</f>
        <v>39438.483079786143</v>
      </c>
      <c r="U78" s="86">
        <f>'7. Nominale afschrijvingen'!AF67</f>
        <v>38398.347262297277</v>
      </c>
      <c r="V78" s="86">
        <f>'7. Nominale afschrijvingen'!AG67</f>
        <v>37385.643598236689</v>
      </c>
      <c r="W78" s="40"/>
      <c r="X78" s="118">
        <f>IF($C78="TD",INDEX('4. CPI-tabel'!$D$20:$Z$42,$E78-2003,X$28-2003),
IF(X$28&gt;=$E78,MAX(1,INDEX('4. CPI-tabel'!$D$20:$Z$42,MAX($E78,2010)-2003,X$28-2003)),0))</f>
        <v>0</v>
      </c>
      <c r="Y78" s="118">
        <f>IF($C78="TD",INDEX('4. CPI-tabel'!$D$20:$Z$42,$E78-2003,Y$28-2003),
IF(Y$28&gt;=$E78,MAX(1,INDEX('4. CPI-tabel'!$D$20:$Z$42,MAX($E78,2010)-2003,Y$28-2003)),0))</f>
        <v>1</v>
      </c>
      <c r="Z78" s="118">
        <f>IF($C78="TD",INDEX('4. CPI-tabel'!$D$20:$Z$42,$E78-2003,Z$28-2003),
IF(Z$28&gt;=$E78,MAX(1,INDEX('4. CPI-tabel'!$D$20:$Z$42,MAX($E78,2010)-2003,Z$28-2003)),0))</f>
        <v>1.0229999999999999</v>
      </c>
      <c r="AA78" s="118">
        <f>IF($C78="TD",INDEX('4. CPI-tabel'!$D$20:$Z$42,$E78-2003,AA$28-2003),
IF(AA$28&gt;=$E78,MAX(1,INDEX('4. CPI-tabel'!$D$20:$Z$42,MAX($E78,2010)-2003,AA$28-2003)),0))</f>
        <v>1.051644</v>
      </c>
      <c r="AB78" s="118">
        <f>IF($C78="TD",INDEX('4. CPI-tabel'!$D$20:$Z$42,$E78-2003,AB$28-2003),
IF(AB$28&gt;=$E78,MAX(1,INDEX('4. CPI-tabel'!$D$20:$Z$42,MAX($E78,2010)-2003,AB$28-2003)),0))</f>
        <v>1.06216044</v>
      </c>
      <c r="AC78" s="118">
        <f>IF($C78="TD",INDEX('4. CPI-tabel'!$D$20:$Z$42,$E78-2003,AC$28-2003),
IF(AC$28&gt;=$E78,MAX(1,INDEX('4. CPI-tabel'!$D$20:$Z$42,MAX($E78,2010)-2003,AC$28-2003)),0))</f>
        <v>1.0706577235199999</v>
      </c>
      <c r="AD78" s="118">
        <f>IF($C78="TD",INDEX('4. CPI-tabel'!$D$20:$Z$42,$E78-2003,AD$28-2003),
IF(AD$28&gt;=$E78,MAX(1,INDEX('4. CPI-tabel'!$D$20:$Z$42,MAX($E78,2010)-2003,AD$28-2003)),0))</f>
        <v>1.0727990389670399</v>
      </c>
      <c r="AE78" s="118">
        <f>IF($C78="TD",INDEX('4. CPI-tabel'!$D$20:$Z$42,$E78-2003,AE$28-2003),
IF(AE$28&gt;=$E78,MAX(1,INDEX('4. CPI-tabel'!$D$20:$Z$42,MAX($E78,2010)-2003,AE$28-2003)),0))</f>
        <v>1.0878182255125783</v>
      </c>
      <c r="AF78" s="118">
        <f>IF($C78="TD",INDEX('4. CPI-tabel'!$D$20:$Z$42,$E78-2003,AF$28-2003),
IF(AF$28&gt;=$E78,MAX(1,INDEX('4. CPI-tabel'!$D$20:$Z$42,MAX($E78,2010)-2003,AF$28-2003)),0))</f>
        <v>1.1106624082483423</v>
      </c>
      <c r="AG78" s="118">
        <f>IF($C78="TD",INDEX('4. CPI-tabel'!$D$20:$Z$42,$E78-2003,AG$28-2003),
IF(AG$28&gt;=$E78,MAX(1,INDEX('4. CPI-tabel'!$D$20:$Z$42,MAX($E78,2010)-2003,AG$28-2003)),0))</f>
        <v>1.1417609556792958</v>
      </c>
      <c r="AH78" s="118">
        <f>IF($C78="TD",INDEX('4. CPI-tabel'!$D$20:$Z$42,$E78-2003,AH$28-2003),
IF(AH$28&gt;=$E78,MAX(1,INDEX('4. CPI-tabel'!$D$20:$Z$42,MAX($E78,2010)-2003,AH$28-2003)),0))</f>
        <v>1.1497532823690508</v>
      </c>
      <c r="AI78" s="118">
        <f>IF($C78="TD",INDEX('4. CPI-tabel'!$D$20:$Z$42,$E78-2003,AI$28-2003),
IF(AI$28&gt;=$E78,MAX(1,INDEX('4. CPI-tabel'!$D$20:$Z$42,MAX($E78,2010)-2003,AI$28-2003)),0))</f>
        <v>1.1497532823690508</v>
      </c>
      <c r="AJ78" s="118">
        <f>IF($C78="TD",INDEX('4. CPI-tabel'!$D$20:$Z$42,$E78-2003,AJ$28-2003),
IF(AJ$28&gt;=$E78,MAX(1,INDEX('4. CPI-tabel'!$D$20:$Z$42,MAX($E78,2010)-2003,AJ$28-2003)),0))</f>
        <v>1.1497532823690508</v>
      </c>
      <c r="AK78" s="118">
        <f>IF($C78="TD",INDEX('4. CPI-tabel'!$D$20:$Z$42,$E78-2003,AK$28-2003),
IF(AK$28&gt;=$E78,MAX(1,INDEX('4. CPI-tabel'!$D$20:$Z$42,MAX($E78,2010)-2003,AK$28-2003)),0))</f>
        <v>1.1497532823690508</v>
      </c>
      <c r="AL78" s="118">
        <f>IF($C78="TD",INDEX('4. CPI-tabel'!$D$20:$Z$42,$E78-2003,AL$28-2003),
IF(AL$28&gt;=$E78,MAX(1,INDEX('4. CPI-tabel'!$D$20:$Z$42,MAX($E78,2010)-2003,AL$28-2003)),0))</f>
        <v>1.1497532823690508</v>
      </c>
      <c r="AM78" s="118">
        <f>IF($C78="TD",INDEX('4. CPI-tabel'!$D$20:$Z$42,$E78-2003,AM$28-2003),
IF(AM$28&gt;=$E78,MAX(1,INDEX('4. CPI-tabel'!$D$20:$Z$42,MAX($E78,2010)-2003,AM$28-2003)),0))</f>
        <v>1.1497532823690508</v>
      </c>
      <c r="AO78" s="87">
        <f t="shared" si="5"/>
        <v>0</v>
      </c>
      <c r="AP78" s="87">
        <f t="shared" si="6"/>
        <v>17335.018181818181</v>
      </c>
      <c r="AQ78" s="87">
        <f t="shared" si="7"/>
        <v>35467.447200000002</v>
      </c>
      <c r="AR78" s="87">
        <f t="shared" si="8"/>
        <v>36460.535721600005</v>
      </c>
      <c r="AS78" s="87">
        <f t="shared" si="9"/>
        <v>36825.141078816006</v>
      </c>
      <c r="AT78" s="87">
        <f t="shared" si="10"/>
        <v>37119.742207446528</v>
      </c>
      <c r="AU78" s="87">
        <f t="shared" si="11"/>
        <v>37193.981691861423</v>
      </c>
      <c r="AV78" s="87">
        <f t="shared" si="12"/>
        <v>37714.697435547481</v>
      </c>
      <c r="AW78" s="87">
        <f t="shared" si="13"/>
        <v>38506.70608169397</v>
      </c>
      <c r="AX78" s="87">
        <f t="shared" si="14"/>
        <v>39584.893851981396</v>
      </c>
      <c r="AY78" s="87">
        <f t="shared" si="15"/>
        <v>39861.988108945268</v>
      </c>
      <c r="AZ78" s="87">
        <f t="shared" si="16"/>
        <v>47834.385730734306</v>
      </c>
      <c r="BA78" s="87">
        <f t="shared" si="17"/>
        <v>46572.819513659997</v>
      </c>
      <c r="BB78" s="87">
        <f t="shared" si="18"/>
        <v>45344.52537264039</v>
      </c>
      <c r="BC78" s="87">
        <f t="shared" si="19"/>
        <v>44148.625802372953</v>
      </c>
      <c r="BD78" s="87">
        <f t="shared" si="20"/>
        <v>42984.266440552128</v>
      </c>
    </row>
    <row r="79" spans="1:56" s="20" customFormat="1" x14ac:dyDescent="0.2">
      <c r="A79" s="41"/>
      <c r="B79" s="86">
        <f>'3. Investeringen'!B65</f>
        <v>51</v>
      </c>
      <c r="C79" s="86" t="str">
        <f>'3. Investeringen'!F65</f>
        <v>TD</v>
      </c>
      <c r="D79" s="86" t="str">
        <f>'3. Investeringen'!G65</f>
        <v>Nieuwe investeringen TD</v>
      </c>
      <c r="E79" s="121">
        <f>'3. Investeringen'!K65</f>
        <v>2012</v>
      </c>
      <c r="G79" s="86">
        <f>'7. Nominale afschrijvingen'!R68</f>
        <v>0</v>
      </c>
      <c r="H79" s="86">
        <f>'7. Nominale afschrijvingen'!S68</f>
        <v>9083.8333333333339</v>
      </c>
      <c r="I79" s="86">
        <f>'7. Nominale afschrijvingen'!T68</f>
        <v>18167.666666666664</v>
      </c>
      <c r="J79" s="86">
        <f>'7. Nominale afschrijvingen'!U68</f>
        <v>18167.666666666664</v>
      </c>
      <c r="K79" s="86">
        <f>'7. Nominale afschrijvingen'!V68</f>
        <v>18167.666666666664</v>
      </c>
      <c r="L79" s="86">
        <f>'7. Nominale afschrijvingen'!W68</f>
        <v>18167.666666666664</v>
      </c>
      <c r="M79" s="86">
        <f>'7. Nominale afschrijvingen'!X68</f>
        <v>18167.666666666664</v>
      </c>
      <c r="N79" s="86">
        <f>'7. Nominale afschrijvingen'!Y68</f>
        <v>18167.666666666664</v>
      </c>
      <c r="O79" s="86">
        <f>'7. Nominale afschrijvingen'!Z68</f>
        <v>18167.666666666664</v>
      </c>
      <c r="P79" s="86">
        <f>'7. Nominale afschrijvingen'!AA68</f>
        <v>18167.666666666664</v>
      </c>
      <c r="Q79" s="86">
        <f>'7. Nominale afschrijvingen'!AB68</f>
        <v>18167.666666666664</v>
      </c>
      <c r="R79" s="86">
        <f>'7. Nominale afschrijvingen'!AC68</f>
        <v>21801.200000000001</v>
      </c>
      <c r="S79" s="86">
        <f>'7. Nominale afschrijvingen'!AD68</f>
        <v>21064.258028169017</v>
      </c>
      <c r="T79" s="86">
        <f>'7. Nominale afschrijvingen'!AE68</f>
        <v>20352.226770878795</v>
      </c>
      <c r="U79" s="86">
        <f>'7. Nominale afschrijvingen'!AF68</f>
        <v>19664.264175806835</v>
      </c>
      <c r="V79" s="86">
        <f>'7. Nominale afschrijvingen'!AG68</f>
        <v>18999.556654371114</v>
      </c>
      <c r="W79" s="40"/>
      <c r="X79" s="118">
        <f>IF($C79="TD",INDEX('4. CPI-tabel'!$D$20:$Z$42,$E79-2003,X$28-2003),
IF(X$28&gt;=$E79,MAX(1,INDEX('4. CPI-tabel'!$D$20:$Z$42,MAX($E79,2010)-2003,X$28-2003)),0))</f>
        <v>0</v>
      </c>
      <c r="Y79" s="118">
        <f>IF($C79="TD",INDEX('4. CPI-tabel'!$D$20:$Z$42,$E79-2003,Y$28-2003),
IF(Y$28&gt;=$E79,MAX(1,INDEX('4. CPI-tabel'!$D$20:$Z$42,MAX($E79,2010)-2003,Y$28-2003)),0))</f>
        <v>1</v>
      </c>
      <c r="Z79" s="118">
        <f>IF($C79="TD",INDEX('4. CPI-tabel'!$D$20:$Z$42,$E79-2003,Z$28-2003),
IF(Z$28&gt;=$E79,MAX(1,INDEX('4. CPI-tabel'!$D$20:$Z$42,MAX($E79,2010)-2003,Z$28-2003)),0))</f>
        <v>1.0229999999999999</v>
      </c>
      <c r="AA79" s="118">
        <f>IF($C79="TD",INDEX('4. CPI-tabel'!$D$20:$Z$42,$E79-2003,AA$28-2003),
IF(AA$28&gt;=$E79,MAX(1,INDEX('4. CPI-tabel'!$D$20:$Z$42,MAX($E79,2010)-2003,AA$28-2003)),0))</f>
        <v>1.051644</v>
      </c>
      <c r="AB79" s="118">
        <f>IF($C79="TD",INDEX('4. CPI-tabel'!$D$20:$Z$42,$E79-2003,AB$28-2003),
IF(AB$28&gt;=$E79,MAX(1,INDEX('4. CPI-tabel'!$D$20:$Z$42,MAX($E79,2010)-2003,AB$28-2003)),0))</f>
        <v>1.06216044</v>
      </c>
      <c r="AC79" s="118">
        <f>IF($C79="TD",INDEX('4. CPI-tabel'!$D$20:$Z$42,$E79-2003,AC$28-2003),
IF(AC$28&gt;=$E79,MAX(1,INDEX('4. CPI-tabel'!$D$20:$Z$42,MAX($E79,2010)-2003,AC$28-2003)),0))</f>
        <v>1.0706577235199999</v>
      </c>
      <c r="AD79" s="118">
        <f>IF($C79="TD",INDEX('4. CPI-tabel'!$D$20:$Z$42,$E79-2003,AD$28-2003),
IF(AD$28&gt;=$E79,MAX(1,INDEX('4. CPI-tabel'!$D$20:$Z$42,MAX($E79,2010)-2003,AD$28-2003)),0))</f>
        <v>1.0727990389670399</v>
      </c>
      <c r="AE79" s="118">
        <f>IF($C79="TD",INDEX('4. CPI-tabel'!$D$20:$Z$42,$E79-2003,AE$28-2003),
IF(AE$28&gt;=$E79,MAX(1,INDEX('4. CPI-tabel'!$D$20:$Z$42,MAX($E79,2010)-2003,AE$28-2003)),0))</f>
        <v>1.0878182255125783</v>
      </c>
      <c r="AF79" s="118">
        <f>IF($C79="TD",INDEX('4. CPI-tabel'!$D$20:$Z$42,$E79-2003,AF$28-2003),
IF(AF$28&gt;=$E79,MAX(1,INDEX('4. CPI-tabel'!$D$20:$Z$42,MAX($E79,2010)-2003,AF$28-2003)),0))</f>
        <v>1.1106624082483423</v>
      </c>
      <c r="AG79" s="118">
        <f>IF($C79="TD",INDEX('4. CPI-tabel'!$D$20:$Z$42,$E79-2003,AG$28-2003),
IF(AG$28&gt;=$E79,MAX(1,INDEX('4. CPI-tabel'!$D$20:$Z$42,MAX($E79,2010)-2003,AG$28-2003)),0))</f>
        <v>1.1417609556792958</v>
      </c>
      <c r="AH79" s="118">
        <f>IF($C79="TD",INDEX('4. CPI-tabel'!$D$20:$Z$42,$E79-2003,AH$28-2003),
IF(AH$28&gt;=$E79,MAX(1,INDEX('4. CPI-tabel'!$D$20:$Z$42,MAX($E79,2010)-2003,AH$28-2003)),0))</f>
        <v>1.1497532823690508</v>
      </c>
      <c r="AI79" s="118">
        <f>IF($C79="TD",INDEX('4. CPI-tabel'!$D$20:$Z$42,$E79-2003,AI$28-2003),
IF(AI$28&gt;=$E79,MAX(1,INDEX('4. CPI-tabel'!$D$20:$Z$42,MAX($E79,2010)-2003,AI$28-2003)),0))</f>
        <v>1.1497532823690508</v>
      </c>
      <c r="AJ79" s="118">
        <f>IF($C79="TD",INDEX('4. CPI-tabel'!$D$20:$Z$42,$E79-2003,AJ$28-2003),
IF(AJ$28&gt;=$E79,MAX(1,INDEX('4. CPI-tabel'!$D$20:$Z$42,MAX($E79,2010)-2003,AJ$28-2003)),0))</f>
        <v>1.1497532823690508</v>
      </c>
      <c r="AK79" s="118">
        <f>IF($C79="TD",INDEX('4. CPI-tabel'!$D$20:$Z$42,$E79-2003,AK$28-2003),
IF(AK$28&gt;=$E79,MAX(1,INDEX('4. CPI-tabel'!$D$20:$Z$42,MAX($E79,2010)-2003,AK$28-2003)),0))</f>
        <v>1.1497532823690508</v>
      </c>
      <c r="AL79" s="118">
        <f>IF($C79="TD",INDEX('4. CPI-tabel'!$D$20:$Z$42,$E79-2003,AL$28-2003),
IF(AL$28&gt;=$E79,MAX(1,INDEX('4. CPI-tabel'!$D$20:$Z$42,MAX($E79,2010)-2003,AL$28-2003)),0))</f>
        <v>1.1497532823690508</v>
      </c>
      <c r="AM79" s="118">
        <f>IF($C79="TD",INDEX('4. CPI-tabel'!$D$20:$Z$42,$E79-2003,AM$28-2003),
IF(AM$28&gt;=$E79,MAX(1,INDEX('4. CPI-tabel'!$D$20:$Z$42,MAX($E79,2010)-2003,AM$28-2003)),0))</f>
        <v>1.1497532823690508</v>
      </c>
      <c r="AO79" s="87">
        <f t="shared" si="5"/>
        <v>0</v>
      </c>
      <c r="AP79" s="87">
        <f t="shared" si="6"/>
        <v>9083.8333333333339</v>
      </c>
      <c r="AQ79" s="87">
        <f t="shared" si="7"/>
        <v>18585.522999999997</v>
      </c>
      <c r="AR79" s="87">
        <f t="shared" si="8"/>
        <v>19105.917643999997</v>
      </c>
      <c r="AS79" s="87">
        <f t="shared" si="9"/>
        <v>19296.976820439999</v>
      </c>
      <c r="AT79" s="87">
        <f t="shared" si="10"/>
        <v>19451.352635003514</v>
      </c>
      <c r="AU79" s="87">
        <f t="shared" si="11"/>
        <v>19490.255340273521</v>
      </c>
      <c r="AV79" s="87">
        <f t="shared" si="12"/>
        <v>19763.11891503735</v>
      </c>
      <c r="AW79" s="87">
        <f t="shared" si="13"/>
        <v>20178.144412253132</v>
      </c>
      <c r="AX79" s="87">
        <f t="shared" si="14"/>
        <v>20743.132455796218</v>
      </c>
      <c r="AY79" s="87">
        <f t="shared" si="15"/>
        <v>20888.334382986788</v>
      </c>
      <c r="AZ79" s="87">
        <f t="shared" si="16"/>
        <v>25066.001259584151</v>
      </c>
      <c r="BA79" s="87">
        <f t="shared" si="17"/>
        <v>24218.699808555957</v>
      </c>
      <c r="BB79" s="87">
        <f t="shared" si="18"/>
        <v>23400.039533337163</v>
      </c>
      <c r="BC79" s="87">
        <f t="shared" si="19"/>
        <v>22609.052281506047</v>
      </c>
      <c r="BD79" s="87">
        <f t="shared" si="20"/>
        <v>21844.802626919929</v>
      </c>
    </row>
    <row r="80" spans="1:56" s="20" customFormat="1" x14ac:dyDescent="0.2">
      <c r="A80" s="41"/>
      <c r="B80" s="86">
        <f>'3. Investeringen'!B66</f>
        <v>52</v>
      </c>
      <c r="C80" s="86" t="str">
        <f>'3. Investeringen'!F66</f>
        <v>TD</v>
      </c>
      <c r="D80" s="86" t="str">
        <f>'3. Investeringen'!G66</f>
        <v>Nieuwe investeringen TD</v>
      </c>
      <c r="E80" s="121">
        <f>'3. Investeringen'!K66</f>
        <v>2012</v>
      </c>
      <c r="G80" s="86">
        <f>'7. Nominale afschrijvingen'!R69</f>
        <v>0</v>
      </c>
      <c r="H80" s="86">
        <f>'7. Nominale afschrijvingen'!S69</f>
        <v>5190.3500000000004</v>
      </c>
      <c r="I80" s="86">
        <f>'7. Nominale afschrijvingen'!T69</f>
        <v>10380.700000000001</v>
      </c>
      <c r="J80" s="86">
        <f>'7. Nominale afschrijvingen'!U69</f>
        <v>10380.700000000001</v>
      </c>
      <c r="K80" s="86">
        <f>'7. Nominale afschrijvingen'!V69</f>
        <v>10380.700000000001</v>
      </c>
      <c r="L80" s="86">
        <f>'7. Nominale afschrijvingen'!W69</f>
        <v>10380.700000000001</v>
      </c>
      <c r="M80" s="86">
        <f>'7. Nominale afschrijvingen'!X69</f>
        <v>10380.700000000001</v>
      </c>
      <c r="N80" s="86">
        <f>'7. Nominale afschrijvingen'!Y69</f>
        <v>10380.700000000001</v>
      </c>
      <c r="O80" s="86">
        <f>'7. Nominale afschrijvingen'!Z69</f>
        <v>10380.700000000001</v>
      </c>
      <c r="P80" s="86">
        <f>'7. Nominale afschrijvingen'!AA69</f>
        <v>10380.700000000001</v>
      </c>
      <c r="Q80" s="86">
        <f>'7. Nominale afschrijvingen'!AB69</f>
        <v>10380.700000000001</v>
      </c>
      <c r="R80" s="86">
        <f>'7. Nominale afschrijvingen'!AC69</f>
        <v>12456.840000000002</v>
      </c>
      <c r="S80" s="86">
        <f>'7. Nominale afschrijvingen'!AD69</f>
        <v>11727.659121951221</v>
      </c>
      <c r="T80" s="86">
        <f>'7. Nominale afschrijvingen'!AE69</f>
        <v>11041.16200261749</v>
      </c>
      <c r="U80" s="86">
        <f>'7. Nominale afschrijvingen'!AF69</f>
        <v>10394.850080513052</v>
      </c>
      <c r="V80" s="86">
        <f>'7. Nominale afschrijvingen'!AG69</f>
        <v>10132.353866358682</v>
      </c>
      <c r="W80" s="40"/>
      <c r="X80" s="118">
        <f>IF($C80="TD",INDEX('4. CPI-tabel'!$D$20:$Z$42,$E80-2003,X$28-2003),
IF(X$28&gt;=$E80,MAX(1,INDEX('4. CPI-tabel'!$D$20:$Z$42,MAX($E80,2010)-2003,X$28-2003)),0))</f>
        <v>0</v>
      </c>
      <c r="Y80" s="118">
        <f>IF($C80="TD",INDEX('4. CPI-tabel'!$D$20:$Z$42,$E80-2003,Y$28-2003),
IF(Y$28&gt;=$E80,MAX(1,INDEX('4. CPI-tabel'!$D$20:$Z$42,MAX($E80,2010)-2003,Y$28-2003)),0))</f>
        <v>1</v>
      </c>
      <c r="Z80" s="118">
        <f>IF($C80="TD",INDEX('4. CPI-tabel'!$D$20:$Z$42,$E80-2003,Z$28-2003),
IF(Z$28&gt;=$E80,MAX(1,INDEX('4. CPI-tabel'!$D$20:$Z$42,MAX($E80,2010)-2003,Z$28-2003)),0))</f>
        <v>1.0229999999999999</v>
      </c>
      <c r="AA80" s="118">
        <f>IF($C80="TD",INDEX('4. CPI-tabel'!$D$20:$Z$42,$E80-2003,AA$28-2003),
IF(AA$28&gt;=$E80,MAX(1,INDEX('4. CPI-tabel'!$D$20:$Z$42,MAX($E80,2010)-2003,AA$28-2003)),0))</f>
        <v>1.051644</v>
      </c>
      <c r="AB80" s="118">
        <f>IF($C80="TD",INDEX('4. CPI-tabel'!$D$20:$Z$42,$E80-2003,AB$28-2003),
IF(AB$28&gt;=$E80,MAX(1,INDEX('4. CPI-tabel'!$D$20:$Z$42,MAX($E80,2010)-2003,AB$28-2003)),0))</f>
        <v>1.06216044</v>
      </c>
      <c r="AC80" s="118">
        <f>IF($C80="TD",INDEX('4. CPI-tabel'!$D$20:$Z$42,$E80-2003,AC$28-2003),
IF(AC$28&gt;=$E80,MAX(1,INDEX('4. CPI-tabel'!$D$20:$Z$42,MAX($E80,2010)-2003,AC$28-2003)),0))</f>
        <v>1.0706577235199999</v>
      </c>
      <c r="AD80" s="118">
        <f>IF($C80="TD",INDEX('4. CPI-tabel'!$D$20:$Z$42,$E80-2003,AD$28-2003),
IF(AD$28&gt;=$E80,MAX(1,INDEX('4. CPI-tabel'!$D$20:$Z$42,MAX($E80,2010)-2003,AD$28-2003)),0))</f>
        <v>1.0727990389670399</v>
      </c>
      <c r="AE80" s="118">
        <f>IF($C80="TD",INDEX('4. CPI-tabel'!$D$20:$Z$42,$E80-2003,AE$28-2003),
IF(AE$28&gt;=$E80,MAX(1,INDEX('4. CPI-tabel'!$D$20:$Z$42,MAX($E80,2010)-2003,AE$28-2003)),0))</f>
        <v>1.0878182255125783</v>
      </c>
      <c r="AF80" s="118">
        <f>IF($C80="TD",INDEX('4. CPI-tabel'!$D$20:$Z$42,$E80-2003,AF$28-2003),
IF(AF$28&gt;=$E80,MAX(1,INDEX('4. CPI-tabel'!$D$20:$Z$42,MAX($E80,2010)-2003,AF$28-2003)),0))</f>
        <v>1.1106624082483423</v>
      </c>
      <c r="AG80" s="118">
        <f>IF($C80="TD",INDEX('4. CPI-tabel'!$D$20:$Z$42,$E80-2003,AG$28-2003),
IF(AG$28&gt;=$E80,MAX(1,INDEX('4. CPI-tabel'!$D$20:$Z$42,MAX($E80,2010)-2003,AG$28-2003)),0))</f>
        <v>1.1417609556792958</v>
      </c>
      <c r="AH80" s="118">
        <f>IF($C80="TD",INDEX('4. CPI-tabel'!$D$20:$Z$42,$E80-2003,AH$28-2003),
IF(AH$28&gt;=$E80,MAX(1,INDEX('4. CPI-tabel'!$D$20:$Z$42,MAX($E80,2010)-2003,AH$28-2003)),0))</f>
        <v>1.1497532823690508</v>
      </c>
      <c r="AI80" s="118">
        <f>IF($C80="TD",INDEX('4. CPI-tabel'!$D$20:$Z$42,$E80-2003,AI$28-2003),
IF(AI$28&gt;=$E80,MAX(1,INDEX('4. CPI-tabel'!$D$20:$Z$42,MAX($E80,2010)-2003,AI$28-2003)),0))</f>
        <v>1.1497532823690508</v>
      </c>
      <c r="AJ80" s="118">
        <f>IF($C80="TD",INDEX('4. CPI-tabel'!$D$20:$Z$42,$E80-2003,AJ$28-2003),
IF(AJ$28&gt;=$E80,MAX(1,INDEX('4. CPI-tabel'!$D$20:$Z$42,MAX($E80,2010)-2003,AJ$28-2003)),0))</f>
        <v>1.1497532823690508</v>
      </c>
      <c r="AK80" s="118">
        <f>IF($C80="TD",INDEX('4. CPI-tabel'!$D$20:$Z$42,$E80-2003,AK$28-2003),
IF(AK$28&gt;=$E80,MAX(1,INDEX('4. CPI-tabel'!$D$20:$Z$42,MAX($E80,2010)-2003,AK$28-2003)),0))</f>
        <v>1.1497532823690508</v>
      </c>
      <c r="AL80" s="118">
        <f>IF($C80="TD",INDEX('4. CPI-tabel'!$D$20:$Z$42,$E80-2003,AL$28-2003),
IF(AL$28&gt;=$E80,MAX(1,INDEX('4. CPI-tabel'!$D$20:$Z$42,MAX($E80,2010)-2003,AL$28-2003)),0))</f>
        <v>1.1497532823690508</v>
      </c>
      <c r="AM80" s="118">
        <f>IF($C80="TD",INDEX('4. CPI-tabel'!$D$20:$Z$42,$E80-2003,AM$28-2003),
IF(AM$28&gt;=$E80,MAX(1,INDEX('4. CPI-tabel'!$D$20:$Z$42,MAX($E80,2010)-2003,AM$28-2003)),0))</f>
        <v>1.1497532823690508</v>
      </c>
      <c r="AO80" s="87">
        <f t="shared" si="5"/>
        <v>0</v>
      </c>
      <c r="AP80" s="87">
        <f t="shared" si="6"/>
        <v>5190.3500000000004</v>
      </c>
      <c r="AQ80" s="87">
        <f t="shared" si="7"/>
        <v>10619.456099999999</v>
      </c>
      <c r="AR80" s="87">
        <f t="shared" si="8"/>
        <v>10916.800870800002</v>
      </c>
      <c r="AS80" s="87">
        <f t="shared" si="9"/>
        <v>11025.968879508</v>
      </c>
      <c r="AT80" s="87">
        <f t="shared" si="10"/>
        <v>11114.176630544063</v>
      </c>
      <c r="AU80" s="87">
        <f t="shared" si="11"/>
        <v>11136.404983805152</v>
      </c>
      <c r="AV80" s="87">
        <f t="shared" si="12"/>
        <v>11292.314653578424</v>
      </c>
      <c r="AW80" s="87">
        <f t="shared" si="13"/>
        <v>11529.453261303568</v>
      </c>
      <c r="AX80" s="87">
        <f t="shared" si="14"/>
        <v>11852.277952620067</v>
      </c>
      <c r="AY80" s="87">
        <f t="shared" si="15"/>
        <v>11935.243898288407</v>
      </c>
      <c r="AZ80" s="87">
        <f t="shared" si="16"/>
        <v>14322.292677946089</v>
      </c>
      <c r="BA80" s="87">
        <f t="shared" si="17"/>
        <v>13483.914569968758</v>
      </c>
      <c r="BB80" s="87">
        <f t="shared" si="18"/>
        <v>12694.612253677902</v>
      </c>
      <c r="BC80" s="87">
        <f t="shared" si="19"/>
        <v>11951.512999804074</v>
      </c>
      <c r="BD80" s="87">
        <f t="shared" si="20"/>
        <v>11649.707115970637</v>
      </c>
    </row>
    <row r="81" spans="1:56" s="20" customFormat="1" x14ac:dyDescent="0.2">
      <c r="A81" s="41"/>
      <c r="B81" s="86">
        <f>'3. Investeringen'!B67</f>
        <v>53</v>
      </c>
      <c r="C81" s="86" t="str">
        <f>'3. Investeringen'!F67</f>
        <v>TD</v>
      </c>
      <c r="D81" s="86" t="str">
        <f>'3. Investeringen'!G67</f>
        <v>Nieuwe investeringen TD</v>
      </c>
      <c r="E81" s="121">
        <f>'3. Investeringen'!K67</f>
        <v>2012</v>
      </c>
      <c r="G81" s="86">
        <f>'7. Nominale afschrijvingen'!R70</f>
        <v>0</v>
      </c>
      <c r="H81" s="86">
        <f>'7. Nominale afschrijvingen'!S70</f>
        <v>330</v>
      </c>
      <c r="I81" s="86">
        <f>'7. Nominale afschrijvingen'!T70</f>
        <v>660</v>
      </c>
      <c r="J81" s="86">
        <f>'7. Nominale afschrijvingen'!U70</f>
        <v>660</v>
      </c>
      <c r="K81" s="86">
        <f>'7. Nominale afschrijvingen'!V70</f>
        <v>660</v>
      </c>
      <c r="L81" s="86">
        <f>'7. Nominale afschrijvingen'!W70</f>
        <v>660</v>
      </c>
      <c r="M81" s="86">
        <f>'7. Nominale afschrijvingen'!X70</f>
        <v>660</v>
      </c>
      <c r="N81" s="86">
        <f>'7. Nominale afschrijvingen'!Y70</f>
        <v>660</v>
      </c>
      <c r="O81" s="86">
        <f>'7. Nominale afschrijvingen'!Z70</f>
        <v>660</v>
      </c>
      <c r="P81" s="86">
        <f>'7. Nominale afschrijvingen'!AA70</f>
        <v>660</v>
      </c>
      <c r="Q81" s="86">
        <f>'7. Nominale afschrijvingen'!AB70</f>
        <v>660</v>
      </c>
      <c r="R81" s="86">
        <f>'7. Nominale afschrijvingen'!AC70</f>
        <v>792</v>
      </c>
      <c r="S81" s="86">
        <f>'7. Nominale afschrijvingen'!AD70</f>
        <v>730.683870967742</v>
      </c>
      <c r="T81" s="86">
        <f>'7. Nominale afschrijvingen'!AE70</f>
        <v>674.11479708636841</v>
      </c>
      <c r="U81" s="86">
        <f>'7. Nominale afschrijvingen'!AF70</f>
        <v>642.65610655567116</v>
      </c>
      <c r="V81" s="86">
        <f>'7. Nominale afschrijvingen'!AG70</f>
        <v>642.65610655567116</v>
      </c>
      <c r="W81" s="40"/>
      <c r="X81" s="118">
        <f>IF($C81="TD",INDEX('4. CPI-tabel'!$D$20:$Z$42,$E81-2003,X$28-2003),
IF(X$28&gt;=$E81,MAX(1,INDEX('4. CPI-tabel'!$D$20:$Z$42,MAX($E81,2010)-2003,X$28-2003)),0))</f>
        <v>0</v>
      </c>
      <c r="Y81" s="118">
        <f>IF($C81="TD",INDEX('4. CPI-tabel'!$D$20:$Z$42,$E81-2003,Y$28-2003),
IF(Y$28&gt;=$E81,MAX(1,INDEX('4. CPI-tabel'!$D$20:$Z$42,MAX($E81,2010)-2003,Y$28-2003)),0))</f>
        <v>1</v>
      </c>
      <c r="Z81" s="118">
        <f>IF($C81="TD",INDEX('4. CPI-tabel'!$D$20:$Z$42,$E81-2003,Z$28-2003),
IF(Z$28&gt;=$E81,MAX(1,INDEX('4. CPI-tabel'!$D$20:$Z$42,MAX($E81,2010)-2003,Z$28-2003)),0))</f>
        <v>1.0229999999999999</v>
      </c>
      <c r="AA81" s="118">
        <f>IF($C81="TD",INDEX('4. CPI-tabel'!$D$20:$Z$42,$E81-2003,AA$28-2003),
IF(AA$28&gt;=$E81,MAX(1,INDEX('4. CPI-tabel'!$D$20:$Z$42,MAX($E81,2010)-2003,AA$28-2003)),0))</f>
        <v>1.051644</v>
      </c>
      <c r="AB81" s="118">
        <f>IF($C81="TD",INDEX('4. CPI-tabel'!$D$20:$Z$42,$E81-2003,AB$28-2003),
IF(AB$28&gt;=$E81,MAX(1,INDEX('4. CPI-tabel'!$D$20:$Z$42,MAX($E81,2010)-2003,AB$28-2003)),0))</f>
        <v>1.06216044</v>
      </c>
      <c r="AC81" s="118">
        <f>IF($C81="TD",INDEX('4. CPI-tabel'!$D$20:$Z$42,$E81-2003,AC$28-2003),
IF(AC$28&gt;=$E81,MAX(1,INDEX('4. CPI-tabel'!$D$20:$Z$42,MAX($E81,2010)-2003,AC$28-2003)),0))</f>
        <v>1.0706577235199999</v>
      </c>
      <c r="AD81" s="118">
        <f>IF($C81="TD",INDEX('4. CPI-tabel'!$D$20:$Z$42,$E81-2003,AD$28-2003),
IF(AD$28&gt;=$E81,MAX(1,INDEX('4. CPI-tabel'!$D$20:$Z$42,MAX($E81,2010)-2003,AD$28-2003)),0))</f>
        <v>1.0727990389670399</v>
      </c>
      <c r="AE81" s="118">
        <f>IF($C81="TD",INDEX('4. CPI-tabel'!$D$20:$Z$42,$E81-2003,AE$28-2003),
IF(AE$28&gt;=$E81,MAX(1,INDEX('4. CPI-tabel'!$D$20:$Z$42,MAX($E81,2010)-2003,AE$28-2003)),0))</f>
        <v>1.0878182255125783</v>
      </c>
      <c r="AF81" s="118">
        <f>IF($C81="TD",INDEX('4. CPI-tabel'!$D$20:$Z$42,$E81-2003,AF$28-2003),
IF(AF$28&gt;=$E81,MAX(1,INDEX('4. CPI-tabel'!$D$20:$Z$42,MAX($E81,2010)-2003,AF$28-2003)),0))</f>
        <v>1.1106624082483423</v>
      </c>
      <c r="AG81" s="118">
        <f>IF($C81="TD",INDEX('4. CPI-tabel'!$D$20:$Z$42,$E81-2003,AG$28-2003),
IF(AG$28&gt;=$E81,MAX(1,INDEX('4. CPI-tabel'!$D$20:$Z$42,MAX($E81,2010)-2003,AG$28-2003)),0))</f>
        <v>1.1417609556792958</v>
      </c>
      <c r="AH81" s="118">
        <f>IF($C81="TD",INDEX('4. CPI-tabel'!$D$20:$Z$42,$E81-2003,AH$28-2003),
IF(AH$28&gt;=$E81,MAX(1,INDEX('4. CPI-tabel'!$D$20:$Z$42,MAX($E81,2010)-2003,AH$28-2003)),0))</f>
        <v>1.1497532823690508</v>
      </c>
      <c r="AI81" s="118">
        <f>IF($C81="TD",INDEX('4. CPI-tabel'!$D$20:$Z$42,$E81-2003,AI$28-2003),
IF(AI$28&gt;=$E81,MAX(1,INDEX('4. CPI-tabel'!$D$20:$Z$42,MAX($E81,2010)-2003,AI$28-2003)),0))</f>
        <v>1.1497532823690508</v>
      </c>
      <c r="AJ81" s="118">
        <f>IF($C81="TD",INDEX('4. CPI-tabel'!$D$20:$Z$42,$E81-2003,AJ$28-2003),
IF(AJ$28&gt;=$E81,MAX(1,INDEX('4. CPI-tabel'!$D$20:$Z$42,MAX($E81,2010)-2003,AJ$28-2003)),0))</f>
        <v>1.1497532823690508</v>
      </c>
      <c r="AK81" s="118">
        <f>IF($C81="TD",INDEX('4. CPI-tabel'!$D$20:$Z$42,$E81-2003,AK$28-2003),
IF(AK$28&gt;=$E81,MAX(1,INDEX('4. CPI-tabel'!$D$20:$Z$42,MAX($E81,2010)-2003,AK$28-2003)),0))</f>
        <v>1.1497532823690508</v>
      </c>
      <c r="AL81" s="118">
        <f>IF($C81="TD",INDEX('4. CPI-tabel'!$D$20:$Z$42,$E81-2003,AL$28-2003),
IF(AL$28&gt;=$E81,MAX(1,INDEX('4. CPI-tabel'!$D$20:$Z$42,MAX($E81,2010)-2003,AL$28-2003)),0))</f>
        <v>1.1497532823690508</v>
      </c>
      <c r="AM81" s="118">
        <f>IF($C81="TD",INDEX('4. CPI-tabel'!$D$20:$Z$42,$E81-2003,AM$28-2003),
IF(AM$28&gt;=$E81,MAX(1,INDEX('4. CPI-tabel'!$D$20:$Z$42,MAX($E81,2010)-2003,AM$28-2003)),0))</f>
        <v>1.1497532823690508</v>
      </c>
      <c r="AO81" s="87">
        <f t="shared" si="5"/>
        <v>0</v>
      </c>
      <c r="AP81" s="87">
        <f t="shared" si="6"/>
        <v>330</v>
      </c>
      <c r="AQ81" s="87">
        <f t="shared" si="7"/>
        <v>675.18</v>
      </c>
      <c r="AR81" s="87">
        <f t="shared" si="8"/>
        <v>694.08504000000005</v>
      </c>
      <c r="AS81" s="87">
        <f t="shared" si="9"/>
        <v>701.02589039999998</v>
      </c>
      <c r="AT81" s="87">
        <f t="shared" si="10"/>
        <v>706.6340975231999</v>
      </c>
      <c r="AU81" s="87">
        <f t="shared" si="11"/>
        <v>708.04736571824628</v>
      </c>
      <c r="AV81" s="87">
        <f t="shared" si="12"/>
        <v>717.9600288383017</v>
      </c>
      <c r="AW81" s="87">
        <f t="shared" si="13"/>
        <v>733.03718944390596</v>
      </c>
      <c r="AX81" s="87">
        <f t="shared" si="14"/>
        <v>753.5622307483352</v>
      </c>
      <c r="AY81" s="87">
        <f t="shared" si="15"/>
        <v>758.8371663635736</v>
      </c>
      <c r="AZ81" s="87">
        <f t="shared" si="16"/>
        <v>910.6045996362883</v>
      </c>
      <c r="BA81" s="87">
        <f t="shared" si="17"/>
        <v>840.10617901928538</v>
      </c>
      <c r="BB81" s="87">
        <f t="shared" si="18"/>
        <v>775.0657006435988</v>
      </c>
      <c r="BC81" s="87">
        <f t="shared" si="19"/>
        <v>738.89596794689737</v>
      </c>
      <c r="BD81" s="87">
        <f t="shared" si="20"/>
        <v>738.89596794689737</v>
      </c>
    </row>
    <row r="82" spans="1:56" s="20" customFormat="1" x14ac:dyDescent="0.2">
      <c r="A82" s="41"/>
      <c r="B82" s="86">
        <f>'3. Investeringen'!B68</f>
        <v>54</v>
      </c>
      <c r="C82" s="86" t="str">
        <f>'3. Investeringen'!F68</f>
        <v>TD</v>
      </c>
      <c r="D82" s="86" t="str">
        <f>'3. Investeringen'!G68</f>
        <v>Nieuwe investeringen TD</v>
      </c>
      <c r="E82" s="121">
        <f>'3. Investeringen'!K68</f>
        <v>2012</v>
      </c>
      <c r="G82" s="86">
        <f>'7. Nominale afschrijvingen'!R71</f>
        <v>0</v>
      </c>
      <c r="H82" s="86">
        <f>'7. Nominale afschrijvingen'!S71</f>
        <v>12735.85</v>
      </c>
      <c r="I82" s="86">
        <f>'7. Nominale afschrijvingen'!T71</f>
        <v>25471.7</v>
      </c>
      <c r="J82" s="86">
        <f>'7. Nominale afschrijvingen'!U71</f>
        <v>25471.7</v>
      </c>
      <c r="K82" s="86">
        <f>'7. Nominale afschrijvingen'!V71</f>
        <v>25471.7</v>
      </c>
      <c r="L82" s="86">
        <f>'7. Nominale afschrijvingen'!W71</f>
        <v>25471.7</v>
      </c>
      <c r="M82" s="86">
        <f>'7. Nominale afschrijvingen'!X71</f>
        <v>25471.7</v>
      </c>
      <c r="N82" s="86">
        <f>'7. Nominale afschrijvingen'!Y71</f>
        <v>25471.7</v>
      </c>
      <c r="O82" s="86">
        <f>'7. Nominale afschrijvingen'!Z71</f>
        <v>25471.7</v>
      </c>
      <c r="P82" s="86">
        <f>'7. Nominale afschrijvingen'!AA71</f>
        <v>25471.7</v>
      </c>
      <c r="Q82" s="86">
        <f>'7. Nominale afschrijvingen'!AB71</f>
        <v>25471.7</v>
      </c>
      <c r="R82" s="86">
        <f>'7. Nominale afschrijvingen'!AC71</f>
        <v>12735.849999999948</v>
      </c>
      <c r="S82" s="86">
        <f>'7. Nominale afschrijvingen'!AD71</f>
        <v>0</v>
      </c>
      <c r="T82" s="86">
        <f>'7. Nominale afschrijvingen'!AE71</f>
        <v>0</v>
      </c>
      <c r="U82" s="86">
        <f>'7. Nominale afschrijvingen'!AF71</f>
        <v>0</v>
      </c>
      <c r="V82" s="86">
        <f>'7. Nominale afschrijvingen'!AG71</f>
        <v>0</v>
      </c>
      <c r="W82" s="40"/>
      <c r="X82" s="118">
        <f>IF($C82="TD",INDEX('4. CPI-tabel'!$D$20:$Z$42,$E82-2003,X$28-2003),
IF(X$28&gt;=$E82,MAX(1,INDEX('4. CPI-tabel'!$D$20:$Z$42,MAX($E82,2010)-2003,X$28-2003)),0))</f>
        <v>0</v>
      </c>
      <c r="Y82" s="118">
        <f>IF($C82="TD",INDEX('4. CPI-tabel'!$D$20:$Z$42,$E82-2003,Y$28-2003),
IF(Y$28&gt;=$E82,MAX(1,INDEX('4. CPI-tabel'!$D$20:$Z$42,MAX($E82,2010)-2003,Y$28-2003)),0))</f>
        <v>1</v>
      </c>
      <c r="Z82" s="118">
        <f>IF($C82="TD",INDEX('4. CPI-tabel'!$D$20:$Z$42,$E82-2003,Z$28-2003),
IF(Z$28&gt;=$E82,MAX(1,INDEX('4. CPI-tabel'!$D$20:$Z$42,MAX($E82,2010)-2003,Z$28-2003)),0))</f>
        <v>1.0229999999999999</v>
      </c>
      <c r="AA82" s="118">
        <f>IF($C82="TD",INDEX('4. CPI-tabel'!$D$20:$Z$42,$E82-2003,AA$28-2003),
IF(AA$28&gt;=$E82,MAX(1,INDEX('4. CPI-tabel'!$D$20:$Z$42,MAX($E82,2010)-2003,AA$28-2003)),0))</f>
        <v>1.051644</v>
      </c>
      <c r="AB82" s="118">
        <f>IF($C82="TD",INDEX('4. CPI-tabel'!$D$20:$Z$42,$E82-2003,AB$28-2003),
IF(AB$28&gt;=$E82,MAX(1,INDEX('4. CPI-tabel'!$D$20:$Z$42,MAX($E82,2010)-2003,AB$28-2003)),0))</f>
        <v>1.06216044</v>
      </c>
      <c r="AC82" s="118">
        <f>IF($C82="TD",INDEX('4. CPI-tabel'!$D$20:$Z$42,$E82-2003,AC$28-2003),
IF(AC$28&gt;=$E82,MAX(1,INDEX('4. CPI-tabel'!$D$20:$Z$42,MAX($E82,2010)-2003,AC$28-2003)),0))</f>
        <v>1.0706577235199999</v>
      </c>
      <c r="AD82" s="118">
        <f>IF($C82="TD",INDEX('4. CPI-tabel'!$D$20:$Z$42,$E82-2003,AD$28-2003),
IF(AD$28&gt;=$E82,MAX(1,INDEX('4. CPI-tabel'!$D$20:$Z$42,MAX($E82,2010)-2003,AD$28-2003)),0))</f>
        <v>1.0727990389670399</v>
      </c>
      <c r="AE82" s="118">
        <f>IF($C82="TD",INDEX('4. CPI-tabel'!$D$20:$Z$42,$E82-2003,AE$28-2003),
IF(AE$28&gt;=$E82,MAX(1,INDEX('4. CPI-tabel'!$D$20:$Z$42,MAX($E82,2010)-2003,AE$28-2003)),0))</f>
        <v>1.0878182255125783</v>
      </c>
      <c r="AF82" s="118">
        <f>IF($C82="TD",INDEX('4. CPI-tabel'!$D$20:$Z$42,$E82-2003,AF$28-2003),
IF(AF$28&gt;=$E82,MAX(1,INDEX('4. CPI-tabel'!$D$20:$Z$42,MAX($E82,2010)-2003,AF$28-2003)),0))</f>
        <v>1.1106624082483423</v>
      </c>
      <c r="AG82" s="118">
        <f>IF($C82="TD",INDEX('4. CPI-tabel'!$D$20:$Z$42,$E82-2003,AG$28-2003),
IF(AG$28&gt;=$E82,MAX(1,INDEX('4. CPI-tabel'!$D$20:$Z$42,MAX($E82,2010)-2003,AG$28-2003)),0))</f>
        <v>1.1417609556792958</v>
      </c>
      <c r="AH82" s="118">
        <f>IF($C82="TD",INDEX('4. CPI-tabel'!$D$20:$Z$42,$E82-2003,AH$28-2003),
IF(AH$28&gt;=$E82,MAX(1,INDEX('4. CPI-tabel'!$D$20:$Z$42,MAX($E82,2010)-2003,AH$28-2003)),0))</f>
        <v>1.1497532823690508</v>
      </c>
      <c r="AI82" s="118">
        <f>IF($C82="TD",INDEX('4. CPI-tabel'!$D$20:$Z$42,$E82-2003,AI$28-2003),
IF(AI$28&gt;=$E82,MAX(1,INDEX('4. CPI-tabel'!$D$20:$Z$42,MAX($E82,2010)-2003,AI$28-2003)),0))</f>
        <v>1.1497532823690508</v>
      </c>
      <c r="AJ82" s="118">
        <f>IF($C82="TD",INDEX('4. CPI-tabel'!$D$20:$Z$42,$E82-2003,AJ$28-2003),
IF(AJ$28&gt;=$E82,MAX(1,INDEX('4. CPI-tabel'!$D$20:$Z$42,MAX($E82,2010)-2003,AJ$28-2003)),0))</f>
        <v>1.1497532823690508</v>
      </c>
      <c r="AK82" s="118">
        <f>IF($C82="TD",INDEX('4. CPI-tabel'!$D$20:$Z$42,$E82-2003,AK$28-2003),
IF(AK$28&gt;=$E82,MAX(1,INDEX('4. CPI-tabel'!$D$20:$Z$42,MAX($E82,2010)-2003,AK$28-2003)),0))</f>
        <v>1.1497532823690508</v>
      </c>
      <c r="AL82" s="118">
        <f>IF($C82="TD",INDEX('4. CPI-tabel'!$D$20:$Z$42,$E82-2003,AL$28-2003),
IF(AL$28&gt;=$E82,MAX(1,INDEX('4. CPI-tabel'!$D$20:$Z$42,MAX($E82,2010)-2003,AL$28-2003)),0))</f>
        <v>1.1497532823690508</v>
      </c>
      <c r="AM82" s="118">
        <f>IF($C82="TD",INDEX('4. CPI-tabel'!$D$20:$Z$42,$E82-2003,AM$28-2003),
IF(AM$28&gt;=$E82,MAX(1,INDEX('4. CPI-tabel'!$D$20:$Z$42,MAX($E82,2010)-2003,AM$28-2003)),0))</f>
        <v>1.1497532823690508</v>
      </c>
      <c r="AO82" s="87">
        <f t="shared" si="5"/>
        <v>0</v>
      </c>
      <c r="AP82" s="87">
        <f t="shared" si="6"/>
        <v>12735.85</v>
      </c>
      <c r="AQ82" s="87">
        <f t="shared" si="7"/>
        <v>26057.5491</v>
      </c>
      <c r="AR82" s="87">
        <f t="shared" si="8"/>
        <v>26787.160474800003</v>
      </c>
      <c r="AS82" s="87">
        <f t="shared" si="9"/>
        <v>27055.032079548</v>
      </c>
      <c r="AT82" s="87">
        <f t="shared" si="10"/>
        <v>27271.472336184383</v>
      </c>
      <c r="AU82" s="87">
        <f t="shared" si="11"/>
        <v>27326.015280856751</v>
      </c>
      <c r="AV82" s="87">
        <f t="shared" si="12"/>
        <v>27708.579494788741</v>
      </c>
      <c r="AW82" s="87">
        <f t="shared" si="13"/>
        <v>28290.4596641793</v>
      </c>
      <c r="AX82" s="87">
        <f t="shared" si="14"/>
        <v>29082.592534776319</v>
      </c>
      <c r="AY82" s="87">
        <f t="shared" si="15"/>
        <v>29286.170682519754</v>
      </c>
      <c r="AZ82" s="87">
        <f t="shared" si="16"/>
        <v>14643.085341259815</v>
      </c>
      <c r="BA82" s="87">
        <f t="shared" si="17"/>
        <v>0</v>
      </c>
      <c r="BB82" s="87">
        <f t="shared" si="18"/>
        <v>0</v>
      </c>
      <c r="BC82" s="87">
        <f t="shared" si="19"/>
        <v>0</v>
      </c>
      <c r="BD82" s="87">
        <f t="shared" si="20"/>
        <v>0</v>
      </c>
    </row>
    <row r="83" spans="1:56" s="20" customFormat="1" x14ac:dyDescent="0.2">
      <c r="A83" s="41"/>
      <c r="B83" s="86">
        <f>'3. Investeringen'!B69</f>
        <v>55</v>
      </c>
      <c r="C83" s="86" t="str">
        <f>'3. Investeringen'!F69</f>
        <v>TD</v>
      </c>
      <c r="D83" s="86" t="str">
        <f>'3. Investeringen'!G69</f>
        <v>Nieuwe investeringen TD</v>
      </c>
      <c r="E83" s="121">
        <f>'3. Investeringen'!K69</f>
        <v>2012</v>
      </c>
      <c r="G83" s="86">
        <f>'7. Nominale afschrijvingen'!R72</f>
        <v>0</v>
      </c>
      <c r="H83" s="86">
        <f>'7. Nominale afschrijvingen'!S72</f>
        <v>41677.800000000003</v>
      </c>
      <c r="I83" s="86">
        <f>'7. Nominale afschrijvingen'!T72</f>
        <v>83355.600000000006</v>
      </c>
      <c r="J83" s="86">
        <f>'7. Nominale afschrijvingen'!U72</f>
        <v>83355.600000000006</v>
      </c>
      <c r="K83" s="86">
        <f>'7. Nominale afschrijvingen'!V72</f>
        <v>83355.600000000006</v>
      </c>
      <c r="L83" s="86">
        <f>'7. Nominale afschrijvingen'!W72</f>
        <v>83355.600000000006</v>
      </c>
      <c r="M83" s="86">
        <f>'7. Nominale afschrijvingen'!X72</f>
        <v>41677.800000000003</v>
      </c>
      <c r="N83" s="86">
        <f>'7. Nominale afschrijvingen'!Y72</f>
        <v>0</v>
      </c>
      <c r="O83" s="86">
        <f>'7. Nominale afschrijvingen'!Z72</f>
        <v>0</v>
      </c>
      <c r="P83" s="86">
        <f>'7. Nominale afschrijvingen'!AA72</f>
        <v>0</v>
      </c>
      <c r="Q83" s="86">
        <f>'7. Nominale afschrijvingen'!AB72</f>
        <v>0</v>
      </c>
      <c r="R83" s="86">
        <f>'7. Nominale afschrijvingen'!AC72</f>
        <v>0</v>
      </c>
      <c r="S83" s="86">
        <f>'7. Nominale afschrijvingen'!AD72</f>
        <v>0</v>
      </c>
      <c r="T83" s="86">
        <f>'7. Nominale afschrijvingen'!AE72</f>
        <v>0</v>
      </c>
      <c r="U83" s="86">
        <f>'7. Nominale afschrijvingen'!AF72</f>
        <v>0</v>
      </c>
      <c r="V83" s="86">
        <f>'7. Nominale afschrijvingen'!AG72</f>
        <v>0</v>
      </c>
      <c r="W83" s="40"/>
      <c r="X83" s="118">
        <f>IF($C83="TD",INDEX('4. CPI-tabel'!$D$20:$Z$42,$E83-2003,X$28-2003),
IF(X$28&gt;=$E83,MAX(1,INDEX('4. CPI-tabel'!$D$20:$Z$42,MAX($E83,2010)-2003,X$28-2003)),0))</f>
        <v>0</v>
      </c>
      <c r="Y83" s="118">
        <f>IF($C83="TD",INDEX('4. CPI-tabel'!$D$20:$Z$42,$E83-2003,Y$28-2003),
IF(Y$28&gt;=$E83,MAX(1,INDEX('4. CPI-tabel'!$D$20:$Z$42,MAX($E83,2010)-2003,Y$28-2003)),0))</f>
        <v>1</v>
      </c>
      <c r="Z83" s="118">
        <f>IF($C83="TD",INDEX('4. CPI-tabel'!$D$20:$Z$42,$E83-2003,Z$28-2003),
IF(Z$28&gt;=$E83,MAX(1,INDEX('4. CPI-tabel'!$D$20:$Z$42,MAX($E83,2010)-2003,Z$28-2003)),0))</f>
        <v>1.0229999999999999</v>
      </c>
      <c r="AA83" s="118">
        <f>IF($C83="TD",INDEX('4. CPI-tabel'!$D$20:$Z$42,$E83-2003,AA$28-2003),
IF(AA$28&gt;=$E83,MAX(1,INDEX('4. CPI-tabel'!$D$20:$Z$42,MAX($E83,2010)-2003,AA$28-2003)),0))</f>
        <v>1.051644</v>
      </c>
      <c r="AB83" s="118">
        <f>IF($C83="TD",INDEX('4. CPI-tabel'!$D$20:$Z$42,$E83-2003,AB$28-2003),
IF(AB$28&gt;=$E83,MAX(1,INDEX('4. CPI-tabel'!$D$20:$Z$42,MAX($E83,2010)-2003,AB$28-2003)),0))</f>
        <v>1.06216044</v>
      </c>
      <c r="AC83" s="118">
        <f>IF($C83="TD",INDEX('4. CPI-tabel'!$D$20:$Z$42,$E83-2003,AC$28-2003),
IF(AC$28&gt;=$E83,MAX(1,INDEX('4. CPI-tabel'!$D$20:$Z$42,MAX($E83,2010)-2003,AC$28-2003)),0))</f>
        <v>1.0706577235199999</v>
      </c>
      <c r="AD83" s="118">
        <f>IF($C83="TD",INDEX('4. CPI-tabel'!$D$20:$Z$42,$E83-2003,AD$28-2003),
IF(AD$28&gt;=$E83,MAX(1,INDEX('4. CPI-tabel'!$D$20:$Z$42,MAX($E83,2010)-2003,AD$28-2003)),0))</f>
        <v>1.0727990389670399</v>
      </c>
      <c r="AE83" s="118">
        <f>IF($C83="TD",INDEX('4. CPI-tabel'!$D$20:$Z$42,$E83-2003,AE$28-2003),
IF(AE$28&gt;=$E83,MAX(1,INDEX('4. CPI-tabel'!$D$20:$Z$42,MAX($E83,2010)-2003,AE$28-2003)),0))</f>
        <v>1.0878182255125783</v>
      </c>
      <c r="AF83" s="118">
        <f>IF($C83="TD",INDEX('4. CPI-tabel'!$D$20:$Z$42,$E83-2003,AF$28-2003),
IF(AF$28&gt;=$E83,MAX(1,INDEX('4. CPI-tabel'!$D$20:$Z$42,MAX($E83,2010)-2003,AF$28-2003)),0))</f>
        <v>1.1106624082483423</v>
      </c>
      <c r="AG83" s="118">
        <f>IF($C83="TD",INDEX('4. CPI-tabel'!$D$20:$Z$42,$E83-2003,AG$28-2003),
IF(AG$28&gt;=$E83,MAX(1,INDEX('4. CPI-tabel'!$D$20:$Z$42,MAX($E83,2010)-2003,AG$28-2003)),0))</f>
        <v>1.1417609556792958</v>
      </c>
      <c r="AH83" s="118">
        <f>IF($C83="TD",INDEX('4. CPI-tabel'!$D$20:$Z$42,$E83-2003,AH$28-2003),
IF(AH$28&gt;=$E83,MAX(1,INDEX('4. CPI-tabel'!$D$20:$Z$42,MAX($E83,2010)-2003,AH$28-2003)),0))</f>
        <v>1.1497532823690508</v>
      </c>
      <c r="AI83" s="118">
        <f>IF($C83="TD",INDEX('4. CPI-tabel'!$D$20:$Z$42,$E83-2003,AI$28-2003),
IF(AI$28&gt;=$E83,MAX(1,INDEX('4. CPI-tabel'!$D$20:$Z$42,MAX($E83,2010)-2003,AI$28-2003)),0))</f>
        <v>1.1497532823690508</v>
      </c>
      <c r="AJ83" s="118">
        <f>IF($C83="TD",INDEX('4. CPI-tabel'!$D$20:$Z$42,$E83-2003,AJ$28-2003),
IF(AJ$28&gt;=$E83,MAX(1,INDEX('4. CPI-tabel'!$D$20:$Z$42,MAX($E83,2010)-2003,AJ$28-2003)),0))</f>
        <v>1.1497532823690508</v>
      </c>
      <c r="AK83" s="118">
        <f>IF($C83="TD",INDEX('4. CPI-tabel'!$D$20:$Z$42,$E83-2003,AK$28-2003),
IF(AK$28&gt;=$E83,MAX(1,INDEX('4. CPI-tabel'!$D$20:$Z$42,MAX($E83,2010)-2003,AK$28-2003)),0))</f>
        <v>1.1497532823690508</v>
      </c>
      <c r="AL83" s="118">
        <f>IF($C83="TD",INDEX('4. CPI-tabel'!$D$20:$Z$42,$E83-2003,AL$28-2003),
IF(AL$28&gt;=$E83,MAX(1,INDEX('4. CPI-tabel'!$D$20:$Z$42,MAX($E83,2010)-2003,AL$28-2003)),0))</f>
        <v>1.1497532823690508</v>
      </c>
      <c r="AM83" s="118">
        <f>IF($C83="TD",INDEX('4. CPI-tabel'!$D$20:$Z$42,$E83-2003,AM$28-2003),
IF(AM$28&gt;=$E83,MAX(1,INDEX('4. CPI-tabel'!$D$20:$Z$42,MAX($E83,2010)-2003,AM$28-2003)),0))</f>
        <v>1.1497532823690508</v>
      </c>
      <c r="AO83" s="87">
        <f t="shared" si="5"/>
        <v>0</v>
      </c>
      <c r="AP83" s="87">
        <f t="shared" si="6"/>
        <v>41677.800000000003</v>
      </c>
      <c r="AQ83" s="87">
        <f t="shared" si="7"/>
        <v>85272.7788</v>
      </c>
      <c r="AR83" s="87">
        <f t="shared" si="8"/>
        <v>87660.416606400002</v>
      </c>
      <c r="AS83" s="87">
        <f t="shared" si="9"/>
        <v>88537.020772464006</v>
      </c>
      <c r="AT83" s="87">
        <f t="shared" si="10"/>
        <v>89245.316938643708</v>
      </c>
      <c r="AU83" s="87">
        <f t="shared" si="11"/>
        <v>44711.903786260496</v>
      </c>
      <c r="AV83" s="87">
        <f t="shared" si="12"/>
        <v>0</v>
      </c>
      <c r="AW83" s="87">
        <f t="shared" si="13"/>
        <v>0</v>
      </c>
      <c r="AX83" s="87">
        <f t="shared" si="14"/>
        <v>0</v>
      </c>
      <c r="AY83" s="87">
        <f t="shared" si="15"/>
        <v>0</v>
      </c>
      <c r="AZ83" s="87">
        <f t="shared" si="16"/>
        <v>0</v>
      </c>
      <c r="BA83" s="87">
        <f t="shared" si="17"/>
        <v>0</v>
      </c>
      <c r="BB83" s="87">
        <f t="shared" si="18"/>
        <v>0</v>
      </c>
      <c r="BC83" s="87">
        <f t="shared" si="19"/>
        <v>0</v>
      </c>
      <c r="BD83" s="87">
        <f t="shared" si="20"/>
        <v>0</v>
      </c>
    </row>
    <row r="84" spans="1:56" s="20" customFormat="1" x14ac:dyDescent="0.2">
      <c r="A84" s="41"/>
      <c r="B84" s="86">
        <f>'3. Investeringen'!B70</f>
        <v>56</v>
      </c>
      <c r="C84" s="86" t="str">
        <f>'3. Investeringen'!F70</f>
        <v>TD</v>
      </c>
      <c r="D84" s="86" t="str">
        <f>'3. Investeringen'!G70</f>
        <v>Nieuwe investeringen TD</v>
      </c>
      <c r="E84" s="121">
        <f>'3. Investeringen'!K70</f>
        <v>2013</v>
      </c>
      <c r="G84" s="86">
        <f>'7. Nominale afschrijvingen'!R73</f>
        <v>0</v>
      </c>
      <c r="H84" s="86">
        <f>'7. Nominale afschrijvingen'!S73</f>
        <v>0</v>
      </c>
      <c r="I84" s="86">
        <f>'7. Nominale afschrijvingen'!T73</f>
        <v>5513.2618181818189</v>
      </c>
      <c r="J84" s="86">
        <f>'7. Nominale afschrijvingen'!U73</f>
        <v>11026.523636363638</v>
      </c>
      <c r="K84" s="86">
        <f>'7. Nominale afschrijvingen'!V73</f>
        <v>11026.523636363638</v>
      </c>
      <c r="L84" s="86">
        <f>'7. Nominale afschrijvingen'!W73</f>
        <v>11026.523636363638</v>
      </c>
      <c r="M84" s="86">
        <f>'7. Nominale afschrijvingen'!X73</f>
        <v>11026.523636363638</v>
      </c>
      <c r="N84" s="86">
        <f>'7. Nominale afschrijvingen'!Y73</f>
        <v>11026.523636363638</v>
      </c>
      <c r="O84" s="86">
        <f>'7. Nominale afschrijvingen'!Z73</f>
        <v>11026.523636363638</v>
      </c>
      <c r="P84" s="86">
        <f>'7. Nominale afschrijvingen'!AA73</f>
        <v>11026.523636363638</v>
      </c>
      <c r="Q84" s="86">
        <f>'7. Nominale afschrijvingen'!AB73</f>
        <v>11026.523636363638</v>
      </c>
      <c r="R84" s="86">
        <f>'7. Nominale afschrijvingen'!AC73</f>
        <v>13231.828363636365</v>
      </c>
      <c r="S84" s="86">
        <f>'7. Nominale afschrijvingen'!AD73</f>
        <v>12890.361825219941</v>
      </c>
      <c r="T84" s="86">
        <f>'7. Nominale afschrijvingen'!AE73</f>
        <v>12557.707326504587</v>
      </c>
      <c r="U84" s="86">
        <f>'7. Nominale afschrijvingen'!AF73</f>
        <v>12233.637460014148</v>
      </c>
      <c r="V84" s="86">
        <f>'7. Nominale afschrijvingen'!AG73</f>
        <v>11917.930686852493</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1</v>
      </c>
      <c r="AA84" s="118">
        <f>IF($C84="TD",INDEX('4. CPI-tabel'!$D$20:$Z$42,$E84-2003,AA$28-2003),
IF(AA$28&gt;=$E84,MAX(1,INDEX('4. CPI-tabel'!$D$20:$Z$42,MAX($E84,2010)-2003,AA$28-2003)),0))</f>
        <v>1.028</v>
      </c>
      <c r="AB84" s="118">
        <f>IF($C84="TD",INDEX('4. CPI-tabel'!$D$20:$Z$42,$E84-2003,AB$28-2003),
IF(AB$28&gt;=$E84,MAX(1,INDEX('4. CPI-tabel'!$D$20:$Z$42,MAX($E84,2010)-2003,AB$28-2003)),0))</f>
        <v>1.0382800000000001</v>
      </c>
      <c r="AC84" s="118">
        <f>IF($C84="TD",INDEX('4. CPI-tabel'!$D$20:$Z$42,$E84-2003,AC$28-2003),
IF(AC$28&gt;=$E84,MAX(1,INDEX('4. CPI-tabel'!$D$20:$Z$42,MAX($E84,2010)-2003,AC$28-2003)),0))</f>
        <v>1.0465862400000001</v>
      </c>
      <c r="AD84" s="118">
        <f>IF($C84="TD",INDEX('4. CPI-tabel'!$D$20:$Z$42,$E84-2003,AD$28-2003),
IF(AD$28&gt;=$E84,MAX(1,INDEX('4. CPI-tabel'!$D$20:$Z$42,MAX($E84,2010)-2003,AD$28-2003)),0))</f>
        <v>1.0486794124800001</v>
      </c>
      <c r="AE84" s="118">
        <f>IF($C84="TD",INDEX('4. CPI-tabel'!$D$20:$Z$42,$E84-2003,AE$28-2003),
IF(AE$28&gt;=$E84,MAX(1,INDEX('4. CPI-tabel'!$D$20:$Z$42,MAX($E84,2010)-2003,AE$28-2003)),0))</f>
        <v>1.0633609242547202</v>
      </c>
      <c r="AF84" s="118">
        <f>IF($C84="TD",INDEX('4. CPI-tabel'!$D$20:$Z$42,$E84-2003,AF$28-2003),
IF(AF$28&gt;=$E84,MAX(1,INDEX('4. CPI-tabel'!$D$20:$Z$42,MAX($E84,2010)-2003,AF$28-2003)),0))</f>
        <v>1.0856915036640693</v>
      </c>
      <c r="AG84" s="118">
        <f>IF($C84="TD",INDEX('4. CPI-tabel'!$D$20:$Z$42,$E84-2003,AG$28-2003),
IF(AG$28&gt;=$E84,MAX(1,INDEX('4. CPI-tabel'!$D$20:$Z$42,MAX($E84,2010)-2003,AG$28-2003)),0))</f>
        <v>1.1160908657666633</v>
      </c>
      <c r="AH84" s="118">
        <f>IF($C84="TD",INDEX('4. CPI-tabel'!$D$20:$Z$42,$E84-2003,AH$28-2003),
IF(AH$28&gt;=$E84,MAX(1,INDEX('4. CPI-tabel'!$D$20:$Z$42,MAX($E84,2010)-2003,AH$28-2003)),0))</f>
        <v>1.1239035018270298</v>
      </c>
      <c r="AI84" s="118">
        <f>IF($C84="TD",INDEX('4. CPI-tabel'!$D$20:$Z$42,$E84-2003,AI$28-2003),
IF(AI$28&gt;=$E84,MAX(1,INDEX('4. CPI-tabel'!$D$20:$Z$42,MAX($E84,2010)-2003,AI$28-2003)),0))</f>
        <v>1.1239035018270298</v>
      </c>
      <c r="AJ84" s="118">
        <f>IF($C84="TD",INDEX('4. CPI-tabel'!$D$20:$Z$42,$E84-2003,AJ$28-2003),
IF(AJ$28&gt;=$E84,MAX(1,INDEX('4. CPI-tabel'!$D$20:$Z$42,MAX($E84,2010)-2003,AJ$28-2003)),0))</f>
        <v>1.1239035018270298</v>
      </c>
      <c r="AK84" s="118">
        <f>IF($C84="TD",INDEX('4. CPI-tabel'!$D$20:$Z$42,$E84-2003,AK$28-2003),
IF(AK$28&gt;=$E84,MAX(1,INDEX('4. CPI-tabel'!$D$20:$Z$42,MAX($E84,2010)-2003,AK$28-2003)),0))</f>
        <v>1.1239035018270298</v>
      </c>
      <c r="AL84" s="118">
        <f>IF($C84="TD",INDEX('4. CPI-tabel'!$D$20:$Z$42,$E84-2003,AL$28-2003),
IF(AL$28&gt;=$E84,MAX(1,INDEX('4. CPI-tabel'!$D$20:$Z$42,MAX($E84,2010)-2003,AL$28-2003)),0))</f>
        <v>1.1239035018270298</v>
      </c>
      <c r="AM84" s="118">
        <f>IF($C84="TD",INDEX('4. CPI-tabel'!$D$20:$Z$42,$E84-2003,AM$28-2003),
IF(AM$28&gt;=$E84,MAX(1,INDEX('4. CPI-tabel'!$D$20:$Z$42,MAX($E84,2010)-2003,AM$28-2003)),0))</f>
        <v>1.1239035018270298</v>
      </c>
      <c r="AO84" s="87">
        <f t="shared" si="5"/>
        <v>0</v>
      </c>
      <c r="AP84" s="87">
        <f t="shared" si="6"/>
        <v>0</v>
      </c>
      <c r="AQ84" s="87">
        <f t="shared" si="7"/>
        <v>5513.2618181818189</v>
      </c>
      <c r="AR84" s="87">
        <f t="shared" si="8"/>
        <v>11335.266298181819</v>
      </c>
      <c r="AS84" s="87">
        <f t="shared" si="9"/>
        <v>11448.618961163638</v>
      </c>
      <c r="AT84" s="87">
        <f t="shared" si="10"/>
        <v>11540.207912852948</v>
      </c>
      <c r="AU84" s="87">
        <f t="shared" si="11"/>
        <v>11563.288328678653</v>
      </c>
      <c r="AV84" s="87">
        <f t="shared" si="12"/>
        <v>11725.174365280156</v>
      </c>
      <c r="AW84" s="87">
        <f t="shared" si="13"/>
        <v>11971.403026951039</v>
      </c>
      <c r="AX84" s="87">
        <f t="shared" si="14"/>
        <v>12306.602311705668</v>
      </c>
      <c r="AY84" s="87">
        <f t="shared" si="15"/>
        <v>12392.748527887607</v>
      </c>
      <c r="AZ84" s="87">
        <f t="shared" si="16"/>
        <v>14871.298233465128</v>
      </c>
      <c r="BA84" s="87">
        <f t="shared" si="17"/>
        <v>14487.522795182156</v>
      </c>
      <c r="BB84" s="87">
        <f t="shared" si="18"/>
        <v>14113.651239177454</v>
      </c>
      <c r="BC84" s="87">
        <f t="shared" si="19"/>
        <v>13749.427981392231</v>
      </c>
      <c r="BD84" s="87">
        <f t="shared" si="20"/>
        <v>13394.604033485335</v>
      </c>
    </row>
    <row r="85" spans="1:56" s="20" customFormat="1" x14ac:dyDescent="0.2">
      <c r="A85" s="41"/>
      <c r="B85" s="86">
        <f>'3. Investeringen'!B71</f>
        <v>57</v>
      </c>
      <c r="C85" s="86" t="str">
        <f>'3. Investeringen'!F71</f>
        <v>TD</v>
      </c>
      <c r="D85" s="86" t="str">
        <f>'3. Investeringen'!G71</f>
        <v>Nieuwe investeringen TD</v>
      </c>
      <c r="E85" s="121">
        <f>'3. Investeringen'!K71</f>
        <v>2013</v>
      </c>
      <c r="G85" s="86">
        <f>'7. Nominale afschrijvingen'!R74</f>
        <v>0</v>
      </c>
      <c r="H85" s="86">
        <f>'7. Nominale afschrijvingen'!S74</f>
        <v>0</v>
      </c>
      <c r="I85" s="86">
        <f>'7. Nominale afschrijvingen'!T74</f>
        <v>7129.2731111111107</v>
      </c>
      <c r="J85" s="86">
        <f>'7. Nominale afschrijvingen'!U74</f>
        <v>14258.546222222221</v>
      </c>
      <c r="K85" s="86">
        <f>'7. Nominale afschrijvingen'!V74</f>
        <v>14258.546222222221</v>
      </c>
      <c r="L85" s="86">
        <f>'7. Nominale afschrijvingen'!W74</f>
        <v>14258.546222222221</v>
      </c>
      <c r="M85" s="86">
        <f>'7. Nominale afschrijvingen'!X74</f>
        <v>14258.546222222221</v>
      </c>
      <c r="N85" s="86">
        <f>'7. Nominale afschrijvingen'!Y74</f>
        <v>14258.546222222221</v>
      </c>
      <c r="O85" s="86">
        <f>'7. Nominale afschrijvingen'!Z74</f>
        <v>14258.546222222221</v>
      </c>
      <c r="P85" s="86">
        <f>'7. Nominale afschrijvingen'!AA74</f>
        <v>14258.546222222221</v>
      </c>
      <c r="Q85" s="86">
        <f>'7. Nominale afschrijvingen'!AB74</f>
        <v>14258.546222222221</v>
      </c>
      <c r="R85" s="86">
        <f>'7. Nominale afschrijvingen'!AC74</f>
        <v>17110.255466666662</v>
      </c>
      <c r="S85" s="86">
        <f>'7. Nominale afschrijvingen'!AD74</f>
        <v>16547.726519817348</v>
      </c>
      <c r="T85" s="86">
        <f>'7. Nominale afschrijvingen'!AE74</f>
        <v>16003.691675330203</v>
      </c>
      <c r="U85" s="86">
        <f>'7. Nominale afschrijvingen'!AF74</f>
        <v>15477.542907922085</v>
      </c>
      <c r="V85" s="86">
        <f>'7. Nominale afschrijvingen'!AG74</f>
        <v>14968.692182182182</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1</v>
      </c>
      <c r="AA85" s="118">
        <f>IF($C85="TD",INDEX('4. CPI-tabel'!$D$20:$Z$42,$E85-2003,AA$28-2003),
IF(AA$28&gt;=$E85,MAX(1,INDEX('4. CPI-tabel'!$D$20:$Z$42,MAX($E85,2010)-2003,AA$28-2003)),0))</f>
        <v>1.028</v>
      </c>
      <c r="AB85" s="118">
        <f>IF($C85="TD",INDEX('4. CPI-tabel'!$D$20:$Z$42,$E85-2003,AB$28-2003),
IF(AB$28&gt;=$E85,MAX(1,INDEX('4. CPI-tabel'!$D$20:$Z$42,MAX($E85,2010)-2003,AB$28-2003)),0))</f>
        <v>1.0382800000000001</v>
      </c>
      <c r="AC85" s="118">
        <f>IF($C85="TD",INDEX('4. CPI-tabel'!$D$20:$Z$42,$E85-2003,AC$28-2003),
IF(AC$28&gt;=$E85,MAX(1,INDEX('4. CPI-tabel'!$D$20:$Z$42,MAX($E85,2010)-2003,AC$28-2003)),0))</f>
        <v>1.0465862400000001</v>
      </c>
      <c r="AD85" s="118">
        <f>IF($C85="TD",INDEX('4. CPI-tabel'!$D$20:$Z$42,$E85-2003,AD$28-2003),
IF(AD$28&gt;=$E85,MAX(1,INDEX('4. CPI-tabel'!$D$20:$Z$42,MAX($E85,2010)-2003,AD$28-2003)),0))</f>
        <v>1.0486794124800001</v>
      </c>
      <c r="AE85" s="118">
        <f>IF($C85="TD",INDEX('4. CPI-tabel'!$D$20:$Z$42,$E85-2003,AE$28-2003),
IF(AE$28&gt;=$E85,MAX(1,INDEX('4. CPI-tabel'!$D$20:$Z$42,MAX($E85,2010)-2003,AE$28-2003)),0))</f>
        <v>1.0633609242547202</v>
      </c>
      <c r="AF85" s="118">
        <f>IF($C85="TD",INDEX('4. CPI-tabel'!$D$20:$Z$42,$E85-2003,AF$28-2003),
IF(AF$28&gt;=$E85,MAX(1,INDEX('4. CPI-tabel'!$D$20:$Z$42,MAX($E85,2010)-2003,AF$28-2003)),0))</f>
        <v>1.0856915036640693</v>
      </c>
      <c r="AG85" s="118">
        <f>IF($C85="TD",INDEX('4. CPI-tabel'!$D$20:$Z$42,$E85-2003,AG$28-2003),
IF(AG$28&gt;=$E85,MAX(1,INDEX('4. CPI-tabel'!$D$20:$Z$42,MAX($E85,2010)-2003,AG$28-2003)),0))</f>
        <v>1.1160908657666633</v>
      </c>
      <c r="AH85" s="118">
        <f>IF($C85="TD",INDEX('4. CPI-tabel'!$D$20:$Z$42,$E85-2003,AH$28-2003),
IF(AH$28&gt;=$E85,MAX(1,INDEX('4. CPI-tabel'!$D$20:$Z$42,MAX($E85,2010)-2003,AH$28-2003)),0))</f>
        <v>1.1239035018270298</v>
      </c>
      <c r="AI85" s="118">
        <f>IF($C85="TD",INDEX('4. CPI-tabel'!$D$20:$Z$42,$E85-2003,AI$28-2003),
IF(AI$28&gt;=$E85,MAX(1,INDEX('4. CPI-tabel'!$D$20:$Z$42,MAX($E85,2010)-2003,AI$28-2003)),0))</f>
        <v>1.1239035018270298</v>
      </c>
      <c r="AJ85" s="118">
        <f>IF($C85="TD",INDEX('4. CPI-tabel'!$D$20:$Z$42,$E85-2003,AJ$28-2003),
IF(AJ$28&gt;=$E85,MAX(1,INDEX('4. CPI-tabel'!$D$20:$Z$42,MAX($E85,2010)-2003,AJ$28-2003)),0))</f>
        <v>1.1239035018270298</v>
      </c>
      <c r="AK85" s="118">
        <f>IF($C85="TD",INDEX('4. CPI-tabel'!$D$20:$Z$42,$E85-2003,AK$28-2003),
IF(AK$28&gt;=$E85,MAX(1,INDEX('4. CPI-tabel'!$D$20:$Z$42,MAX($E85,2010)-2003,AK$28-2003)),0))</f>
        <v>1.1239035018270298</v>
      </c>
      <c r="AL85" s="118">
        <f>IF($C85="TD",INDEX('4. CPI-tabel'!$D$20:$Z$42,$E85-2003,AL$28-2003),
IF(AL$28&gt;=$E85,MAX(1,INDEX('4. CPI-tabel'!$D$20:$Z$42,MAX($E85,2010)-2003,AL$28-2003)),0))</f>
        <v>1.1239035018270298</v>
      </c>
      <c r="AM85" s="118">
        <f>IF($C85="TD",INDEX('4. CPI-tabel'!$D$20:$Z$42,$E85-2003,AM$28-2003),
IF(AM$28&gt;=$E85,MAX(1,INDEX('4. CPI-tabel'!$D$20:$Z$42,MAX($E85,2010)-2003,AM$28-2003)),0))</f>
        <v>1.1239035018270298</v>
      </c>
      <c r="AO85" s="87">
        <f t="shared" si="5"/>
        <v>0</v>
      </c>
      <c r="AP85" s="87">
        <f t="shared" si="6"/>
        <v>0</v>
      </c>
      <c r="AQ85" s="87">
        <f t="shared" si="7"/>
        <v>7129.2731111111107</v>
      </c>
      <c r="AR85" s="87">
        <f t="shared" si="8"/>
        <v>14657.785516444445</v>
      </c>
      <c r="AS85" s="87">
        <f t="shared" si="9"/>
        <v>14804.36337160889</v>
      </c>
      <c r="AT85" s="87">
        <f t="shared" si="10"/>
        <v>14922.79827858176</v>
      </c>
      <c r="AU85" s="87">
        <f t="shared" si="11"/>
        <v>14952.643875138923</v>
      </c>
      <c r="AV85" s="87">
        <f t="shared" si="12"/>
        <v>15161.98088939087</v>
      </c>
      <c r="AW85" s="87">
        <f t="shared" si="13"/>
        <v>15480.382488068079</v>
      </c>
      <c r="AX85" s="87">
        <f t="shared" si="14"/>
        <v>15913.833197733986</v>
      </c>
      <c r="AY85" s="87">
        <f t="shared" si="15"/>
        <v>16025.230030118122</v>
      </c>
      <c r="AZ85" s="87">
        <f t="shared" si="16"/>
        <v>19230.276036141742</v>
      </c>
      <c r="BA85" s="87">
        <f t="shared" si="17"/>
        <v>18598.047782898728</v>
      </c>
      <c r="BB85" s="87">
        <f t="shared" si="18"/>
        <v>17986.6051160637</v>
      </c>
      <c r="BC85" s="87">
        <f t="shared" si="19"/>
        <v>17395.264673891743</v>
      </c>
      <c r="BD85" s="87">
        <f t="shared" si="20"/>
        <v>16823.365561325438</v>
      </c>
    </row>
    <row r="86" spans="1:56" s="20" customFormat="1" x14ac:dyDescent="0.2">
      <c r="A86" s="41"/>
      <c r="B86" s="86">
        <f>'3. Investeringen'!B72</f>
        <v>58</v>
      </c>
      <c r="C86" s="86" t="str">
        <f>'3. Investeringen'!F72</f>
        <v>TD</v>
      </c>
      <c r="D86" s="86" t="str">
        <f>'3. Investeringen'!G72</f>
        <v>Nieuwe investeringen TD</v>
      </c>
      <c r="E86" s="121">
        <f>'3. Investeringen'!K72</f>
        <v>2013</v>
      </c>
      <c r="G86" s="86">
        <f>'7. Nominale afschrijvingen'!R75</f>
        <v>0</v>
      </c>
      <c r="H86" s="86">
        <f>'7. Nominale afschrijvingen'!S75</f>
        <v>0</v>
      </c>
      <c r="I86" s="86">
        <f>'7. Nominale afschrijvingen'!T75</f>
        <v>3017.2886666666668</v>
      </c>
      <c r="J86" s="86">
        <f>'7. Nominale afschrijvingen'!U75</f>
        <v>6034.5773333333336</v>
      </c>
      <c r="K86" s="86">
        <f>'7. Nominale afschrijvingen'!V75</f>
        <v>6034.5773333333336</v>
      </c>
      <c r="L86" s="86">
        <f>'7. Nominale afschrijvingen'!W75</f>
        <v>6034.5773333333336</v>
      </c>
      <c r="M86" s="86">
        <f>'7. Nominale afschrijvingen'!X75</f>
        <v>6034.5773333333336</v>
      </c>
      <c r="N86" s="86">
        <f>'7. Nominale afschrijvingen'!Y75</f>
        <v>6034.5773333333336</v>
      </c>
      <c r="O86" s="86">
        <f>'7. Nominale afschrijvingen'!Z75</f>
        <v>6034.5773333333336</v>
      </c>
      <c r="P86" s="86">
        <f>'7. Nominale afschrijvingen'!AA75</f>
        <v>6034.5773333333336</v>
      </c>
      <c r="Q86" s="86">
        <f>'7. Nominale afschrijvingen'!AB75</f>
        <v>6034.5773333333336</v>
      </c>
      <c r="R86" s="86">
        <f>'7. Nominale afschrijvingen'!AC75</f>
        <v>7241.4928</v>
      </c>
      <c r="S86" s="86">
        <f>'7. Nominale afschrijvingen'!AD75</f>
        <v>6837.3164576744184</v>
      </c>
      <c r="T86" s="86">
        <f>'7. Nominale afschrijvingen'!AE75</f>
        <v>6455.6987949204977</v>
      </c>
      <c r="U86" s="86">
        <f>'7. Nominale afschrijvingen'!AF75</f>
        <v>6095.3807226458657</v>
      </c>
      <c r="V86" s="86">
        <f>'7. Nominale afschrijvingen'!AG75</f>
        <v>5892.2013652243368</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1</v>
      </c>
      <c r="AA86" s="118">
        <f>IF($C86="TD",INDEX('4. CPI-tabel'!$D$20:$Z$42,$E86-2003,AA$28-2003),
IF(AA$28&gt;=$E86,MAX(1,INDEX('4. CPI-tabel'!$D$20:$Z$42,MAX($E86,2010)-2003,AA$28-2003)),0))</f>
        <v>1.028</v>
      </c>
      <c r="AB86" s="118">
        <f>IF($C86="TD",INDEX('4. CPI-tabel'!$D$20:$Z$42,$E86-2003,AB$28-2003),
IF(AB$28&gt;=$E86,MAX(1,INDEX('4. CPI-tabel'!$D$20:$Z$42,MAX($E86,2010)-2003,AB$28-2003)),0))</f>
        <v>1.0382800000000001</v>
      </c>
      <c r="AC86" s="118">
        <f>IF($C86="TD",INDEX('4. CPI-tabel'!$D$20:$Z$42,$E86-2003,AC$28-2003),
IF(AC$28&gt;=$E86,MAX(1,INDEX('4. CPI-tabel'!$D$20:$Z$42,MAX($E86,2010)-2003,AC$28-2003)),0))</f>
        <v>1.0465862400000001</v>
      </c>
      <c r="AD86" s="118">
        <f>IF($C86="TD",INDEX('4. CPI-tabel'!$D$20:$Z$42,$E86-2003,AD$28-2003),
IF(AD$28&gt;=$E86,MAX(1,INDEX('4. CPI-tabel'!$D$20:$Z$42,MAX($E86,2010)-2003,AD$28-2003)),0))</f>
        <v>1.0486794124800001</v>
      </c>
      <c r="AE86" s="118">
        <f>IF($C86="TD",INDEX('4. CPI-tabel'!$D$20:$Z$42,$E86-2003,AE$28-2003),
IF(AE$28&gt;=$E86,MAX(1,INDEX('4. CPI-tabel'!$D$20:$Z$42,MAX($E86,2010)-2003,AE$28-2003)),0))</f>
        <v>1.0633609242547202</v>
      </c>
      <c r="AF86" s="118">
        <f>IF($C86="TD",INDEX('4. CPI-tabel'!$D$20:$Z$42,$E86-2003,AF$28-2003),
IF(AF$28&gt;=$E86,MAX(1,INDEX('4. CPI-tabel'!$D$20:$Z$42,MAX($E86,2010)-2003,AF$28-2003)),0))</f>
        <v>1.0856915036640693</v>
      </c>
      <c r="AG86" s="118">
        <f>IF($C86="TD",INDEX('4. CPI-tabel'!$D$20:$Z$42,$E86-2003,AG$28-2003),
IF(AG$28&gt;=$E86,MAX(1,INDEX('4. CPI-tabel'!$D$20:$Z$42,MAX($E86,2010)-2003,AG$28-2003)),0))</f>
        <v>1.1160908657666633</v>
      </c>
      <c r="AH86" s="118">
        <f>IF($C86="TD",INDEX('4. CPI-tabel'!$D$20:$Z$42,$E86-2003,AH$28-2003),
IF(AH$28&gt;=$E86,MAX(1,INDEX('4. CPI-tabel'!$D$20:$Z$42,MAX($E86,2010)-2003,AH$28-2003)),0))</f>
        <v>1.1239035018270298</v>
      </c>
      <c r="AI86" s="118">
        <f>IF($C86="TD",INDEX('4. CPI-tabel'!$D$20:$Z$42,$E86-2003,AI$28-2003),
IF(AI$28&gt;=$E86,MAX(1,INDEX('4. CPI-tabel'!$D$20:$Z$42,MAX($E86,2010)-2003,AI$28-2003)),0))</f>
        <v>1.1239035018270298</v>
      </c>
      <c r="AJ86" s="118">
        <f>IF($C86="TD",INDEX('4. CPI-tabel'!$D$20:$Z$42,$E86-2003,AJ$28-2003),
IF(AJ$28&gt;=$E86,MAX(1,INDEX('4. CPI-tabel'!$D$20:$Z$42,MAX($E86,2010)-2003,AJ$28-2003)),0))</f>
        <v>1.1239035018270298</v>
      </c>
      <c r="AK86" s="118">
        <f>IF($C86="TD",INDEX('4. CPI-tabel'!$D$20:$Z$42,$E86-2003,AK$28-2003),
IF(AK$28&gt;=$E86,MAX(1,INDEX('4. CPI-tabel'!$D$20:$Z$42,MAX($E86,2010)-2003,AK$28-2003)),0))</f>
        <v>1.1239035018270298</v>
      </c>
      <c r="AL86" s="118">
        <f>IF($C86="TD",INDEX('4. CPI-tabel'!$D$20:$Z$42,$E86-2003,AL$28-2003),
IF(AL$28&gt;=$E86,MAX(1,INDEX('4. CPI-tabel'!$D$20:$Z$42,MAX($E86,2010)-2003,AL$28-2003)),0))</f>
        <v>1.1239035018270298</v>
      </c>
      <c r="AM86" s="118">
        <f>IF($C86="TD",INDEX('4. CPI-tabel'!$D$20:$Z$42,$E86-2003,AM$28-2003),
IF(AM$28&gt;=$E86,MAX(1,INDEX('4. CPI-tabel'!$D$20:$Z$42,MAX($E86,2010)-2003,AM$28-2003)),0))</f>
        <v>1.1239035018270298</v>
      </c>
      <c r="AO86" s="87">
        <f t="shared" si="5"/>
        <v>0</v>
      </c>
      <c r="AP86" s="87">
        <f t="shared" si="6"/>
        <v>0</v>
      </c>
      <c r="AQ86" s="87">
        <f t="shared" si="7"/>
        <v>3017.2886666666668</v>
      </c>
      <c r="AR86" s="87">
        <f t="shared" si="8"/>
        <v>6203.5454986666673</v>
      </c>
      <c r="AS86" s="87">
        <f t="shared" si="9"/>
        <v>6265.5809536533343</v>
      </c>
      <c r="AT86" s="87">
        <f t="shared" si="10"/>
        <v>6315.7056012825606</v>
      </c>
      <c r="AU86" s="87">
        <f t="shared" si="11"/>
        <v>6328.3370124851263</v>
      </c>
      <c r="AV86" s="87">
        <f t="shared" si="12"/>
        <v>6416.9337306599182</v>
      </c>
      <c r="AW86" s="87">
        <f t="shared" si="13"/>
        <v>6551.6893390037767</v>
      </c>
      <c r="AX86" s="87">
        <f t="shared" si="14"/>
        <v>6735.1366404958826</v>
      </c>
      <c r="AY86" s="87">
        <f t="shared" si="15"/>
        <v>6782.282596979353</v>
      </c>
      <c r="AZ86" s="87">
        <f t="shared" si="16"/>
        <v>8138.7391163752236</v>
      </c>
      <c r="BA86" s="87">
        <f t="shared" si="17"/>
        <v>7684.483909879862</v>
      </c>
      <c r="BB86" s="87">
        <f t="shared" si="18"/>
        <v>7255.5824823516841</v>
      </c>
      <c r="BC86" s="87">
        <f t="shared" si="19"/>
        <v>6850.6197391506603</v>
      </c>
      <c r="BD86" s="87">
        <f t="shared" si="20"/>
        <v>6622.2657478456376</v>
      </c>
    </row>
    <row r="87" spans="1:56" s="20" customFormat="1" x14ac:dyDescent="0.2">
      <c r="A87" s="41"/>
      <c r="B87" s="86">
        <f>'3. Investeringen'!B73</f>
        <v>59</v>
      </c>
      <c r="C87" s="86" t="str">
        <f>'3. Investeringen'!F73</f>
        <v>TD</v>
      </c>
      <c r="D87" s="86" t="str">
        <f>'3. Investeringen'!G73</f>
        <v>Nieuwe investeringen TD</v>
      </c>
      <c r="E87" s="121">
        <f>'3. Investeringen'!K73</f>
        <v>2013</v>
      </c>
      <c r="G87" s="86">
        <f>'7. Nominale afschrijvingen'!R76</f>
        <v>0</v>
      </c>
      <c r="H87" s="86">
        <f>'7. Nominale afschrijvingen'!S76</f>
        <v>0</v>
      </c>
      <c r="I87" s="86">
        <f>'7. Nominale afschrijvingen'!T76</f>
        <v>933.60860000000002</v>
      </c>
      <c r="J87" s="86">
        <f>'7. Nominale afschrijvingen'!U76</f>
        <v>1867.2172</v>
      </c>
      <c r="K87" s="86">
        <f>'7. Nominale afschrijvingen'!V76</f>
        <v>1867.2172</v>
      </c>
      <c r="L87" s="86">
        <f>'7. Nominale afschrijvingen'!W76</f>
        <v>1867.2172</v>
      </c>
      <c r="M87" s="86">
        <f>'7. Nominale afschrijvingen'!X76</f>
        <v>1867.2172</v>
      </c>
      <c r="N87" s="86">
        <f>'7. Nominale afschrijvingen'!Y76</f>
        <v>1867.2172</v>
      </c>
      <c r="O87" s="86">
        <f>'7. Nominale afschrijvingen'!Z76</f>
        <v>1867.2172</v>
      </c>
      <c r="P87" s="86">
        <f>'7. Nominale afschrijvingen'!AA76</f>
        <v>1867.2172</v>
      </c>
      <c r="Q87" s="86">
        <f>'7. Nominale afschrijvingen'!AB76</f>
        <v>1867.2172</v>
      </c>
      <c r="R87" s="86">
        <f>'7. Nominale afschrijvingen'!AC76</f>
        <v>2240.6606400000001</v>
      </c>
      <c r="S87" s="86">
        <f>'7. Nominale afschrijvingen'!AD76</f>
        <v>2077.7035025454547</v>
      </c>
      <c r="T87" s="86">
        <f>'7. Nominale afschrijvingen'!AE76</f>
        <v>1926.5977932694218</v>
      </c>
      <c r="U87" s="86">
        <f>'7. Nominale afschrijvingen'!AF76</f>
        <v>1819.564582532232</v>
      </c>
      <c r="V87" s="86">
        <f>'7. Nominale afschrijvingen'!AG76</f>
        <v>1819.564582532232</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1</v>
      </c>
      <c r="AA87" s="118">
        <f>IF($C87="TD",INDEX('4. CPI-tabel'!$D$20:$Z$42,$E87-2003,AA$28-2003),
IF(AA$28&gt;=$E87,MAX(1,INDEX('4. CPI-tabel'!$D$20:$Z$42,MAX($E87,2010)-2003,AA$28-2003)),0))</f>
        <v>1.028</v>
      </c>
      <c r="AB87" s="118">
        <f>IF($C87="TD",INDEX('4. CPI-tabel'!$D$20:$Z$42,$E87-2003,AB$28-2003),
IF(AB$28&gt;=$E87,MAX(1,INDEX('4. CPI-tabel'!$D$20:$Z$42,MAX($E87,2010)-2003,AB$28-2003)),0))</f>
        <v>1.0382800000000001</v>
      </c>
      <c r="AC87" s="118">
        <f>IF($C87="TD",INDEX('4. CPI-tabel'!$D$20:$Z$42,$E87-2003,AC$28-2003),
IF(AC$28&gt;=$E87,MAX(1,INDEX('4. CPI-tabel'!$D$20:$Z$42,MAX($E87,2010)-2003,AC$28-2003)),0))</f>
        <v>1.0465862400000001</v>
      </c>
      <c r="AD87" s="118">
        <f>IF($C87="TD",INDEX('4. CPI-tabel'!$D$20:$Z$42,$E87-2003,AD$28-2003),
IF(AD$28&gt;=$E87,MAX(1,INDEX('4. CPI-tabel'!$D$20:$Z$42,MAX($E87,2010)-2003,AD$28-2003)),0))</f>
        <v>1.0486794124800001</v>
      </c>
      <c r="AE87" s="118">
        <f>IF($C87="TD",INDEX('4. CPI-tabel'!$D$20:$Z$42,$E87-2003,AE$28-2003),
IF(AE$28&gt;=$E87,MAX(1,INDEX('4. CPI-tabel'!$D$20:$Z$42,MAX($E87,2010)-2003,AE$28-2003)),0))</f>
        <v>1.0633609242547202</v>
      </c>
      <c r="AF87" s="118">
        <f>IF($C87="TD",INDEX('4. CPI-tabel'!$D$20:$Z$42,$E87-2003,AF$28-2003),
IF(AF$28&gt;=$E87,MAX(1,INDEX('4. CPI-tabel'!$D$20:$Z$42,MAX($E87,2010)-2003,AF$28-2003)),0))</f>
        <v>1.0856915036640693</v>
      </c>
      <c r="AG87" s="118">
        <f>IF($C87="TD",INDEX('4. CPI-tabel'!$D$20:$Z$42,$E87-2003,AG$28-2003),
IF(AG$28&gt;=$E87,MAX(1,INDEX('4. CPI-tabel'!$D$20:$Z$42,MAX($E87,2010)-2003,AG$28-2003)),0))</f>
        <v>1.1160908657666633</v>
      </c>
      <c r="AH87" s="118">
        <f>IF($C87="TD",INDEX('4. CPI-tabel'!$D$20:$Z$42,$E87-2003,AH$28-2003),
IF(AH$28&gt;=$E87,MAX(1,INDEX('4. CPI-tabel'!$D$20:$Z$42,MAX($E87,2010)-2003,AH$28-2003)),0))</f>
        <v>1.1239035018270298</v>
      </c>
      <c r="AI87" s="118">
        <f>IF($C87="TD",INDEX('4. CPI-tabel'!$D$20:$Z$42,$E87-2003,AI$28-2003),
IF(AI$28&gt;=$E87,MAX(1,INDEX('4. CPI-tabel'!$D$20:$Z$42,MAX($E87,2010)-2003,AI$28-2003)),0))</f>
        <v>1.1239035018270298</v>
      </c>
      <c r="AJ87" s="118">
        <f>IF($C87="TD",INDEX('4. CPI-tabel'!$D$20:$Z$42,$E87-2003,AJ$28-2003),
IF(AJ$28&gt;=$E87,MAX(1,INDEX('4. CPI-tabel'!$D$20:$Z$42,MAX($E87,2010)-2003,AJ$28-2003)),0))</f>
        <v>1.1239035018270298</v>
      </c>
      <c r="AK87" s="118">
        <f>IF($C87="TD",INDEX('4. CPI-tabel'!$D$20:$Z$42,$E87-2003,AK$28-2003),
IF(AK$28&gt;=$E87,MAX(1,INDEX('4. CPI-tabel'!$D$20:$Z$42,MAX($E87,2010)-2003,AK$28-2003)),0))</f>
        <v>1.1239035018270298</v>
      </c>
      <c r="AL87" s="118">
        <f>IF($C87="TD",INDEX('4. CPI-tabel'!$D$20:$Z$42,$E87-2003,AL$28-2003),
IF(AL$28&gt;=$E87,MAX(1,INDEX('4. CPI-tabel'!$D$20:$Z$42,MAX($E87,2010)-2003,AL$28-2003)),0))</f>
        <v>1.1239035018270298</v>
      </c>
      <c r="AM87" s="118">
        <f>IF($C87="TD",INDEX('4. CPI-tabel'!$D$20:$Z$42,$E87-2003,AM$28-2003),
IF(AM$28&gt;=$E87,MAX(1,INDEX('4. CPI-tabel'!$D$20:$Z$42,MAX($E87,2010)-2003,AM$28-2003)),0))</f>
        <v>1.1239035018270298</v>
      </c>
      <c r="AO87" s="87">
        <f t="shared" si="5"/>
        <v>0</v>
      </c>
      <c r="AP87" s="87">
        <f t="shared" si="6"/>
        <v>0</v>
      </c>
      <c r="AQ87" s="87">
        <f t="shared" si="7"/>
        <v>933.60860000000002</v>
      </c>
      <c r="AR87" s="87">
        <f t="shared" si="8"/>
        <v>1919.4992816000001</v>
      </c>
      <c r="AS87" s="87">
        <f t="shared" si="9"/>
        <v>1938.6942744160003</v>
      </c>
      <c r="AT87" s="87">
        <f t="shared" si="10"/>
        <v>1954.2038286113282</v>
      </c>
      <c r="AU87" s="87">
        <f t="shared" si="11"/>
        <v>1958.1122362685508</v>
      </c>
      <c r="AV87" s="87">
        <f t="shared" si="12"/>
        <v>1985.5258075763109</v>
      </c>
      <c r="AW87" s="87">
        <f t="shared" si="13"/>
        <v>2027.2218495354132</v>
      </c>
      <c r="AX87" s="87">
        <f t="shared" si="14"/>
        <v>2083.9840613224051</v>
      </c>
      <c r="AY87" s="87">
        <f t="shared" si="15"/>
        <v>2098.5719497516616</v>
      </c>
      <c r="AZ87" s="87">
        <f t="shared" si="16"/>
        <v>2518.2863397019937</v>
      </c>
      <c r="BA87" s="87">
        <f t="shared" si="17"/>
        <v>2335.1382422691217</v>
      </c>
      <c r="BB87" s="87">
        <f t="shared" si="18"/>
        <v>2165.310006467731</v>
      </c>
      <c r="BC87" s="87">
        <f t="shared" si="19"/>
        <v>2045.015006108413</v>
      </c>
      <c r="BD87" s="87">
        <f t="shared" si="20"/>
        <v>2045.015006108413</v>
      </c>
    </row>
    <row r="88" spans="1:56" s="20" customFormat="1" x14ac:dyDescent="0.2">
      <c r="A88" s="41"/>
      <c r="B88" s="86">
        <f>'3. Investeringen'!B74</f>
        <v>60</v>
      </c>
      <c r="C88" s="86" t="str">
        <f>'3. Investeringen'!F74</f>
        <v>TD</v>
      </c>
      <c r="D88" s="86" t="str">
        <f>'3. Investeringen'!G74</f>
        <v>Nieuwe investeringen TD</v>
      </c>
      <c r="E88" s="121">
        <f>'3. Investeringen'!K74</f>
        <v>2013</v>
      </c>
      <c r="G88" s="86">
        <f>'7. Nominale afschrijvingen'!R77</f>
        <v>0</v>
      </c>
      <c r="H88" s="86">
        <f>'7. Nominale afschrijvingen'!S77</f>
        <v>0</v>
      </c>
      <c r="I88" s="86">
        <f>'7. Nominale afschrijvingen'!T77</f>
        <v>7991.5010000000002</v>
      </c>
      <c r="J88" s="86">
        <f>'7. Nominale afschrijvingen'!U77</f>
        <v>15983.002</v>
      </c>
      <c r="K88" s="86">
        <f>'7. Nominale afschrijvingen'!V77</f>
        <v>15983.002</v>
      </c>
      <c r="L88" s="86">
        <f>'7. Nominale afschrijvingen'!W77</f>
        <v>15983.002</v>
      </c>
      <c r="M88" s="86">
        <f>'7. Nominale afschrijvingen'!X77</f>
        <v>15983.002</v>
      </c>
      <c r="N88" s="86">
        <f>'7. Nominale afschrijvingen'!Y77</f>
        <v>15983.002</v>
      </c>
      <c r="O88" s="86">
        <f>'7. Nominale afschrijvingen'!Z77</f>
        <v>15983.002</v>
      </c>
      <c r="P88" s="86">
        <f>'7. Nominale afschrijvingen'!AA77</f>
        <v>15983.002</v>
      </c>
      <c r="Q88" s="86">
        <f>'7. Nominale afschrijvingen'!AB77</f>
        <v>15983.002</v>
      </c>
      <c r="R88" s="86">
        <f>'7. Nominale afschrijvingen'!AC77</f>
        <v>19179.602399999974</v>
      </c>
      <c r="S88" s="86">
        <f>'7. Nominale afschrijvingen'!AD77</f>
        <v>4794.9005999999936</v>
      </c>
      <c r="T88" s="86">
        <f>'7. Nominale afschrijvingen'!AE77</f>
        <v>0</v>
      </c>
      <c r="U88" s="86">
        <f>'7. Nominale afschrijvingen'!AF77</f>
        <v>0</v>
      </c>
      <c r="V88" s="86">
        <f>'7. Nominale afschrijvingen'!AG77</f>
        <v>0</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1</v>
      </c>
      <c r="AA88" s="118">
        <f>IF($C88="TD",INDEX('4. CPI-tabel'!$D$20:$Z$42,$E88-2003,AA$28-2003),
IF(AA$28&gt;=$E88,MAX(1,INDEX('4. CPI-tabel'!$D$20:$Z$42,MAX($E88,2010)-2003,AA$28-2003)),0))</f>
        <v>1.028</v>
      </c>
      <c r="AB88" s="118">
        <f>IF($C88="TD",INDEX('4. CPI-tabel'!$D$20:$Z$42,$E88-2003,AB$28-2003),
IF(AB$28&gt;=$E88,MAX(1,INDEX('4. CPI-tabel'!$D$20:$Z$42,MAX($E88,2010)-2003,AB$28-2003)),0))</f>
        <v>1.0382800000000001</v>
      </c>
      <c r="AC88" s="118">
        <f>IF($C88="TD",INDEX('4. CPI-tabel'!$D$20:$Z$42,$E88-2003,AC$28-2003),
IF(AC$28&gt;=$E88,MAX(1,INDEX('4. CPI-tabel'!$D$20:$Z$42,MAX($E88,2010)-2003,AC$28-2003)),0))</f>
        <v>1.0465862400000001</v>
      </c>
      <c r="AD88" s="118">
        <f>IF($C88="TD",INDEX('4. CPI-tabel'!$D$20:$Z$42,$E88-2003,AD$28-2003),
IF(AD$28&gt;=$E88,MAX(1,INDEX('4. CPI-tabel'!$D$20:$Z$42,MAX($E88,2010)-2003,AD$28-2003)),0))</f>
        <v>1.0486794124800001</v>
      </c>
      <c r="AE88" s="118">
        <f>IF($C88="TD",INDEX('4. CPI-tabel'!$D$20:$Z$42,$E88-2003,AE$28-2003),
IF(AE$28&gt;=$E88,MAX(1,INDEX('4. CPI-tabel'!$D$20:$Z$42,MAX($E88,2010)-2003,AE$28-2003)),0))</f>
        <v>1.0633609242547202</v>
      </c>
      <c r="AF88" s="118">
        <f>IF($C88="TD",INDEX('4. CPI-tabel'!$D$20:$Z$42,$E88-2003,AF$28-2003),
IF(AF$28&gt;=$E88,MAX(1,INDEX('4. CPI-tabel'!$D$20:$Z$42,MAX($E88,2010)-2003,AF$28-2003)),0))</f>
        <v>1.0856915036640693</v>
      </c>
      <c r="AG88" s="118">
        <f>IF($C88="TD",INDEX('4. CPI-tabel'!$D$20:$Z$42,$E88-2003,AG$28-2003),
IF(AG$28&gt;=$E88,MAX(1,INDEX('4. CPI-tabel'!$D$20:$Z$42,MAX($E88,2010)-2003,AG$28-2003)),0))</f>
        <v>1.1160908657666633</v>
      </c>
      <c r="AH88" s="118">
        <f>IF($C88="TD",INDEX('4. CPI-tabel'!$D$20:$Z$42,$E88-2003,AH$28-2003),
IF(AH$28&gt;=$E88,MAX(1,INDEX('4. CPI-tabel'!$D$20:$Z$42,MAX($E88,2010)-2003,AH$28-2003)),0))</f>
        <v>1.1239035018270298</v>
      </c>
      <c r="AI88" s="118">
        <f>IF($C88="TD",INDEX('4. CPI-tabel'!$D$20:$Z$42,$E88-2003,AI$28-2003),
IF(AI$28&gt;=$E88,MAX(1,INDEX('4. CPI-tabel'!$D$20:$Z$42,MAX($E88,2010)-2003,AI$28-2003)),0))</f>
        <v>1.1239035018270298</v>
      </c>
      <c r="AJ88" s="118">
        <f>IF($C88="TD",INDEX('4. CPI-tabel'!$D$20:$Z$42,$E88-2003,AJ$28-2003),
IF(AJ$28&gt;=$E88,MAX(1,INDEX('4. CPI-tabel'!$D$20:$Z$42,MAX($E88,2010)-2003,AJ$28-2003)),0))</f>
        <v>1.1239035018270298</v>
      </c>
      <c r="AK88" s="118">
        <f>IF($C88="TD",INDEX('4. CPI-tabel'!$D$20:$Z$42,$E88-2003,AK$28-2003),
IF(AK$28&gt;=$E88,MAX(1,INDEX('4. CPI-tabel'!$D$20:$Z$42,MAX($E88,2010)-2003,AK$28-2003)),0))</f>
        <v>1.1239035018270298</v>
      </c>
      <c r="AL88" s="118">
        <f>IF($C88="TD",INDEX('4. CPI-tabel'!$D$20:$Z$42,$E88-2003,AL$28-2003),
IF(AL$28&gt;=$E88,MAX(1,INDEX('4. CPI-tabel'!$D$20:$Z$42,MAX($E88,2010)-2003,AL$28-2003)),0))</f>
        <v>1.1239035018270298</v>
      </c>
      <c r="AM88" s="118">
        <f>IF($C88="TD",INDEX('4. CPI-tabel'!$D$20:$Z$42,$E88-2003,AM$28-2003),
IF(AM$28&gt;=$E88,MAX(1,INDEX('4. CPI-tabel'!$D$20:$Z$42,MAX($E88,2010)-2003,AM$28-2003)),0))</f>
        <v>1.1239035018270298</v>
      </c>
      <c r="AO88" s="87">
        <f t="shared" si="5"/>
        <v>0</v>
      </c>
      <c r="AP88" s="87">
        <f t="shared" si="6"/>
        <v>0</v>
      </c>
      <c r="AQ88" s="87">
        <f t="shared" si="7"/>
        <v>7991.5010000000002</v>
      </c>
      <c r="AR88" s="87">
        <f t="shared" si="8"/>
        <v>16430.526056000002</v>
      </c>
      <c r="AS88" s="87">
        <f t="shared" si="9"/>
        <v>16594.831316560001</v>
      </c>
      <c r="AT88" s="87">
        <f t="shared" si="10"/>
        <v>16727.589967092481</v>
      </c>
      <c r="AU88" s="87">
        <f t="shared" si="11"/>
        <v>16761.045147026667</v>
      </c>
      <c r="AV88" s="87">
        <f t="shared" si="12"/>
        <v>16995.69977908504</v>
      </c>
      <c r="AW88" s="87">
        <f t="shared" si="13"/>
        <v>17352.609474445828</v>
      </c>
      <c r="AX88" s="87">
        <f t="shared" si="14"/>
        <v>17838.48253973031</v>
      </c>
      <c r="AY88" s="87">
        <f t="shared" si="15"/>
        <v>17963.351917508422</v>
      </c>
      <c r="AZ88" s="87">
        <f t="shared" si="16"/>
        <v>21556.022301010078</v>
      </c>
      <c r="BA88" s="87">
        <f t="shared" si="17"/>
        <v>5389.0055752525195</v>
      </c>
      <c r="BB88" s="87">
        <f t="shared" si="18"/>
        <v>0</v>
      </c>
      <c r="BC88" s="87">
        <f t="shared" si="19"/>
        <v>0</v>
      </c>
      <c r="BD88" s="87">
        <f t="shared" si="20"/>
        <v>0</v>
      </c>
    </row>
    <row r="89" spans="1:56" s="20" customFormat="1" x14ac:dyDescent="0.2">
      <c r="A89" s="41"/>
      <c r="B89" s="86">
        <f>'3. Investeringen'!B75</f>
        <v>61</v>
      </c>
      <c r="C89" s="86" t="str">
        <f>'3. Investeringen'!F75</f>
        <v>TD</v>
      </c>
      <c r="D89" s="86" t="str">
        <f>'3. Investeringen'!G75</f>
        <v>Nieuwe investeringen TD</v>
      </c>
      <c r="E89" s="121">
        <f>'3. Investeringen'!K75</f>
        <v>2013</v>
      </c>
      <c r="G89" s="86">
        <f>'7. Nominale afschrijvingen'!R78</f>
        <v>0</v>
      </c>
      <c r="H89" s="86">
        <f>'7. Nominale afschrijvingen'!S78</f>
        <v>0</v>
      </c>
      <c r="I89" s="86">
        <f>'7. Nominale afschrijvingen'!T78</f>
        <v>28026.313000000002</v>
      </c>
      <c r="J89" s="86">
        <f>'7. Nominale afschrijvingen'!U78</f>
        <v>56052.626000000004</v>
      </c>
      <c r="K89" s="86">
        <f>'7. Nominale afschrijvingen'!V78</f>
        <v>56052.626000000004</v>
      </c>
      <c r="L89" s="86">
        <f>'7. Nominale afschrijvingen'!W78</f>
        <v>56052.626000000004</v>
      </c>
      <c r="M89" s="86">
        <f>'7. Nominale afschrijvingen'!X78</f>
        <v>56052.626000000004</v>
      </c>
      <c r="N89" s="86">
        <f>'7. Nominale afschrijvingen'!Y78</f>
        <v>28026.313000000002</v>
      </c>
      <c r="O89" s="86">
        <f>'7. Nominale afschrijvingen'!Z78</f>
        <v>0</v>
      </c>
      <c r="P89" s="86">
        <f>'7. Nominale afschrijvingen'!AA78</f>
        <v>0</v>
      </c>
      <c r="Q89" s="86">
        <f>'7. Nominale afschrijvingen'!AB78</f>
        <v>0</v>
      </c>
      <c r="R89" s="86">
        <f>'7. Nominale afschrijvingen'!AC78</f>
        <v>0</v>
      </c>
      <c r="S89" s="86">
        <f>'7. Nominale afschrijvingen'!AD78</f>
        <v>0</v>
      </c>
      <c r="T89" s="86">
        <f>'7. Nominale afschrijvingen'!AE78</f>
        <v>0</v>
      </c>
      <c r="U89" s="86">
        <f>'7. Nominale afschrijvingen'!AF78</f>
        <v>0</v>
      </c>
      <c r="V89" s="86">
        <f>'7. Nominale afschrijvingen'!AG78</f>
        <v>0</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1</v>
      </c>
      <c r="AA89" s="118">
        <f>IF($C89="TD",INDEX('4. CPI-tabel'!$D$20:$Z$42,$E89-2003,AA$28-2003),
IF(AA$28&gt;=$E89,MAX(1,INDEX('4. CPI-tabel'!$D$20:$Z$42,MAX($E89,2010)-2003,AA$28-2003)),0))</f>
        <v>1.028</v>
      </c>
      <c r="AB89" s="118">
        <f>IF($C89="TD",INDEX('4. CPI-tabel'!$D$20:$Z$42,$E89-2003,AB$28-2003),
IF(AB$28&gt;=$E89,MAX(1,INDEX('4. CPI-tabel'!$D$20:$Z$42,MAX($E89,2010)-2003,AB$28-2003)),0))</f>
        <v>1.0382800000000001</v>
      </c>
      <c r="AC89" s="118">
        <f>IF($C89="TD",INDEX('4. CPI-tabel'!$D$20:$Z$42,$E89-2003,AC$28-2003),
IF(AC$28&gt;=$E89,MAX(1,INDEX('4. CPI-tabel'!$D$20:$Z$42,MAX($E89,2010)-2003,AC$28-2003)),0))</f>
        <v>1.0465862400000001</v>
      </c>
      <c r="AD89" s="118">
        <f>IF($C89="TD",INDEX('4. CPI-tabel'!$D$20:$Z$42,$E89-2003,AD$28-2003),
IF(AD$28&gt;=$E89,MAX(1,INDEX('4. CPI-tabel'!$D$20:$Z$42,MAX($E89,2010)-2003,AD$28-2003)),0))</f>
        <v>1.0486794124800001</v>
      </c>
      <c r="AE89" s="118">
        <f>IF($C89="TD",INDEX('4. CPI-tabel'!$D$20:$Z$42,$E89-2003,AE$28-2003),
IF(AE$28&gt;=$E89,MAX(1,INDEX('4. CPI-tabel'!$D$20:$Z$42,MAX($E89,2010)-2003,AE$28-2003)),0))</f>
        <v>1.0633609242547202</v>
      </c>
      <c r="AF89" s="118">
        <f>IF($C89="TD",INDEX('4. CPI-tabel'!$D$20:$Z$42,$E89-2003,AF$28-2003),
IF(AF$28&gt;=$E89,MAX(1,INDEX('4. CPI-tabel'!$D$20:$Z$42,MAX($E89,2010)-2003,AF$28-2003)),0))</f>
        <v>1.0856915036640693</v>
      </c>
      <c r="AG89" s="118">
        <f>IF($C89="TD",INDEX('4. CPI-tabel'!$D$20:$Z$42,$E89-2003,AG$28-2003),
IF(AG$28&gt;=$E89,MAX(1,INDEX('4. CPI-tabel'!$D$20:$Z$42,MAX($E89,2010)-2003,AG$28-2003)),0))</f>
        <v>1.1160908657666633</v>
      </c>
      <c r="AH89" s="118">
        <f>IF($C89="TD",INDEX('4. CPI-tabel'!$D$20:$Z$42,$E89-2003,AH$28-2003),
IF(AH$28&gt;=$E89,MAX(1,INDEX('4. CPI-tabel'!$D$20:$Z$42,MAX($E89,2010)-2003,AH$28-2003)),0))</f>
        <v>1.1239035018270298</v>
      </c>
      <c r="AI89" s="118">
        <f>IF($C89="TD",INDEX('4. CPI-tabel'!$D$20:$Z$42,$E89-2003,AI$28-2003),
IF(AI$28&gt;=$E89,MAX(1,INDEX('4. CPI-tabel'!$D$20:$Z$42,MAX($E89,2010)-2003,AI$28-2003)),0))</f>
        <v>1.1239035018270298</v>
      </c>
      <c r="AJ89" s="118">
        <f>IF($C89="TD",INDEX('4. CPI-tabel'!$D$20:$Z$42,$E89-2003,AJ$28-2003),
IF(AJ$28&gt;=$E89,MAX(1,INDEX('4. CPI-tabel'!$D$20:$Z$42,MAX($E89,2010)-2003,AJ$28-2003)),0))</f>
        <v>1.1239035018270298</v>
      </c>
      <c r="AK89" s="118">
        <f>IF($C89="TD",INDEX('4. CPI-tabel'!$D$20:$Z$42,$E89-2003,AK$28-2003),
IF(AK$28&gt;=$E89,MAX(1,INDEX('4. CPI-tabel'!$D$20:$Z$42,MAX($E89,2010)-2003,AK$28-2003)),0))</f>
        <v>1.1239035018270298</v>
      </c>
      <c r="AL89" s="118">
        <f>IF($C89="TD",INDEX('4. CPI-tabel'!$D$20:$Z$42,$E89-2003,AL$28-2003),
IF(AL$28&gt;=$E89,MAX(1,INDEX('4. CPI-tabel'!$D$20:$Z$42,MAX($E89,2010)-2003,AL$28-2003)),0))</f>
        <v>1.1239035018270298</v>
      </c>
      <c r="AM89" s="118">
        <f>IF($C89="TD",INDEX('4. CPI-tabel'!$D$20:$Z$42,$E89-2003,AM$28-2003),
IF(AM$28&gt;=$E89,MAX(1,INDEX('4. CPI-tabel'!$D$20:$Z$42,MAX($E89,2010)-2003,AM$28-2003)),0))</f>
        <v>1.1239035018270298</v>
      </c>
      <c r="AO89" s="87">
        <f t="shared" si="5"/>
        <v>0</v>
      </c>
      <c r="AP89" s="87">
        <f t="shared" si="6"/>
        <v>0</v>
      </c>
      <c r="AQ89" s="87">
        <f t="shared" si="7"/>
        <v>28026.313000000002</v>
      </c>
      <c r="AR89" s="87">
        <f t="shared" si="8"/>
        <v>57622.099528000006</v>
      </c>
      <c r="AS89" s="87">
        <f t="shared" si="9"/>
        <v>58198.32052328001</v>
      </c>
      <c r="AT89" s="87">
        <f t="shared" si="10"/>
        <v>58663.90708746625</v>
      </c>
      <c r="AU89" s="87">
        <f t="shared" si="11"/>
        <v>58781.234901641183</v>
      </c>
      <c r="AV89" s="87">
        <f t="shared" si="12"/>
        <v>29802.086095132083</v>
      </c>
      <c r="AW89" s="87">
        <f t="shared" si="13"/>
        <v>0</v>
      </c>
      <c r="AX89" s="87">
        <f t="shared" si="14"/>
        <v>0</v>
      </c>
      <c r="AY89" s="87">
        <f t="shared" si="15"/>
        <v>0</v>
      </c>
      <c r="AZ89" s="87">
        <f t="shared" si="16"/>
        <v>0</v>
      </c>
      <c r="BA89" s="87">
        <f t="shared" si="17"/>
        <v>0</v>
      </c>
      <c r="BB89" s="87">
        <f t="shared" si="18"/>
        <v>0</v>
      </c>
      <c r="BC89" s="87">
        <f t="shared" si="19"/>
        <v>0</v>
      </c>
      <c r="BD89" s="87">
        <f t="shared" si="20"/>
        <v>0</v>
      </c>
    </row>
    <row r="90" spans="1:56" s="20" customFormat="1" x14ac:dyDescent="0.2">
      <c r="A90" s="41"/>
      <c r="B90" s="86">
        <f>'3. Investeringen'!B76</f>
        <v>62</v>
      </c>
      <c r="C90" s="86" t="str">
        <f>'3. Investeringen'!F76</f>
        <v>TD</v>
      </c>
      <c r="D90" s="86" t="str">
        <f>'3. Investeringen'!G76</f>
        <v>Nieuwe investeringen TD</v>
      </c>
      <c r="E90" s="121">
        <f>'3. Investeringen'!K76</f>
        <v>2013</v>
      </c>
      <c r="G90" s="86">
        <f>'7. Nominale afschrijvingen'!R79</f>
        <v>0</v>
      </c>
      <c r="H90" s="86">
        <f>'7. Nominale afschrijvingen'!S79</f>
        <v>0</v>
      </c>
      <c r="I90" s="86">
        <f>'7. Nominale afschrijvingen'!T79</f>
        <v>0</v>
      </c>
      <c r="J90" s="86">
        <f>'7. Nominale afschrijvingen'!U79</f>
        <v>0</v>
      </c>
      <c r="K90" s="86">
        <f>'7. Nominale afschrijvingen'!V79</f>
        <v>0</v>
      </c>
      <c r="L90" s="86">
        <f>'7. Nominale afschrijvingen'!W79</f>
        <v>0</v>
      </c>
      <c r="M90" s="86">
        <f>'7. Nominale afschrijvingen'!X79</f>
        <v>0</v>
      </c>
      <c r="N90" s="86">
        <f>'7. Nominale afschrijvingen'!Y79</f>
        <v>0</v>
      </c>
      <c r="O90" s="86">
        <f>'7. Nominale afschrijvingen'!Z79</f>
        <v>0</v>
      </c>
      <c r="P90" s="86">
        <f>'7. Nominale afschrijvingen'!AA79</f>
        <v>0</v>
      </c>
      <c r="Q90" s="86">
        <f>'7. Nominale afschrijvingen'!AB79</f>
        <v>0</v>
      </c>
      <c r="R90" s="86">
        <f>'7. Nominale afschrijvingen'!AC79</f>
        <v>0</v>
      </c>
      <c r="S90" s="86">
        <f>'7. Nominale afschrijvingen'!AD79</f>
        <v>0</v>
      </c>
      <c r="T90" s="86">
        <f>'7. Nominale afschrijvingen'!AE79</f>
        <v>0</v>
      </c>
      <c r="U90" s="86">
        <f>'7. Nominale afschrijvingen'!AF79</f>
        <v>0</v>
      </c>
      <c r="V90" s="86">
        <f>'7. Nominale afschrijvingen'!AG79</f>
        <v>0</v>
      </c>
      <c r="W90" s="40"/>
      <c r="X90" s="118">
        <f>IF($C90="TD",INDEX('4. CPI-tabel'!$D$20:$Z$42,$E90-2003,X$28-2003),
IF(X$28&gt;=$E90,MAX(1,INDEX('4. CPI-tabel'!$D$20:$Z$42,MAX($E90,2010)-2003,X$28-2003)),0))</f>
        <v>0</v>
      </c>
      <c r="Y90" s="118">
        <f>IF($C90="TD",INDEX('4. CPI-tabel'!$D$20:$Z$42,$E90-2003,Y$28-2003),
IF(Y$28&gt;=$E90,MAX(1,INDEX('4. CPI-tabel'!$D$20:$Z$42,MAX($E90,2010)-2003,Y$28-2003)),0))</f>
        <v>0</v>
      </c>
      <c r="Z90" s="118">
        <f>IF($C90="TD",INDEX('4. CPI-tabel'!$D$20:$Z$42,$E90-2003,Z$28-2003),
IF(Z$28&gt;=$E90,MAX(1,INDEX('4. CPI-tabel'!$D$20:$Z$42,MAX($E90,2010)-2003,Z$28-2003)),0))</f>
        <v>1</v>
      </c>
      <c r="AA90" s="118">
        <f>IF($C90="TD",INDEX('4. CPI-tabel'!$D$20:$Z$42,$E90-2003,AA$28-2003),
IF(AA$28&gt;=$E90,MAX(1,INDEX('4. CPI-tabel'!$D$20:$Z$42,MAX($E90,2010)-2003,AA$28-2003)),0))</f>
        <v>1.028</v>
      </c>
      <c r="AB90" s="118">
        <f>IF($C90="TD",INDEX('4. CPI-tabel'!$D$20:$Z$42,$E90-2003,AB$28-2003),
IF(AB$28&gt;=$E90,MAX(1,INDEX('4. CPI-tabel'!$D$20:$Z$42,MAX($E90,2010)-2003,AB$28-2003)),0))</f>
        <v>1.0382800000000001</v>
      </c>
      <c r="AC90" s="118">
        <f>IF($C90="TD",INDEX('4. CPI-tabel'!$D$20:$Z$42,$E90-2003,AC$28-2003),
IF(AC$28&gt;=$E90,MAX(1,INDEX('4. CPI-tabel'!$D$20:$Z$42,MAX($E90,2010)-2003,AC$28-2003)),0))</f>
        <v>1.0465862400000001</v>
      </c>
      <c r="AD90" s="118">
        <f>IF($C90="TD",INDEX('4. CPI-tabel'!$D$20:$Z$42,$E90-2003,AD$28-2003),
IF(AD$28&gt;=$E90,MAX(1,INDEX('4. CPI-tabel'!$D$20:$Z$42,MAX($E90,2010)-2003,AD$28-2003)),0))</f>
        <v>1.0486794124800001</v>
      </c>
      <c r="AE90" s="118">
        <f>IF($C90="TD",INDEX('4. CPI-tabel'!$D$20:$Z$42,$E90-2003,AE$28-2003),
IF(AE$28&gt;=$E90,MAX(1,INDEX('4. CPI-tabel'!$D$20:$Z$42,MAX($E90,2010)-2003,AE$28-2003)),0))</f>
        <v>1.0633609242547202</v>
      </c>
      <c r="AF90" s="118">
        <f>IF($C90="TD",INDEX('4. CPI-tabel'!$D$20:$Z$42,$E90-2003,AF$28-2003),
IF(AF$28&gt;=$E90,MAX(1,INDEX('4. CPI-tabel'!$D$20:$Z$42,MAX($E90,2010)-2003,AF$28-2003)),0))</f>
        <v>1.0856915036640693</v>
      </c>
      <c r="AG90" s="118">
        <f>IF($C90="TD",INDEX('4. CPI-tabel'!$D$20:$Z$42,$E90-2003,AG$28-2003),
IF(AG$28&gt;=$E90,MAX(1,INDEX('4. CPI-tabel'!$D$20:$Z$42,MAX($E90,2010)-2003,AG$28-2003)),0))</f>
        <v>1.1160908657666633</v>
      </c>
      <c r="AH90" s="118">
        <f>IF($C90="TD",INDEX('4. CPI-tabel'!$D$20:$Z$42,$E90-2003,AH$28-2003),
IF(AH$28&gt;=$E90,MAX(1,INDEX('4. CPI-tabel'!$D$20:$Z$42,MAX($E90,2010)-2003,AH$28-2003)),0))</f>
        <v>1.1239035018270298</v>
      </c>
      <c r="AI90" s="118">
        <f>IF($C90="TD",INDEX('4. CPI-tabel'!$D$20:$Z$42,$E90-2003,AI$28-2003),
IF(AI$28&gt;=$E90,MAX(1,INDEX('4. CPI-tabel'!$D$20:$Z$42,MAX($E90,2010)-2003,AI$28-2003)),0))</f>
        <v>1.1239035018270298</v>
      </c>
      <c r="AJ90" s="118">
        <f>IF($C90="TD",INDEX('4. CPI-tabel'!$D$20:$Z$42,$E90-2003,AJ$28-2003),
IF(AJ$28&gt;=$E90,MAX(1,INDEX('4. CPI-tabel'!$D$20:$Z$42,MAX($E90,2010)-2003,AJ$28-2003)),0))</f>
        <v>1.1239035018270298</v>
      </c>
      <c r="AK90" s="118">
        <f>IF($C90="TD",INDEX('4. CPI-tabel'!$D$20:$Z$42,$E90-2003,AK$28-2003),
IF(AK$28&gt;=$E90,MAX(1,INDEX('4. CPI-tabel'!$D$20:$Z$42,MAX($E90,2010)-2003,AK$28-2003)),0))</f>
        <v>1.1239035018270298</v>
      </c>
      <c r="AL90" s="118">
        <f>IF($C90="TD",INDEX('4. CPI-tabel'!$D$20:$Z$42,$E90-2003,AL$28-2003),
IF(AL$28&gt;=$E90,MAX(1,INDEX('4. CPI-tabel'!$D$20:$Z$42,MAX($E90,2010)-2003,AL$28-2003)),0))</f>
        <v>1.1239035018270298</v>
      </c>
      <c r="AM90" s="118">
        <f>IF($C90="TD",INDEX('4. CPI-tabel'!$D$20:$Z$42,$E90-2003,AM$28-2003),
IF(AM$28&gt;=$E90,MAX(1,INDEX('4. CPI-tabel'!$D$20:$Z$42,MAX($E90,2010)-2003,AM$28-2003)),0))</f>
        <v>1.1239035018270298</v>
      </c>
      <c r="AO90" s="87">
        <f t="shared" si="5"/>
        <v>0</v>
      </c>
      <c r="AP90" s="87">
        <f t="shared" si="6"/>
        <v>0</v>
      </c>
      <c r="AQ90" s="87">
        <f t="shared" si="7"/>
        <v>0</v>
      </c>
      <c r="AR90" s="87">
        <f t="shared" si="8"/>
        <v>0</v>
      </c>
      <c r="AS90" s="87">
        <f t="shared" si="9"/>
        <v>0</v>
      </c>
      <c r="AT90" s="87">
        <f t="shared" si="10"/>
        <v>0</v>
      </c>
      <c r="AU90" s="87">
        <f t="shared" si="11"/>
        <v>0</v>
      </c>
      <c r="AV90" s="87">
        <f t="shared" si="12"/>
        <v>0</v>
      </c>
      <c r="AW90" s="87">
        <f t="shared" si="13"/>
        <v>0</v>
      </c>
      <c r="AX90" s="87">
        <f t="shared" si="14"/>
        <v>0</v>
      </c>
      <c r="AY90" s="87">
        <f t="shared" si="15"/>
        <v>0</v>
      </c>
      <c r="AZ90" s="87">
        <f t="shared" si="16"/>
        <v>0</v>
      </c>
      <c r="BA90" s="87">
        <f t="shared" si="17"/>
        <v>0</v>
      </c>
      <c r="BB90" s="87">
        <f t="shared" si="18"/>
        <v>0</v>
      </c>
      <c r="BC90" s="87">
        <f t="shared" si="19"/>
        <v>0</v>
      </c>
      <c r="BD90" s="87">
        <f t="shared" si="20"/>
        <v>0</v>
      </c>
    </row>
    <row r="91" spans="1:56" s="20" customFormat="1" x14ac:dyDescent="0.2">
      <c r="A91" s="41"/>
      <c r="B91" s="86">
        <f>'3. Investeringen'!B77</f>
        <v>63</v>
      </c>
      <c r="C91" s="86" t="str">
        <f>'3. Investeringen'!F77</f>
        <v>TD</v>
      </c>
      <c r="D91" s="86" t="str">
        <f>'3. Investeringen'!G77</f>
        <v>Nieuwe investeringen TD</v>
      </c>
      <c r="E91" s="121">
        <f>'3. Investeringen'!K77</f>
        <v>2014</v>
      </c>
      <c r="G91" s="86">
        <f>'7. Nominale afschrijvingen'!R80</f>
        <v>0</v>
      </c>
      <c r="H91" s="86">
        <f>'7. Nominale afschrijvingen'!S80</f>
        <v>0</v>
      </c>
      <c r="I91" s="86">
        <f>'7. Nominale afschrijvingen'!T80</f>
        <v>0</v>
      </c>
      <c r="J91" s="86">
        <f>'7. Nominale afschrijvingen'!U80</f>
        <v>4166.0929999999998</v>
      </c>
      <c r="K91" s="86">
        <f>'7. Nominale afschrijvingen'!V80</f>
        <v>8332.1859999999997</v>
      </c>
      <c r="L91" s="86">
        <f>'7. Nominale afschrijvingen'!W80</f>
        <v>8332.1859999999997</v>
      </c>
      <c r="M91" s="86">
        <f>'7. Nominale afschrijvingen'!X80</f>
        <v>8332.1859999999997</v>
      </c>
      <c r="N91" s="86">
        <f>'7. Nominale afschrijvingen'!Y80</f>
        <v>8332.1859999999997</v>
      </c>
      <c r="O91" s="86">
        <f>'7. Nominale afschrijvingen'!Z80</f>
        <v>8332.1859999999997</v>
      </c>
      <c r="P91" s="86">
        <f>'7. Nominale afschrijvingen'!AA80</f>
        <v>8332.1859999999997</v>
      </c>
      <c r="Q91" s="86">
        <f>'7. Nominale afschrijvingen'!AB80</f>
        <v>8332.1859999999997</v>
      </c>
      <c r="R91" s="86">
        <f>'7. Nominale afschrijvingen'!AC80</f>
        <v>9998.6231999999982</v>
      </c>
      <c r="S91" s="86">
        <f>'7. Nominale afschrijvingen'!AD80</f>
        <v>9746.0264033684198</v>
      </c>
      <c r="T91" s="86">
        <f>'7. Nominale afschrijvingen'!AE80</f>
        <v>9499.8109994938513</v>
      </c>
      <c r="U91" s="86">
        <f>'7. Nominale afschrijvingen'!AF80</f>
        <v>9259.8157742434796</v>
      </c>
      <c r="V91" s="86">
        <f>'7. Nominale afschrijvingen'!AG80</f>
        <v>9025.8835862625911</v>
      </c>
      <c r="W91" s="40"/>
      <c r="X91" s="118">
        <f>IF($C91="TD",INDEX('4. CPI-tabel'!$D$20:$Z$42,$E91-2003,X$28-2003),
IF(X$28&gt;=$E91,MAX(1,INDEX('4. CPI-tabel'!$D$20:$Z$42,MAX($E91,2010)-2003,X$28-2003)),0))</f>
        <v>0</v>
      </c>
      <c r="Y91" s="118">
        <f>IF($C91="TD",INDEX('4. CPI-tabel'!$D$20:$Z$42,$E91-2003,Y$28-2003),
IF(Y$28&gt;=$E91,MAX(1,INDEX('4. CPI-tabel'!$D$20:$Z$42,MAX($E91,2010)-2003,Y$28-2003)),0))</f>
        <v>0</v>
      </c>
      <c r="Z91" s="118">
        <f>IF($C91="TD",INDEX('4. CPI-tabel'!$D$20:$Z$42,$E91-2003,Z$28-2003),
IF(Z$28&gt;=$E91,MAX(1,INDEX('4. CPI-tabel'!$D$20:$Z$42,MAX($E91,2010)-2003,Z$28-2003)),0))</f>
        <v>0</v>
      </c>
      <c r="AA91" s="118">
        <f>IF($C91="TD",INDEX('4. CPI-tabel'!$D$20:$Z$42,$E91-2003,AA$28-2003),
IF(AA$28&gt;=$E91,MAX(1,INDEX('4. CPI-tabel'!$D$20:$Z$42,MAX($E91,2010)-2003,AA$28-2003)),0))</f>
        <v>1</v>
      </c>
      <c r="AB91" s="118">
        <f>IF($C91="TD",INDEX('4. CPI-tabel'!$D$20:$Z$42,$E91-2003,AB$28-2003),
IF(AB$28&gt;=$E91,MAX(1,INDEX('4. CPI-tabel'!$D$20:$Z$42,MAX($E91,2010)-2003,AB$28-2003)),0))</f>
        <v>1.01</v>
      </c>
      <c r="AC91" s="118">
        <f>IF($C91="TD",INDEX('4. CPI-tabel'!$D$20:$Z$42,$E91-2003,AC$28-2003),
IF(AC$28&gt;=$E91,MAX(1,INDEX('4. CPI-tabel'!$D$20:$Z$42,MAX($E91,2010)-2003,AC$28-2003)),0))</f>
        <v>1.0180800000000001</v>
      </c>
      <c r="AD91" s="118">
        <f>IF($C91="TD",INDEX('4. CPI-tabel'!$D$20:$Z$42,$E91-2003,AD$28-2003),
IF(AD$28&gt;=$E91,MAX(1,INDEX('4. CPI-tabel'!$D$20:$Z$42,MAX($E91,2010)-2003,AD$28-2003)),0))</f>
        <v>1.0201161600000002</v>
      </c>
      <c r="AE91" s="118">
        <f>IF($C91="TD",INDEX('4. CPI-tabel'!$D$20:$Z$42,$E91-2003,AE$28-2003),
IF(AE$28&gt;=$E91,MAX(1,INDEX('4. CPI-tabel'!$D$20:$Z$42,MAX($E91,2010)-2003,AE$28-2003)),0))</f>
        <v>1.0343977862400002</v>
      </c>
      <c r="AF91" s="118">
        <f>IF($C91="TD",INDEX('4. CPI-tabel'!$D$20:$Z$42,$E91-2003,AF$28-2003),
IF(AF$28&gt;=$E91,MAX(1,INDEX('4. CPI-tabel'!$D$20:$Z$42,MAX($E91,2010)-2003,AF$28-2003)),0))</f>
        <v>1.0561201397510402</v>
      </c>
      <c r="AG91" s="118">
        <f>IF($C91="TD",INDEX('4. CPI-tabel'!$D$20:$Z$42,$E91-2003,AG$28-2003),
IF(AG$28&gt;=$E91,MAX(1,INDEX('4. CPI-tabel'!$D$20:$Z$42,MAX($E91,2010)-2003,AG$28-2003)),0))</f>
        <v>1.0856915036640693</v>
      </c>
      <c r="AH91" s="118">
        <f>IF($C91="TD",INDEX('4. CPI-tabel'!$D$20:$Z$42,$E91-2003,AH$28-2003),
IF(AH$28&gt;=$E91,MAX(1,INDEX('4. CPI-tabel'!$D$20:$Z$42,MAX($E91,2010)-2003,AH$28-2003)),0))</f>
        <v>1.0932913441897176</v>
      </c>
      <c r="AI91" s="118">
        <f>IF($C91="TD",INDEX('4. CPI-tabel'!$D$20:$Z$42,$E91-2003,AI$28-2003),
IF(AI$28&gt;=$E91,MAX(1,INDEX('4. CPI-tabel'!$D$20:$Z$42,MAX($E91,2010)-2003,AI$28-2003)),0))</f>
        <v>1.0932913441897176</v>
      </c>
      <c r="AJ91" s="118">
        <f>IF($C91="TD",INDEX('4. CPI-tabel'!$D$20:$Z$42,$E91-2003,AJ$28-2003),
IF(AJ$28&gt;=$E91,MAX(1,INDEX('4. CPI-tabel'!$D$20:$Z$42,MAX($E91,2010)-2003,AJ$28-2003)),0))</f>
        <v>1.0932913441897176</v>
      </c>
      <c r="AK91" s="118">
        <f>IF($C91="TD",INDEX('4. CPI-tabel'!$D$20:$Z$42,$E91-2003,AK$28-2003),
IF(AK$28&gt;=$E91,MAX(1,INDEX('4. CPI-tabel'!$D$20:$Z$42,MAX($E91,2010)-2003,AK$28-2003)),0))</f>
        <v>1.0932913441897176</v>
      </c>
      <c r="AL91" s="118">
        <f>IF($C91="TD",INDEX('4. CPI-tabel'!$D$20:$Z$42,$E91-2003,AL$28-2003),
IF(AL$28&gt;=$E91,MAX(1,INDEX('4. CPI-tabel'!$D$20:$Z$42,MAX($E91,2010)-2003,AL$28-2003)),0))</f>
        <v>1.0932913441897176</v>
      </c>
      <c r="AM91" s="118">
        <f>IF($C91="TD",INDEX('4. CPI-tabel'!$D$20:$Z$42,$E91-2003,AM$28-2003),
IF(AM$28&gt;=$E91,MAX(1,INDEX('4. CPI-tabel'!$D$20:$Z$42,MAX($E91,2010)-2003,AM$28-2003)),0))</f>
        <v>1.0932913441897176</v>
      </c>
      <c r="AO91" s="87">
        <f t="shared" si="5"/>
        <v>0</v>
      </c>
      <c r="AP91" s="87">
        <f t="shared" si="6"/>
        <v>0</v>
      </c>
      <c r="AQ91" s="87">
        <f t="shared" si="7"/>
        <v>0</v>
      </c>
      <c r="AR91" s="87">
        <f t="shared" si="8"/>
        <v>4166.0929999999998</v>
      </c>
      <c r="AS91" s="87">
        <f t="shared" si="9"/>
        <v>8415.5078599999997</v>
      </c>
      <c r="AT91" s="87">
        <f t="shared" si="10"/>
        <v>8482.831922880001</v>
      </c>
      <c r="AU91" s="87">
        <f t="shared" si="11"/>
        <v>8499.797586725761</v>
      </c>
      <c r="AV91" s="87">
        <f t="shared" si="12"/>
        <v>8618.7947529399225</v>
      </c>
      <c r="AW91" s="87">
        <f t="shared" si="13"/>
        <v>8799.7894427516603</v>
      </c>
      <c r="AX91" s="87">
        <f t="shared" si="14"/>
        <v>9046.1835471487066</v>
      </c>
      <c r="AY91" s="87">
        <f t="shared" si="15"/>
        <v>9109.506831978746</v>
      </c>
      <c r="AZ91" s="87">
        <f t="shared" si="16"/>
        <v>10931.408198374495</v>
      </c>
      <c r="BA91" s="87">
        <f t="shared" si="17"/>
        <v>10655.246307047139</v>
      </c>
      <c r="BB91" s="87">
        <f t="shared" si="18"/>
        <v>10386.061137184897</v>
      </c>
      <c r="BC91" s="87">
        <f t="shared" si="19"/>
        <v>10123.676434771805</v>
      </c>
      <c r="BD91" s="87">
        <f t="shared" si="20"/>
        <v>9867.9203985249369</v>
      </c>
    </row>
    <row r="92" spans="1:56" s="20" customFormat="1" x14ac:dyDescent="0.2">
      <c r="A92" s="41"/>
      <c r="B92" s="86">
        <f>'3. Investeringen'!B78</f>
        <v>64</v>
      </c>
      <c r="C92" s="86" t="str">
        <f>'3. Investeringen'!F78</f>
        <v>TD</v>
      </c>
      <c r="D92" s="86" t="str">
        <f>'3. Investeringen'!G78</f>
        <v>Nieuwe investeringen TD</v>
      </c>
      <c r="E92" s="121">
        <f>'3. Investeringen'!K78</f>
        <v>2014</v>
      </c>
      <c r="G92" s="86">
        <f>'7. Nominale afschrijvingen'!R81</f>
        <v>0</v>
      </c>
      <c r="H92" s="86">
        <f>'7. Nominale afschrijvingen'!S81</f>
        <v>0</v>
      </c>
      <c r="I92" s="86">
        <f>'7. Nominale afschrijvingen'!T81</f>
        <v>0</v>
      </c>
      <c r="J92" s="86">
        <f>'7. Nominale afschrijvingen'!U81</f>
        <v>9759.9145555555569</v>
      </c>
      <c r="K92" s="86">
        <f>'7. Nominale afschrijvingen'!V81</f>
        <v>19519.829111111114</v>
      </c>
      <c r="L92" s="86">
        <f>'7. Nominale afschrijvingen'!W81</f>
        <v>19519.829111111114</v>
      </c>
      <c r="M92" s="86">
        <f>'7. Nominale afschrijvingen'!X81</f>
        <v>19519.829111111114</v>
      </c>
      <c r="N92" s="86">
        <f>'7. Nominale afschrijvingen'!Y81</f>
        <v>19519.829111111114</v>
      </c>
      <c r="O92" s="86">
        <f>'7. Nominale afschrijvingen'!Z81</f>
        <v>19519.829111111114</v>
      </c>
      <c r="P92" s="86">
        <f>'7. Nominale afschrijvingen'!AA81</f>
        <v>19519.829111111114</v>
      </c>
      <c r="Q92" s="86">
        <f>'7. Nominale afschrijvingen'!AB81</f>
        <v>19519.829111111114</v>
      </c>
      <c r="R92" s="86">
        <f>'7. Nominale afschrijvingen'!AC81</f>
        <v>23423.794933333334</v>
      </c>
      <c r="S92" s="86">
        <f>'7. Nominale afschrijvingen'!AD81</f>
        <v>22674.233495466669</v>
      </c>
      <c r="T92" s="86">
        <f>'7. Nominale afschrijvingen'!AE81</f>
        <v>21948.658023611737</v>
      </c>
      <c r="U92" s="86">
        <f>'7. Nominale afschrijvingen'!AF81</f>
        <v>21246.300966856161</v>
      </c>
      <c r="V92" s="86">
        <f>'7. Nominale afschrijvingen'!AG81</f>
        <v>20566.419335916762</v>
      </c>
      <c r="W92" s="40"/>
      <c r="X92" s="118">
        <f>IF($C92="TD",INDEX('4. CPI-tabel'!$D$20:$Z$42,$E92-2003,X$28-2003),
IF(X$28&gt;=$E92,MAX(1,INDEX('4. CPI-tabel'!$D$20:$Z$42,MAX($E92,2010)-2003,X$28-2003)),0))</f>
        <v>0</v>
      </c>
      <c r="Y92" s="118">
        <f>IF($C92="TD",INDEX('4. CPI-tabel'!$D$20:$Z$42,$E92-2003,Y$28-2003),
IF(Y$28&gt;=$E92,MAX(1,INDEX('4. CPI-tabel'!$D$20:$Z$42,MAX($E92,2010)-2003,Y$28-2003)),0))</f>
        <v>0</v>
      </c>
      <c r="Z92" s="118">
        <f>IF($C92="TD",INDEX('4. CPI-tabel'!$D$20:$Z$42,$E92-2003,Z$28-2003),
IF(Z$28&gt;=$E92,MAX(1,INDEX('4. CPI-tabel'!$D$20:$Z$42,MAX($E92,2010)-2003,Z$28-2003)),0))</f>
        <v>0</v>
      </c>
      <c r="AA92" s="118">
        <f>IF($C92="TD",INDEX('4. CPI-tabel'!$D$20:$Z$42,$E92-2003,AA$28-2003),
IF(AA$28&gt;=$E92,MAX(1,INDEX('4. CPI-tabel'!$D$20:$Z$42,MAX($E92,2010)-2003,AA$28-2003)),0))</f>
        <v>1</v>
      </c>
      <c r="AB92" s="118">
        <f>IF($C92="TD",INDEX('4. CPI-tabel'!$D$20:$Z$42,$E92-2003,AB$28-2003),
IF(AB$28&gt;=$E92,MAX(1,INDEX('4. CPI-tabel'!$D$20:$Z$42,MAX($E92,2010)-2003,AB$28-2003)),0))</f>
        <v>1.01</v>
      </c>
      <c r="AC92" s="118">
        <f>IF($C92="TD",INDEX('4. CPI-tabel'!$D$20:$Z$42,$E92-2003,AC$28-2003),
IF(AC$28&gt;=$E92,MAX(1,INDEX('4. CPI-tabel'!$D$20:$Z$42,MAX($E92,2010)-2003,AC$28-2003)),0))</f>
        <v>1.0180800000000001</v>
      </c>
      <c r="AD92" s="118">
        <f>IF($C92="TD",INDEX('4. CPI-tabel'!$D$20:$Z$42,$E92-2003,AD$28-2003),
IF(AD$28&gt;=$E92,MAX(1,INDEX('4. CPI-tabel'!$D$20:$Z$42,MAX($E92,2010)-2003,AD$28-2003)),0))</f>
        <v>1.0201161600000002</v>
      </c>
      <c r="AE92" s="118">
        <f>IF($C92="TD",INDEX('4. CPI-tabel'!$D$20:$Z$42,$E92-2003,AE$28-2003),
IF(AE$28&gt;=$E92,MAX(1,INDEX('4. CPI-tabel'!$D$20:$Z$42,MAX($E92,2010)-2003,AE$28-2003)),0))</f>
        <v>1.0343977862400002</v>
      </c>
      <c r="AF92" s="118">
        <f>IF($C92="TD",INDEX('4. CPI-tabel'!$D$20:$Z$42,$E92-2003,AF$28-2003),
IF(AF$28&gt;=$E92,MAX(1,INDEX('4. CPI-tabel'!$D$20:$Z$42,MAX($E92,2010)-2003,AF$28-2003)),0))</f>
        <v>1.0561201397510402</v>
      </c>
      <c r="AG92" s="118">
        <f>IF($C92="TD",INDEX('4. CPI-tabel'!$D$20:$Z$42,$E92-2003,AG$28-2003),
IF(AG$28&gt;=$E92,MAX(1,INDEX('4. CPI-tabel'!$D$20:$Z$42,MAX($E92,2010)-2003,AG$28-2003)),0))</f>
        <v>1.0856915036640693</v>
      </c>
      <c r="AH92" s="118">
        <f>IF($C92="TD",INDEX('4. CPI-tabel'!$D$20:$Z$42,$E92-2003,AH$28-2003),
IF(AH$28&gt;=$E92,MAX(1,INDEX('4. CPI-tabel'!$D$20:$Z$42,MAX($E92,2010)-2003,AH$28-2003)),0))</f>
        <v>1.0932913441897176</v>
      </c>
      <c r="AI92" s="118">
        <f>IF($C92="TD",INDEX('4. CPI-tabel'!$D$20:$Z$42,$E92-2003,AI$28-2003),
IF(AI$28&gt;=$E92,MAX(1,INDEX('4. CPI-tabel'!$D$20:$Z$42,MAX($E92,2010)-2003,AI$28-2003)),0))</f>
        <v>1.0932913441897176</v>
      </c>
      <c r="AJ92" s="118">
        <f>IF($C92="TD",INDEX('4. CPI-tabel'!$D$20:$Z$42,$E92-2003,AJ$28-2003),
IF(AJ$28&gt;=$E92,MAX(1,INDEX('4. CPI-tabel'!$D$20:$Z$42,MAX($E92,2010)-2003,AJ$28-2003)),0))</f>
        <v>1.0932913441897176</v>
      </c>
      <c r="AK92" s="118">
        <f>IF($C92="TD",INDEX('4. CPI-tabel'!$D$20:$Z$42,$E92-2003,AK$28-2003),
IF(AK$28&gt;=$E92,MAX(1,INDEX('4. CPI-tabel'!$D$20:$Z$42,MAX($E92,2010)-2003,AK$28-2003)),0))</f>
        <v>1.0932913441897176</v>
      </c>
      <c r="AL92" s="118">
        <f>IF($C92="TD",INDEX('4. CPI-tabel'!$D$20:$Z$42,$E92-2003,AL$28-2003),
IF(AL$28&gt;=$E92,MAX(1,INDEX('4. CPI-tabel'!$D$20:$Z$42,MAX($E92,2010)-2003,AL$28-2003)),0))</f>
        <v>1.0932913441897176</v>
      </c>
      <c r="AM92" s="118">
        <f>IF($C92="TD",INDEX('4. CPI-tabel'!$D$20:$Z$42,$E92-2003,AM$28-2003),
IF(AM$28&gt;=$E92,MAX(1,INDEX('4. CPI-tabel'!$D$20:$Z$42,MAX($E92,2010)-2003,AM$28-2003)),0))</f>
        <v>1.0932913441897176</v>
      </c>
      <c r="AO92" s="87">
        <f t="shared" si="5"/>
        <v>0</v>
      </c>
      <c r="AP92" s="87">
        <f t="shared" si="6"/>
        <v>0</v>
      </c>
      <c r="AQ92" s="87">
        <f t="shared" si="7"/>
        <v>0</v>
      </c>
      <c r="AR92" s="87">
        <f t="shared" si="8"/>
        <v>9759.9145555555569</v>
      </c>
      <c r="AS92" s="87">
        <f t="shared" si="9"/>
        <v>19715.027402222226</v>
      </c>
      <c r="AT92" s="87">
        <f t="shared" si="10"/>
        <v>19872.747621440005</v>
      </c>
      <c r="AU92" s="87">
        <f t="shared" si="11"/>
        <v>19912.493116682886</v>
      </c>
      <c r="AV92" s="87">
        <f t="shared" si="12"/>
        <v>20191.268020316449</v>
      </c>
      <c r="AW92" s="87">
        <f t="shared" si="13"/>
        <v>20615.284648743094</v>
      </c>
      <c r="AX92" s="87">
        <f t="shared" si="14"/>
        <v>21192.512618907898</v>
      </c>
      <c r="AY92" s="87">
        <f t="shared" si="15"/>
        <v>21340.86020724025</v>
      </c>
      <c r="AZ92" s="87">
        <f t="shared" si="16"/>
        <v>25609.032248688298</v>
      </c>
      <c r="BA92" s="87">
        <f t="shared" si="17"/>
        <v>24789.543216730275</v>
      </c>
      <c r="BB92" s="87">
        <f t="shared" si="18"/>
        <v>23996.277833794906</v>
      </c>
      <c r="BC92" s="87">
        <f t="shared" si="19"/>
        <v>23228.396943113468</v>
      </c>
      <c r="BD92" s="87">
        <f t="shared" si="20"/>
        <v>22485.088240933837</v>
      </c>
    </row>
    <row r="93" spans="1:56" s="20" customFormat="1" x14ac:dyDescent="0.2">
      <c r="A93" s="41"/>
      <c r="B93" s="86">
        <f>'3. Investeringen'!B79</f>
        <v>65</v>
      </c>
      <c r="C93" s="86" t="str">
        <f>'3. Investeringen'!F79</f>
        <v>TD</v>
      </c>
      <c r="D93" s="86" t="str">
        <f>'3. Investeringen'!G79</f>
        <v>Nieuwe investeringen TD</v>
      </c>
      <c r="E93" s="121">
        <f>'3. Investeringen'!K79</f>
        <v>2014</v>
      </c>
      <c r="G93" s="86">
        <f>'7. Nominale afschrijvingen'!R82</f>
        <v>0</v>
      </c>
      <c r="H93" s="86">
        <f>'7. Nominale afschrijvingen'!S82</f>
        <v>0</v>
      </c>
      <c r="I93" s="86">
        <f>'7. Nominale afschrijvingen'!T82</f>
        <v>0</v>
      </c>
      <c r="J93" s="86">
        <f>'7. Nominale afschrijvingen'!U82</f>
        <v>6131.4303333333337</v>
      </c>
      <c r="K93" s="86">
        <f>'7. Nominale afschrijvingen'!V82</f>
        <v>12262.860666666667</v>
      </c>
      <c r="L93" s="86">
        <f>'7. Nominale afschrijvingen'!W82</f>
        <v>12262.860666666667</v>
      </c>
      <c r="M93" s="86">
        <f>'7. Nominale afschrijvingen'!X82</f>
        <v>12262.860666666667</v>
      </c>
      <c r="N93" s="86">
        <f>'7. Nominale afschrijvingen'!Y82</f>
        <v>12262.860666666667</v>
      </c>
      <c r="O93" s="86">
        <f>'7. Nominale afschrijvingen'!Z82</f>
        <v>12262.860666666667</v>
      </c>
      <c r="P93" s="86">
        <f>'7. Nominale afschrijvingen'!AA82</f>
        <v>12262.860666666667</v>
      </c>
      <c r="Q93" s="86">
        <f>'7. Nominale afschrijvingen'!AB82</f>
        <v>12262.860666666667</v>
      </c>
      <c r="R93" s="86">
        <f>'7. Nominale afschrijvingen'!AC82</f>
        <v>14715.432799999999</v>
      </c>
      <c r="S93" s="86">
        <f>'7. Nominale afschrijvingen'!AD82</f>
        <v>13930.609717333331</v>
      </c>
      <c r="T93" s="86">
        <f>'7. Nominale afschrijvingen'!AE82</f>
        <v>13187.64386574222</v>
      </c>
      <c r="U93" s="86">
        <f>'7. Nominale afschrijvingen'!AF82</f>
        <v>12484.302859569301</v>
      </c>
      <c r="V93" s="86">
        <f>'7. Nominale afschrijvingen'!AG82</f>
        <v>11978.182473370547</v>
      </c>
      <c r="W93" s="40"/>
      <c r="X93" s="118">
        <f>IF($C93="TD",INDEX('4. CPI-tabel'!$D$20:$Z$42,$E93-2003,X$28-2003),
IF(X$28&gt;=$E93,MAX(1,INDEX('4. CPI-tabel'!$D$20:$Z$42,MAX($E93,2010)-2003,X$28-2003)),0))</f>
        <v>0</v>
      </c>
      <c r="Y93" s="118">
        <f>IF($C93="TD",INDEX('4. CPI-tabel'!$D$20:$Z$42,$E93-2003,Y$28-2003),
IF(Y$28&gt;=$E93,MAX(1,INDEX('4. CPI-tabel'!$D$20:$Z$42,MAX($E93,2010)-2003,Y$28-2003)),0))</f>
        <v>0</v>
      </c>
      <c r="Z93" s="118">
        <f>IF($C93="TD",INDEX('4. CPI-tabel'!$D$20:$Z$42,$E93-2003,Z$28-2003),
IF(Z$28&gt;=$E93,MAX(1,INDEX('4. CPI-tabel'!$D$20:$Z$42,MAX($E93,2010)-2003,Z$28-2003)),0))</f>
        <v>0</v>
      </c>
      <c r="AA93" s="118">
        <f>IF($C93="TD",INDEX('4. CPI-tabel'!$D$20:$Z$42,$E93-2003,AA$28-2003),
IF(AA$28&gt;=$E93,MAX(1,INDEX('4. CPI-tabel'!$D$20:$Z$42,MAX($E93,2010)-2003,AA$28-2003)),0))</f>
        <v>1</v>
      </c>
      <c r="AB93" s="118">
        <f>IF($C93="TD",INDEX('4. CPI-tabel'!$D$20:$Z$42,$E93-2003,AB$28-2003),
IF(AB$28&gt;=$E93,MAX(1,INDEX('4. CPI-tabel'!$D$20:$Z$42,MAX($E93,2010)-2003,AB$28-2003)),0))</f>
        <v>1.01</v>
      </c>
      <c r="AC93" s="118">
        <f>IF($C93="TD",INDEX('4. CPI-tabel'!$D$20:$Z$42,$E93-2003,AC$28-2003),
IF(AC$28&gt;=$E93,MAX(1,INDEX('4. CPI-tabel'!$D$20:$Z$42,MAX($E93,2010)-2003,AC$28-2003)),0))</f>
        <v>1.0180800000000001</v>
      </c>
      <c r="AD93" s="118">
        <f>IF($C93="TD",INDEX('4. CPI-tabel'!$D$20:$Z$42,$E93-2003,AD$28-2003),
IF(AD$28&gt;=$E93,MAX(1,INDEX('4. CPI-tabel'!$D$20:$Z$42,MAX($E93,2010)-2003,AD$28-2003)),0))</f>
        <v>1.0201161600000002</v>
      </c>
      <c r="AE93" s="118">
        <f>IF($C93="TD",INDEX('4. CPI-tabel'!$D$20:$Z$42,$E93-2003,AE$28-2003),
IF(AE$28&gt;=$E93,MAX(1,INDEX('4. CPI-tabel'!$D$20:$Z$42,MAX($E93,2010)-2003,AE$28-2003)),0))</f>
        <v>1.0343977862400002</v>
      </c>
      <c r="AF93" s="118">
        <f>IF($C93="TD",INDEX('4. CPI-tabel'!$D$20:$Z$42,$E93-2003,AF$28-2003),
IF(AF$28&gt;=$E93,MAX(1,INDEX('4. CPI-tabel'!$D$20:$Z$42,MAX($E93,2010)-2003,AF$28-2003)),0))</f>
        <v>1.0561201397510402</v>
      </c>
      <c r="AG93" s="118">
        <f>IF($C93="TD",INDEX('4. CPI-tabel'!$D$20:$Z$42,$E93-2003,AG$28-2003),
IF(AG$28&gt;=$E93,MAX(1,INDEX('4. CPI-tabel'!$D$20:$Z$42,MAX($E93,2010)-2003,AG$28-2003)),0))</f>
        <v>1.0856915036640693</v>
      </c>
      <c r="AH93" s="118">
        <f>IF($C93="TD",INDEX('4. CPI-tabel'!$D$20:$Z$42,$E93-2003,AH$28-2003),
IF(AH$28&gt;=$E93,MAX(1,INDEX('4. CPI-tabel'!$D$20:$Z$42,MAX($E93,2010)-2003,AH$28-2003)),0))</f>
        <v>1.0932913441897176</v>
      </c>
      <c r="AI93" s="118">
        <f>IF($C93="TD",INDEX('4. CPI-tabel'!$D$20:$Z$42,$E93-2003,AI$28-2003),
IF(AI$28&gt;=$E93,MAX(1,INDEX('4. CPI-tabel'!$D$20:$Z$42,MAX($E93,2010)-2003,AI$28-2003)),0))</f>
        <v>1.0932913441897176</v>
      </c>
      <c r="AJ93" s="118">
        <f>IF($C93="TD",INDEX('4. CPI-tabel'!$D$20:$Z$42,$E93-2003,AJ$28-2003),
IF(AJ$28&gt;=$E93,MAX(1,INDEX('4. CPI-tabel'!$D$20:$Z$42,MAX($E93,2010)-2003,AJ$28-2003)),0))</f>
        <v>1.0932913441897176</v>
      </c>
      <c r="AK93" s="118">
        <f>IF($C93="TD",INDEX('4. CPI-tabel'!$D$20:$Z$42,$E93-2003,AK$28-2003),
IF(AK$28&gt;=$E93,MAX(1,INDEX('4. CPI-tabel'!$D$20:$Z$42,MAX($E93,2010)-2003,AK$28-2003)),0))</f>
        <v>1.0932913441897176</v>
      </c>
      <c r="AL93" s="118">
        <f>IF($C93="TD",INDEX('4. CPI-tabel'!$D$20:$Z$42,$E93-2003,AL$28-2003),
IF(AL$28&gt;=$E93,MAX(1,INDEX('4. CPI-tabel'!$D$20:$Z$42,MAX($E93,2010)-2003,AL$28-2003)),0))</f>
        <v>1.0932913441897176</v>
      </c>
      <c r="AM93" s="118">
        <f>IF($C93="TD",INDEX('4. CPI-tabel'!$D$20:$Z$42,$E93-2003,AM$28-2003),
IF(AM$28&gt;=$E93,MAX(1,INDEX('4. CPI-tabel'!$D$20:$Z$42,MAX($E93,2010)-2003,AM$28-2003)),0))</f>
        <v>1.0932913441897176</v>
      </c>
      <c r="AO93" s="87">
        <f t="shared" ref="AO93:AO150" si="21">G93*X93</f>
        <v>0</v>
      </c>
      <c r="AP93" s="87">
        <f t="shared" ref="AP93:AP150" si="22">H93*Y93</f>
        <v>0</v>
      </c>
      <c r="AQ93" s="87">
        <f t="shared" ref="AQ93:AQ150" si="23">I93*Z93</f>
        <v>0</v>
      </c>
      <c r="AR93" s="87">
        <f t="shared" ref="AR93:AR150" si="24">J93*AA93</f>
        <v>6131.4303333333337</v>
      </c>
      <c r="AS93" s="87">
        <f t="shared" ref="AS93:AS150" si="25">K93*AB93</f>
        <v>12385.489273333334</v>
      </c>
      <c r="AT93" s="87">
        <f t="shared" ref="AT93:AT150" si="26">L93*AC93</f>
        <v>12484.573187520002</v>
      </c>
      <c r="AU93" s="87">
        <f t="shared" ref="AU93:AU150" si="27">M93*AD93</f>
        <v>12509.542333895042</v>
      </c>
      <c r="AV93" s="87">
        <f t="shared" ref="AV93:AV150" si="28">N93*AE93</f>
        <v>12684.675926569575</v>
      </c>
      <c r="AW93" s="87">
        <f t="shared" ref="AW93:AW150" si="29">O93*AF93</f>
        <v>12951.054121027535</v>
      </c>
      <c r="AX93" s="87">
        <f t="shared" ref="AX93:AX150" si="30">P93*AG93</f>
        <v>13313.683636416305</v>
      </c>
      <c r="AY93" s="87">
        <f t="shared" ref="AY93:AY150" si="31">Q93*AH93</f>
        <v>13406.879421871217</v>
      </c>
      <c r="AZ93" s="87">
        <f t="shared" ref="AZ93:AZ150" si="32">R93*AI93</f>
        <v>16088.255306245459</v>
      </c>
      <c r="BA93" s="87">
        <f t="shared" ref="BA93:BA150" si="33">S93*AJ93</f>
        <v>15230.215023245701</v>
      </c>
      <c r="BB93" s="87">
        <f t="shared" ref="BB93:BB150" si="34">T93*AK93</f>
        <v>14417.936888672597</v>
      </c>
      <c r="BC93" s="87">
        <f t="shared" ref="BC93:BC150" si="35">U93*AL93</f>
        <v>13648.980254610056</v>
      </c>
      <c r="BD93" s="87">
        <f t="shared" ref="BD93:BD150" si="36">V93*AM93</f>
        <v>13095.643217261002</v>
      </c>
    </row>
    <row r="94" spans="1:56" s="20" customFormat="1" x14ac:dyDescent="0.2">
      <c r="A94" s="41"/>
      <c r="B94" s="86">
        <f>'3. Investeringen'!B80</f>
        <v>66</v>
      </c>
      <c r="C94" s="86" t="str">
        <f>'3. Investeringen'!F80</f>
        <v>TD</v>
      </c>
      <c r="D94" s="86" t="str">
        <f>'3. Investeringen'!G80</f>
        <v>Nieuwe investeringen TD</v>
      </c>
      <c r="E94" s="121">
        <f>'3. Investeringen'!K80</f>
        <v>2014</v>
      </c>
      <c r="G94" s="86">
        <f>'7. Nominale afschrijvingen'!R83</f>
        <v>0</v>
      </c>
      <c r="H94" s="86">
        <f>'7. Nominale afschrijvingen'!S83</f>
        <v>0</v>
      </c>
      <c r="I94" s="86">
        <f>'7. Nominale afschrijvingen'!T83</f>
        <v>0</v>
      </c>
      <c r="J94" s="86">
        <f>'7. Nominale afschrijvingen'!U83</f>
        <v>471.87739999999997</v>
      </c>
      <c r="K94" s="86">
        <f>'7. Nominale afschrijvingen'!V83</f>
        <v>943.75479999999993</v>
      </c>
      <c r="L94" s="86">
        <f>'7. Nominale afschrijvingen'!W83</f>
        <v>943.75479999999993</v>
      </c>
      <c r="M94" s="86">
        <f>'7. Nominale afschrijvingen'!X83</f>
        <v>943.75479999999993</v>
      </c>
      <c r="N94" s="86">
        <f>'7. Nominale afschrijvingen'!Y83</f>
        <v>943.75479999999993</v>
      </c>
      <c r="O94" s="86">
        <f>'7. Nominale afschrijvingen'!Z83</f>
        <v>943.75479999999993</v>
      </c>
      <c r="P94" s="86">
        <f>'7. Nominale afschrijvingen'!AA83</f>
        <v>943.75479999999993</v>
      </c>
      <c r="Q94" s="86">
        <f>'7. Nominale afschrijvingen'!AB83</f>
        <v>943.75479999999993</v>
      </c>
      <c r="R94" s="86">
        <f>'7. Nominale afschrijvingen'!AC83</f>
        <v>1132.5057600000002</v>
      </c>
      <c r="S94" s="86">
        <f>'7. Nominale afschrijvingen'!AD83</f>
        <v>1054.8482221714287</v>
      </c>
      <c r="T94" s="86">
        <f>'7. Nominale afschrijvingen'!AE83</f>
        <v>982.51577265110222</v>
      </c>
      <c r="U94" s="86">
        <f>'7. Nominale afschrijvingen'!AF83</f>
        <v>920.40270656396353</v>
      </c>
      <c r="V94" s="86">
        <f>'7. Nominale afschrijvingen'!AG83</f>
        <v>920.40270656396353</v>
      </c>
      <c r="W94" s="40"/>
      <c r="X94" s="118">
        <f>IF($C94="TD",INDEX('4. CPI-tabel'!$D$20:$Z$42,$E94-2003,X$28-2003),
IF(X$28&gt;=$E94,MAX(1,INDEX('4. CPI-tabel'!$D$20:$Z$42,MAX($E94,2010)-2003,X$28-2003)),0))</f>
        <v>0</v>
      </c>
      <c r="Y94" s="118">
        <f>IF($C94="TD",INDEX('4. CPI-tabel'!$D$20:$Z$42,$E94-2003,Y$28-2003),
IF(Y$28&gt;=$E94,MAX(1,INDEX('4. CPI-tabel'!$D$20:$Z$42,MAX($E94,2010)-2003,Y$28-2003)),0))</f>
        <v>0</v>
      </c>
      <c r="Z94" s="118">
        <f>IF($C94="TD",INDEX('4. CPI-tabel'!$D$20:$Z$42,$E94-2003,Z$28-2003),
IF(Z$28&gt;=$E94,MAX(1,INDEX('4. CPI-tabel'!$D$20:$Z$42,MAX($E94,2010)-2003,Z$28-2003)),0))</f>
        <v>0</v>
      </c>
      <c r="AA94" s="118">
        <f>IF($C94="TD",INDEX('4. CPI-tabel'!$D$20:$Z$42,$E94-2003,AA$28-2003),
IF(AA$28&gt;=$E94,MAX(1,INDEX('4. CPI-tabel'!$D$20:$Z$42,MAX($E94,2010)-2003,AA$28-2003)),0))</f>
        <v>1</v>
      </c>
      <c r="AB94" s="118">
        <f>IF($C94="TD",INDEX('4. CPI-tabel'!$D$20:$Z$42,$E94-2003,AB$28-2003),
IF(AB$28&gt;=$E94,MAX(1,INDEX('4. CPI-tabel'!$D$20:$Z$42,MAX($E94,2010)-2003,AB$28-2003)),0))</f>
        <v>1.01</v>
      </c>
      <c r="AC94" s="118">
        <f>IF($C94="TD",INDEX('4. CPI-tabel'!$D$20:$Z$42,$E94-2003,AC$28-2003),
IF(AC$28&gt;=$E94,MAX(1,INDEX('4. CPI-tabel'!$D$20:$Z$42,MAX($E94,2010)-2003,AC$28-2003)),0))</f>
        <v>1.0180800000000001</v>
      </c>
      <c r="AD94" s="118">
        <f>IF($C94="TD",INDEX('4. CPI-tabel'!$D$20:$Z$42,$E94-2003,AD$28-2003),
IF(AD$28&gt;=$E94,MAX(1,INDEX('4. CPI-tabel'!$D$20:$Z$42,MAX($E94,2010)-2003,AD$28-2003)),0))</f>
        <v>1.0201161600000002</v>
      </c>
      <c r="AE94" s="118">
        <f>IF($C94="TD",INDEX('4. CPI-tabel'!$D$20:$Z$42,$E94-2003,AE$28-2003),
IF(AE$28&gt;=$E94,MAX(1,INDEX('4. CPI-tabel'!$D$20:$Z$42,MAX($E94,2010)-2003,AE$28-2003)),0))</f>
        <v>1.0343977862400002</v>
      </c>
      <c r="AF94" s="118">
        <f>IF($C94="TD",INDEX('4. CPI-tabel'!$D$20:$Z$42,$E94-2003,AF$28-2003),
IF(AF$28&gt;=$E94,MAX(1,INDEX('4. CPI-tabel'!$D$20:$Z$42,MAX($E94,2010)-2003,AF$28-2003)),0))</f>
        <v>1.0561201397510402</v>
      </c>
      <c r="AG94" s="118">
        <f>IF($C94="TD",INDEX('4. CPI-tabel'!$D$20:$Z$42,$E94-2003,AG$28-2003),
IF(AG$28&gt;=$E94,MAX(1,INDEX('4. CPI-tabel'!$D$20:$Z$42,MAX($E94,2010)-2003,AG$28-2003)),0))</f>
        <v>1.0856915036640693</v>
      </c>
      <c r="AH94" s="118">
        <f>IF($C94="TD",INDEX('4. CPI-tabel'!$D$20:$Z$42,$E94-2003,AH$28-2003),
IF(AH$28&gt;=$E94,MAX(1,INDEX('4. CPI-tabel'!$D$20:$Z$42,MAX($E94,2010)-2003,AH$28-2003)),0))</f>
        <v>1.0932913441897176</v>
      </c>
      <c r="AI94" s="118">
        <f>IF($C94="TD",INDEX('4. CPI-tabel'!$D$20:$Z$42,$E94-2003,AI$28-2003),
IF(AI$28&gt;=$E94,MAX(1,INDEX('4. CPI-tabel'!$D$20:$Z$42,MAX($E94,2010)-2003,AI$28-2003)),0))</f>
        <v>1.0932913441897176</v>
      </c>
      <c r="AJ94" s="118">
        <f>IF($C94="TD",INDEX('4. CPI-tabel'!$D$20:$Z$42,$E94-2003,AJ$28-2003),
IF(AJ$28&gt;=$E94,MAX(1,INDEX('4. CPI-tabel'!$D$20:$Z$42,MAX($E94,2010)-2003,AJ$28-2003)),0))</f>
        <v>1.0932913441897176</v>
      </c>
      <c r="AK94" s="118">
        <f>IF($C94="TD",INDEX('4. CPI-tabel'!$D$20:$Z$42,$E94-2003,AK$28-2003),
IF(AK$28&gt;=$E94,MAX(1,INDEX('4. CPI-tabel'!$D$20:$Z$42,MAX($E94,2010)-2003,AK$28-2003)),0))</f>
        <v>1.0932913441897176</v>
      </c>
      <c r="AL94" s="118">
        <f>IF($C94="TD",INDEX('4. CPI-tabel'!$D$20:$Z$42,$E94-2003,AL$28-2003),
IF(AL$28&gt;=$E94,MAX(1,INDEX('4. CPI-tabel'!$D$20:$Z$42,MAX($E94,2010)-2003,AL$28-2003)),0))</f>
        <v>1.0932913441897176</v>
      </c>
      <c r="AM94" s="118">
        <f>IF($C94="TD",INDEX('4. CPI-tabel'!$D$20:$Z$42,$E94-2003,AM$28-2003),
IF(AM$28&gt;=$E94,MAX(1,INDEX('4. CPI-tabel'!$D$20:$Z$42,MAX($E94,2010)-2003,AM$28-2003)),0))</f>
        <v>1.0932913441897176</v>
      </c>
      <c r="AO94" s="87">
        <f t="shared" si="21"/>
        <v>0</v>
      </c>
      <c r="AP94" s="87">
        <f t="shared" si="22"/>
        <v>0</v>
      </c>
      <c r="AQ94" s="87">
        <f t="shared" si="23"/>
        <v>0</v>
      </c>
      <c r="AR94" s="87">
        <f t="shared" si="24"/>
        <v>471.87739999999997</v>
      </c>
      <c r="AS94" s="87">
        <f t="shared" si="25"/>
        <v>953.19234799999992</v>
      </c>
      <c r="AT94" s="87">
        <f t="shared" si="26"/>
        <v>960.81788678400005</v>
      </c>
      <c r="AU94" s="87">
        <f t="shared" si="27"/>
        <v>962.73952255756808</v>
      </c>
      <c r="AV94" s="87">
        <f t="shared" si="28"/>
        <v>976.21787587337406</v>
      </c>
      <c r="AW94" s="87">
        <f t="shared" si="29"/>
        <v>996.71845126671496</v>
      </c>
      <c r="AX94" s="87">
        <f t="shared" si="30"/>
        <v>1024.6265679021828</v>
      </c>
      <c r="AY94" s="87">
        <f t="shared" si="31"/>
        <v>1031.798953877498</v>
      </c>
      <c r="AZ94" s="87">
        <f t="shared" si="32"/>
        <v>1238.1587446529979</v>
      </c>
      <c r="BA94" s="87">
        <f t="shared" si="33"/>
        <v>1153.2564307339351</v>
      </c>
      <c r="BB94" s="87">
        <f t="shared" si="34"/>
        <v>1074.1759897693225</v>
      </c>
      <c r="BC94" s="87">
        <f t="shared" si="35"/>
        <v>1006.2683122551699</v>
      </c>
      <c r="BD94" s="87">
        <f t="shared" si="36"/>
        <v>1006.2683122551699</v>
      </c>
    </row>
    <row r="95" spans="1:56" s="20" customFormat="1" x14ac:dyDescent="0.2">
      <c r="A95" s="41"/>
      <c r="B95" s="86">
        <f>'3. Investeringen'!B81</f>
        <v>67</v>
      </c>
      <c r="C95" s="86" t="str">
        <f>'3. Investeringen'!F81</f>
        <v>TD</v>
      </c>
      <c r="D95" s="86" t="str">
        <f>'3. Investeringen'!G81</f>
        <v>Nieuwe investeringen TD</v>
      </c>
      <c r="E95" s="121">
        <f>'3. Investeringen'!K81</f>
        <v>2014</v>
      </c>
      <c r="G95" s="86">
        <f>'7. Nominale afschrijvingen'!R84</f>
        <v>0</v>
      </c>
      <c r="H95" s="86">
        <f>'7. Nominale afschrijvingen'!S84</f>
        <v>0</v>
      </c>
      <c r="I95" s="86">
        <f>'7. Nominale afschrijvingen'!T84</f>
        <v>0</v>
      </c>
      <c r="J95" s="86">
        <f>'7. Nominale afschrijvingen'!U84</f>
        <v>10327.501</v>
      </c>
      <c r="K95" s="86">
        <f>'7. Nominale afschrijvingen'!V84</f>
        <v>20655.002</v>
      </c>
      <c r="L95" s="86">
        <f>'7. Nominale afschrijvingen'!W84</f>
        <v>20655.002</v>
      </c>
      <c r="M95" s="86">
        <f>'7. Nominale afschrijvingen'!X84</f>
        <v>20655.002</v>
      </c>
      <c r="N95" s="86">
        <f>'7. Nominale afschrijvingen'!Y84</f>
        <v>20655.002</v>
      </c>
      <c r="O95" s="86">
        <f>'7. Nominale afschrijvingen'!Z84</f>
        <v>20655.002</v>
      </c>
      <c r="P95" s="86">
        <f>'7. Nominale afschrijvingen'!AA84</f>
        <v>20655.002</v>
      </c>
      <c r="Q95" s="86">
        <f>'7. Nominale afschrijvingen'!AB84</f>
        <v>20655.002</v>
      </c>
      <c r="R95" s="86">
        <f>'7. Nominale afschrijvingen'!AC84</f>
        <v>24786.002399999972</v>
      </c>
      <c r="S95" s="86">
        <f>'7. Nominale afschrijvingen'!AD84</f>
        <v>17901.001733333316</v>
      </c>
      <c r="T95" s="86">
        <f>'7. Nominale afschrijvingen'!AE84</f>
        <v>8950.5008666666581</v>
      </c>
      <c r="U95" s="86">
        <f>'7. Nominale afschrijvingen'!AF84</f>
        <v>0</v>
      </c>
      <c r="V95" s="86">
        <f>'7. Nominale afschrijvingen'!AG84</f>
        <v>0</v>
      </c>
      <c r="W95" s="40"/>
      <c r="X95" s="118">
        <f>IF($C95="TD",INDEX('4. CPI-tabel'!$D$20:$Z$42,$E95-2003,X$28-2003),
IF(X$28&gt;=$E95,MAX(1,INDEX('4. CPI-tabel'!$D$20:$Z$42,MAX($E95,2010)-2003,X$28-2003)),0))</f>
        <v>0</v>
      </c>
      <c r="Y95" s="118">
        <f>IF($C95="TD",INDEX('4. CPI-tabel'!$D$20:$Z$42,$E95-2003,Y$28-2003),
IF(Y$28&gt;=$E95,MAX(1,INDEX('4. CPI-tabel'!$D$20:$Z$42,MAX($E95,2010)-2003,Y$28-2003)),0))</f>
        <v>0</v>
      </c>
      <c r="Z95" s="118">
        <f>IF($C95="TD",INDEX('4. CPI-tabel'!$D$20:$Z$42,$E95-2003,Z$28-2003),
IF(Z$28&gt;=$E95,MAX(1,INDEX('4. CPI-tabel'!$D$20:$Z$42,MAX($E95,2010)-2003,Z$28-2003)),0))</f>
        <v>0</v>
      </c>
      <c r="AA95" s="118">
        <f>IF($C95="TD",INDEX('4. CPI-tabel'!$D$20:$Z$42,$E95-2003,AA$28-2003),
IF(AA$28&gt;=$E95,MAX(1,INDEX('4. CPI-tabel'!$D$20:$Z$42,MAX($E95,2010)-2003,AA$28-2003)),0))</f>
        <v>1</v>
      </c>
      <c r="AB95" s="118">
        <f>IF($C95="TD",INDEX('4. CPI-tabel'!$D$20:$Z$42,$E95-2003,AB$28-2003),
IF(AB$28&gt;=$E95,MAX(1,INDEX('4. CPI-tabel'!$D$20:$Z$42,MAX($E95,2010)-2003,AB$28-2003)),0))</f>
        <v>1.01</v>
      </c>
      <c r="AC95" s="118">
        <f>IF($C95="TD",INDEX('4. CPI-tabel'!$D$20:$Z$42,$E95-2003,AC$28-2003),
IF(AC$28&gt;=$E95,MAX(1,INDEX('4. CPI-tabel'!$D$20:$Z$42,MAX($E95,2010)-2003,AC$28-2003)),0))</f>
        <v>1.0180800000000001</v>
      </c>
      <c r="AD95" s="118">
        <f>IF($C95="TD",INDEX('4. CPI-tabel'!$D$20:$Z$42,$E95-2003,AD$28-2003),
IF(AD$28&gt;=$E95,MAX(1,INDEX('4. CPI-tabel'!$D$20:$Z$42,MAX($E95,2010)-2003,AD$28-2003)),0))</f>
        <v>1.0201161600000002</v>
      </c>
      <c r="AE95" s="118">
        <f>IF($C95="TD",INDEX('4. CPI-tabel'!$D$20:$Z$42,$E95-2003,AE$28-2003),
IF(AE$28&gt;=$E95,MAX(1,INDEX('4. CPI-tabel'!$D$20:$Z$42,MAX($E95,2010)-2003,AE$28-2003)),0))</f>
        <v>1.0343977862400002</v>
      </c>
      <c r="AF95" s="118">
        <f>IF($C95="TD",INDEX('4. CPI-tabel'!$D$20:$Z$42,$E95-2003,AF$28-2003),
IF(AF$28&gt;=$E95,MAX(1,INDEX('4. CPI-tabel'!$D$20:$Z$42,MAX($E95,2010)-2003,AF$28-2003)),0))</f>
        <v>1.0561201397510402</v>
      </c>
      <c r="AG95" s="118">
        <f>IF($C95="TD",INDEX('4. CPI-tabel'!$D$20:$Z$42,$E95-2003,AG$28-2003),
IF(AG$28&gt;=$E95,MAX(1,INDEX('4. CPI-tabel'!$D$20:$Z$42,MAX($E95,2010)-2003,AG$28-2003)),0))</f>
        <v>1.0856915036640693</v>
      </c>
      <c r="AH95" s="118">
        <f>IF($C95="TD",INDEX('4. CPI-tabel'!$D$20:$Z$42,$E95-2003,AH$28-2003),
IF(AH$28&gt;=$E95,MAX(1,INDEX('4. CPI-tabel'!$D$20:$Z$42,MAX($E95,2010)-2003,AH$28-2003)),0))</f>
        <v>1.0932913441897176</v>
      </c>
      <c r="AI95" s="118">
        <f>IF($C95="TD",INDEX('4. CPI-tabel'!$D$20:$Z$42,$E95-2003,AI$28-2003),
IF(AI$28&gt;=$E95,MAX(1,INDEX('4. CPI-tabel'!$D$20:$Z$42,MAX($E95,2010)-2003,AI$28-2003)),0))</f>
        <v>1.0932913441897176</v>
      </c>
      <c r="AJ95" s="118">
        <f>IF($C95="TD",INDEX('4. CPI-tabel'!$D$20:$Z$42,$E95-2003,AJ$28-2003),
IF(AJ$28&gt;=$E95,MAX(1,INDEX('4. CPI-tabel'!$D$20:$Z$42,MAX($E95,2010)-2003,AJ$28-2003)),0))</f>
        <v>1.0932913441897176</v>
      </c>
      <c r="AK95" s="118">
        <f>IF($C95="TD",INDEX('4. CPI-tabel'!$D$20:$Z$42,$E95-2003,AK$28-2003),
IF(AK$28&gt;=$E95,MAX(1,INDEX('4. CPI-tabel'!$D$20:$Z$42,MAX($E95,2010)-2003,AK$28-2003)),0))</f>
        <v>1.0932913441897176</v>
      </c>
      <c r="AL95" s="118">
        <f>IF($C95="TD",INDEX('4. CPI-tabel'!$D$20:$Z$42,$E95-2003,AL$28-2003),
IF(AL$28&gt;=$E95,MAX(1,INDEX('4. CPI-tabel'!$D$20:$Z$42,MAX($E95,2010)-2003,AL$28-2003)),0))</f>
        <v>1.0932913441897176</v>
      </c>
      <c r="AM95" s="118">
        <f>IF($C95="TD",INDEX('4. CPI-tabel'!$D$20:$Z$42,$E95-2003,AM$28-2003),
IF(AM$28&gt;=$E95,MAX(1,INDEX('4. CPI-tabel'!$D$20:$Z$42,MAX($E95,2010)-2003,AM$28-2003)),0))</f>
        <v>1.0932913441897176</v>
      </c>
      <c r="AO95" s="87">
        <f t="shared" si="21"/>
        <v>0</v>
      </c>
      <c r="AP95" s="87">
        <f t="shared" si="22"/>
        <v>0</v>
      </c>
      <c r="AQ95" s="87">
        <f t="shared" si="23"/>
        <v>0</v>
      </c>
      <c r="AR95" s="87">
        <f t="shared" si="24"/>
        <v>10327.501</v>
      </c>
      <c r="AS95" s="87">
        <f t="shared" si="25"/>
        <v>20861.552019999999</v>
      </c>
      <c r="AT95" s="87">
        <f t="shared" si="26"/>
        <v>21028.444436160004</v>
      </c>
      <c r="AU95" s="87">
        <f t="shared" si="27"/>
        <v>21070.501325032325</v>
      </c>
      <c r="AV95" s="87">
        <f t="shared" si="28"/>
        <v>21365.488343582776</v>
      </c>
      <c r="AW95" s="87">
        <f t="shared" si="29"/>
        <v>21814.163598798015</v>
      </c>
      <c r="AX95" s="87">
        <f t="shared" si="30"/>
        <v>22424.960179564358</v>
      </c>
      <c r="AY95" s="87">
        <f t="shared" si="31"/>
        <v>22581.934900821307</v>
      </c>
      <c r="AZ95" s="87">
        <f t="shared" si="32"/>
        <v>27098.321880985535</v>
      </c>
      <c r="BA95" s="87">
        <f t="shared" si="33"/>
        <v>19571.010247378446</v>
      </c>
      <c r="BB95" s="87">
        <f t="shared" si="34"/>
        <v>9785.5051236892232</v>
      </c>
      <c r="BC95" s="87">
        <f t="shared" si="35"/>
        <v>0</v>
      </c>
      <c r="BD95" s="87">
        <f t="shared" si="36"/>
        <v>0</v>
      </c>
    </row>
    <row r="96" spans="1:56" s="20" customFormat="1" x14ac:dyDescent="0.2">
      <c r="A96" s="41"/>
      <c r="B96" s="86">
        <f>'3. Investeringen'!B82</f>
        <v>68</v>
      </c>
      <c r="C96" s="86" t="str">
        <f>'3. Investeringen'!F82</f>
        <v>TD</v>
      </c>
      <c r="D96" s="86" t="str">
        <f>'3. Investeringen'!G82</f>
        <v>Nieuwe investeringen TD</v>
      </c>
      <c r="E96" s="121">
        <f>'3. Investeringen'!K82</f>
        <v>2014</v>
      </c>
      <c r="G96" s="86">
        <f>'7. Nominale afschrijvingen'!R85</f>
        <v>0</v>
      </c>
      <c r="H96" s="86">
        <f>'7. Nominale afschrijvingen'!S85</f>
        <v>0</v>
      </c>
      <c r="I96" s="86">
        <f>'7. Nominale afschrijvingen'!T85</f>
        <v>0</v>
      </c>
      <c r="J96" s="86">
        <f>'7. Nominale afschrijvingen'!U85</f>
        <v>21343.129000000001</v>
      </c>
      <c r="K96" s="86">
        <f>'7. Nominale afschrijvingen'!V85</f>
        <v>42686.258000000002</v>
      </c>
      <c r="L96" s="86">
        <f>'7. Nominale afschrijvingen'!W85</f>
        <v>42686.258000000002</v>
      </c>
      <c r="M96" s="86">
        <f>'7. Nominale afschrijvingen'!X85</f>
        <v>42686.258000000002</v>
      </c>
      <c r="N96" s="86">
        <f>'7. Nominale afschrijvingen'!Y85</f>
        <v>42686.258000000002</v>
      </c>
      <c r="O96" s="86">
        <f>'7. Nominale afschrijvingen'!Z85</f>
        <v>21343.129000000001</v>
      </c>
      <c r="P96" s="86">
        <f>'7. Nominale afschrijvingen'!AA85</f>
        <v>0</v>
      </c>
      <c r="Q96" s="86">
        <f>'7. Nominale afschrijvingen'!AB85</f>
        <v>0</v>
      </c>
      <c r="R96" s="86">
        <f>'7. Nominale afschrijvingen'!AC85</f>
        <v>0</v>
      </c>
      <c r="S96" s="86">
        <f>'7. Nominale afschrijvingen'!AD85</f>
        <v>0</v>
      </c>
      <c r="T96" s="86">
        <f>'7. Nominale afschrijvingen'!AE85</f>
        <v>0</v>
      </c>
      <c r="U96" s="86">
        <f>'7. Nominale afschrijvingen'!AF85</f>
        <v>0</v>
      </c>
      <c r="V96" s="86">
        <f>'7. Nominale afschrijvingen'!AG85</f>
        <v>0</v>
      </c>
      <c r="W96" s="40"/>
      <c r="X96" s="118">
        <f>IF($C96="TD",INDEX('4. CPI-tabel'!$D$20:$Z$42,$E96-2003,X$28-2003),
IF(X$28&gt;=$E96,MAX(1,INDEX('4. CPI-tabel'!$D$20:$Z$42,MAX($E96,2010)-2003,X$28-2003)),0))</f>
        <v>0</v>
      </c>
      <c r="Y96" s="118">
        <f>IF($C96="TD",INDEX('4. CPI-tabel'!$D$20:$Z$42,$E96-2003,Y$28-2003),
IF(Y$28&gt;=$E96,MAX(1,INDEX('4. CPI-tabel'!$D$20:$Z$42,MAX($E96,2010)-2003,Y$28-2003)),0))</f>
        <v>0</v>
      </c>
      <c r="Z96" s="118">
        <f>IF($C96="TD",INDEX('4. CPI-tabel'!$D$20:$Z$42,$E96-2003,Z$28-2003),
IF(Z$28&gt;=$E96,MAX(1,INDEX('4. CPI-tabel'!$D$20:$Z$42,MAX($E96,2010)-2003,Z$28-2003)),0))</f>
        <v>0</v>
      </c>
      <c r="AA96" s="118">
        <f>IF($C96="TD",INDEX('4. CPI-tabel'!$D$20:$Z$42,$E96-2003,AA$28-2003),
IF(AA$28&gt;=$E96,MAX(1,INDEX('4. CPI-tabel'!$D$20:$Z$42,MAX($E96,2010)-2003,AA$28-2003)),0))</f>
        <v>1</v>
      </c>
      <c r="AB96" s="118">
        <f>IF($C96="TD",INDEX('4. CPI-tabel'!$D$20:$Z$42,$E96-2003,AB$28-2003),
IF(AB$28&gt;=$E96,MAX(1,INDEX('4. CPI-tabel'!$D$20:$Z$42,MAX($E96,2010)-2003,AB$28-2003)),0))</f>
        <v>1.01</v>
      </c>
      <c r="AC96" s="118">
        <f>IF($C96="TD",INDEX('4. CPI-tabel'!$D$20:$Z$42,$E96-2003,AC$28-2003),
IF(AC$28&gt;=$E96,MAX(1,INDEX('4. CPI-tabel'!$D$20:$Z$42,MAX($E96,2010)-2003,AC$28-2003)),0))</f>
        <v>1.0180800000000001</v>
      </c>
      <c r="AD96" s="118">
        <f>IF($C96="TD",INDEX('4. CPI-tabel'!$D$20:$Z$42,$E96-2003,AD$28-2003),
IF(AD$28&gt;=$E96,MAX(1,INDEX('4. CPI-tabel'!$D$20:$Z$42,MAX($E96,2010)-2003,AD$28-2003)),0))</f>
        <v>1.0201161600000002</v>
      </c>
      <c r="AE96" s="118">
        <f>IF($C96="TD",INDEX('4. CPI-tabel'!$D$20:$Z$42,$E96-2003,AE$28-2003),
IF(AE$28&gt;=$E96,MAX(1,INDEX('4. CPI-tabel'!$D$20:$Z$42,MAX($E96,2010)-2003,AE$28-2003)),0))</f>
        <v>1.0343977862400002</v>
      </c>
      <c r="AF96" s="118">
        <f>IF($C96="TD",INDEX('4. CPI-tabel'!$D$20:$Z$42,$E96-2003,AF$28-2003),
IF(AF$28&gt;=$E96,MAX(1,INDEX('4. CPI-tabel'!$D$20:$Z$42,MAX($E96,2010)-2003,AF$28-2003)),0))</f>
        <v>1.0561201397510402</v>
      </c>
      <c r="AG96" s="118">
        <f>IF($C96="TD",INDEX('4. CPI-tabel'!$D$20:$Z$42,$E96-2003,AG$28-2003),
IF(AG$28&gt;=$E96,MAX(1,INDEX('4. CPI-tabel'!$D$20:$Z$42,MAX($E96,2010)-2003,AG$28-2003)),0))</f>
        <v>1.0856915036640693</v>
      </c>
      <c r="AH96" s="118">
        <f>IF($C96="TD",INDEX('4. CPI-tabel'!$D$20:$Z$42,$E96-2003,AH$28-2003),
IF(AH$28&gt;=$E96,MAX(1,INDEX('4. CPI-tabel'!$D$20:$Z$42,MAX($E96,2010)-2003,AH$28-2003)),0))</f>
        <v>1.0932913441897176</v>
      </c>
      <c r="AI96" s="118">
        <f>IF($C96="TD",INDEX('4. CPI-tabel'!$D$20:$Z$42,$E96-2003,AI$28-2003),
IF(AI$28&gt;=$E96,MAX(1,INDEX('4. CPI-tabel'!$D$20:$Z$42,MAX($E96,2010)-2003,AI$28-2003)),0))</f>
        <v>1.0932913441897176</v>
      </c>
      <c r="AJ96" s="118">
        <f>IF($C96="TD",INDEX('4. CPI-tabel'!$D$20:$Z$42,$E96-2003,AJ$28-2003),
IF(AJ$28&gt;=$E96,MAX(1,INDEX('4. CPI-tabel'!$D$20:$Z$42,MAX($E96,2010)-2003,AJ$28-2003)),0))</f>
        <v>1.0932913441897176</v>
      </c>
      <c r="AK96" s="118">
        <f>IF($C96="TD",INDEX('4. CPI-tabel'!$D$20:$Z$42,$E96-2003,AK$28-2003),
IF(AK$28&gt;=$E96,MAX(1,INDEX('4. CPI-tabel'!$D$20:$Z$42,MAX($E96,2010)-2003,AK$28-2003)),0))</f>
        <v>1.0932913441897176</v>
      </c>
      <c r="AL96" s="118">
        <f>IF($C96="TD",INDEX('4. CPI-tabel'!$D$20:$Z$42,$E96-2003,AL$28-2003),
IF(AL$28&gt;=$E96,MAX(1,INDEX('4. CPI-tabel'!$D$20:$Z$42,MAX($E96,2010)-2003,AL$28-2003)),0))</f>
        <v>1.0932913441897176</v>
      </c>
      <c r="AM96" s="118">
        <f>IF($C96="TD",INDEX('4. CPI-tabel'!$D$20:$Z$42,$E96-2003,AM$28-2003),
IF(AM$28&gt;=$E96,MAX(1,INDEX('4. CPI-tabel'!$D$20:$Z$42,MAX($E96,2010)-2003,AM$28-2003)),0))</f>
        <v>1.0932913441897176</v>
      </c>
      <c r="AO96" s="87">
        <f t="shared" si="21"/>
        <v>0</v>
      </c>
      <c r="AP96" s="87">
        <f t="shared" si="22"/>
        <v>0</v>
      </c>
      <c r="AQ96" s="87">
        <f t="shared" si="23"/>
        <v>0</v>
      </c>
      <c r="AR96" s="87">
        <f t="shared" si="24"/>
        <v>21343.129000000001</v>
      </c>
      <c r="AS96" s="87">
        <f t="shared" si="25"/>
        <v>43113.120580000003</v>
      </c>
      <c r="AT96" s="87">
        <f t="shared" si="26"/>
        <v>43458.025544640004</v>
      </c>
      <c r="AU96" s="87">
        <f t="shared" si="27"/>
        <v>43544.941595729288</v>
      </c>
      <c r="AV96" s="87">
        <f t="shared" si="28"/>
        <v>44154.570778069501</v>
      </c>
      <c r="AW96" s="87">
        <f t="shared" si="29"/>
        <v>22540.908382204481</v>
      </c>
      <c r="AX96" s="87">
        <f t="shared" si="30"/>
        <v>0</v>
      </c>
      <c r="AY96" s="87">
        <f t="shared" si="31"/>
        <v>0</v>
      </c>
      <c r="AZ96" s="87">
        <f t="shared" si="32"/>
        <v>0</v>
      </c>
      <c r="BA96" s="87">
        <f t="shared" si="33"/>
        <v>0</v>
      </c>
      <c r="BB96" s="87">
        <f t="shared" si="34"/>
        <v>0</v>
      </c>
      <c r="BC96" s="87">
        <f t="shared" si="35"/>
        <v>0</v>
      </c>
      <c r="BD96" s="87">
        <f t="shared" si="36"/>
        <v>0</v>
      </c>
    </row>
    <row r="97" spans="1:56" s="20" customFormat="1" x14ac:dyDescent="0.2">
      <c r="A97" s="41"/>
      <c r="B97" s="86">
        <f>'3. Investeringen'!B83</f>
        <v>69</v>
      </c>
      <c r="C97" s="86" t="str">
        <f>'3. Investeringen'!F83</f>
        <v>TD</v>
      </c>
      <c r="D97" s="86" t="str">
        <f>'3. Investeringen'!G83</f>
        <v>Nieuwe investeringen TD</v>
      </c>
      <c r="E97" s="121">
        <f>'3. Investeringen'!K83</f>
        <v>2015</v>
      </c>
      <c r="G97" s="86">
        <f>'7. Nominale afschrijvingen'!R86</f>
        <v>0</v>
      </c>
      <c r="H97" s="86">
        <f>'7. Nominale afschrijvingen'!S86</f>
        <v>0</v>
      </c>
      <c r="I97" s="86">
        <f>'7. Nominale afschrijvingen'!T86</f>
        <v>0</v>
      </c>
      <c r="J97" s="86">
        <f>'7. Nominale afschrijvingen'!U86</f>
        <v>0</v>
      </c>
      <c r="K97" s="86">
        <f>'7. Nominale afschrijvingen'!V86</f>
        <v>3316.3952727272726</v>
      </c>
      <c r="L97" s="86">
        <f>'7. Nominale afschrijvingen'!W86</f>
        <v>6632.7905454545453</v>
      </c>
      <c r="M97" s="86">
        <f>'7. Nominale afschrijvingen'!X86</f>
        <v>6632.7905454545453</v>
      </c>
      <c r="N97" s="86">
        <f>'7. Nominale afschrijvingen'!Y86</f>
        <v>6632.7905454545453</v>
      </c>
      <c r="O97" s="86">
        <f>'7. Nominale afschrijvingen'!Z86</f>
        <v>6632.7905454545453</v>
      </c>
      <c r="P97" s="86">
        <f>'7. Nominale afschrijvingen'!AA86</f>
        <v>6632.7905454545453</v>
      </c>
      <c r="Q97" s="86">
        <f>'7. Nominale afschrijvingen'!AB86</f>
        <v>6632.7905454545453</v>
      </c>
      <c r="R97" s="86">
        <f>'7. Nominale afschrijvingen'!AC86</f>
        <v>7959.3486545454543</v>
      </c>
      <c r="S97" s="86">
        <f>'7. Nominale afschrijvingen'!AD86</f>
        <v>7762.4163167010311</v>
      </c>
      <c r="T97" s="86">
        <f>'7. Nominale afschrijvingen'!AE86</f>
        <v>7570.3565315455407</v>
      </c>
      <c r="U97" s="86">
        <f>'7. Nominale afschrijvingen'!AF86</f>
        <v>7383.0487410743117</v>
      </c>
      <c r="V97" s="86">
        <f>'7. Nominale afschrijvingen'!AG86</f>
        <v>7200.3753701611322</v>
      </c>
      <c r="W97" s="40"/>
      <c r="X97" s="118">
        <f>IF($C97="TD",INDEX('4. CPI-tabel'!$D$20:$Z$42,$E97-2003,X$28-2003),
IF(X$28&gt;=$E97,MAX(1,INDEX('4. CPI-tabel'!$D$20:$Z$42,MAX($E97,2010)-2003,X$28-2003)),0))</f>
        <v>0</v>
      </c>
      <c r="Y97" s="118">
        <f>IF($C97="TD",INDEX('4. CPI-tabel'!$D$20:$Z$42,$E97-2003,Y$28-2003),
IF(Y$28&gt;=$E97,MAX(1,INDEX('4. CPI-tabel'!$D$20:$Z$42,MAX($E97,2010)-2003,Y$28-2003)),0))</f>
        <v>0</v>
      </c>
      <c r="Z97" s="118">
        <f>IF($C97="TD",INDEX('4. CPI-tabel'!$D$20:$Z$42,$E97-2003,Z$28-2003),
IF(Z$28&gt;=$E97,MAX(1,INDEX('4. CPI-tabel'!$D$20:$Z$42,MAX($E97,2010)-2003,Z$28-2003)),0))</f>
        <v>0</v>
      </c>
      <c r="AA97" s="118">
        <f>IF($C97="TD",INDEX('4. CPI-tabel'!$D$20:$Z$42,$E97-2003,AA$28-2003),
IF(AA$28&gt;=$E97,MAX(1,INDEX('4. CPI-tabel'!$D$20:$Z$42,MAX($E97,2010)-2003,AA$28-2003)),0))</f>
        <v>0</v>
      </c>
      <c r="AB97" s="118">
        <f>IF($C97="TD",INDEX('4. CPI-tabel'!$D$20:$Z$42,$E97-2003,AB$28-2003),
IF(AB$28&gt;=$E97,MAX(1,INDEX('4. CPI-tabel'!$D$20:$Z$42,MAX($E97,2010)-2003,AB$28-2003)),0))</f>
        <v>1</v>
      </c>
      <c r="AC97" s="118">
        <f>IF($C97="TD",INDEX('4. CPI-tabel'!$D$20:$Z$42,$E97-2003,AC$28-2003),
IF(AC$28&gt;=$E97,MAX(1,INDEX('4. CPI-tabel'!$D$20:$Z$42,MAX($E97,2010)-2003,AC$28-2003)),0))</f>
        <v>1.008</v>
      </c>
      <c r="AD97" s="118">
        <f>IF($C97="TD",INDEX('4. CPI-tabel'!$D$20:$Z$42,$E97-2003,AD$28-2003),
IF(AD$28&gt;=$E97,MAX(1,INDEX('4. CPI-tabel'!$D$20:$Z$42,MAX($E97,2010)-2003,AD$28-2003)),0))</f>
        <v>1.010016</v>
      </c>
      <c r="AE97" s="118">
        <f>IF($C97="TD",INDEX('4. CPI-tabel'!$D$20:$Z$42,$E97-2003,AE$28-2003),
IF(AE$28&gt;=$E97,MAX(1,INDEX('4. CPI-tabel'!$D$20:$Z$42,MAX($E97,2010)-2003,AE$28-2003)),0))</f>
        <v>1.0241562239999999</v>
      </c>
      <c r="AF97" s="118">
        <f>IF($C97="TD",INDEX('4. CPI-tabel'!$D$20:$Z$42,$E97-2003,AF$28-2003),
IF(AF$28&gt;=$E97,MAX(1,INDEX('4. CPI-tabel'!$D$20:$Z$42,MAX($E97,2010)-2003,AF$28-2003)),0))</f>
        <v>1.0456635047039999</v>
      </c>
      <c r="AG97" s="118">
        <f>IF($C97="TD",INDEX('4. CPI-tabel'!$D$20:$Z$42,$E97-2003,AG$28-2003),
IF(AG$28&gt;=$E97,MAX(1,INDEX('4. CPI-tabel'!$D$20:$Z$42,MAX($E97,2010)-2003,AG$28-2003)),0))</f>
        <v>1.0749420828357119</v>
      </c>
      <c r="AH97" s="118">
        <f>IF($C97="TD",INDEX('4. CPI-tabel'!$D$20:$Z$42,$E97-2003,AH$28-2003),
IF(AH$28&gt;=$E97,MAX(1,INDEX('4. CPI-tabel'!$D$20:$Z$42,MAX($E97,2010)-2003,AH$28-2003)),0))</f>
        <v>1.0824666774155618</v>
      </c>
      <c r="AI97" s="118">
        <f>IF($C97="TD",INDEX('4. CPI-tabel'!$D$20:$Z$42,$E97-2003,AI$28-2003),
IF(AI$28&gt;=$E97,MAX(1,INDEX('4. CPI-tabel'!$D$20:$Z$42,MAX($E97,2010)-2003,AI$28-2003)),0))</f>
        <v>1.0824666774155618</v>
      </c>
      <c r="AJ97" s="118">
        <f>IF($C97="TD",INDEX('4. CPI-tabel'!$D$20:$Z$42,$E97-2003,AJ$28-2003),
IF(AJ$28&gt;=$E97,MAX(1,INDEX('4. CPI-tabel'!$D$20:$Z$42,MAX($E97,2010)-2003,AJ$28-2003)),0))</f>
        <v>1.0824666774155618</v>
      </c>
      <c r="AK97" s="118">
        <f>IF($C97="TD",INDEX('4. CPI-tabel'!$D$20:$Z$42,$E97-2003,AK$28-2003),
IF(AK$28&gt;=$E97,MAX(1,INDEX('4. CPI-tabel'!$D$20:$Z$42,MAX($E97,2010)-2003,AK$28-2003)),0))</f>
        <v>1.0824666774155618</v>
      </c>
      <c r="AL97" s="118">
        <f>IF($C97="TD",INDEX('4. CPI-tabel'!$D$20:$Z$42,$E97-2003,AL$28-2003),
IF(AL$28&gt;=$E97,MAX(1,INDEX('4. CPI-tabel'!$D$20:$Z$42,MAX($E97,2010)-2003,AL$28-2003)),0))</f>
        <v>1.0824666774155618</v>
      </c>
      <c r="AM97" s="118">
        <f>IF($C97="TD",INDEX('4. CPI-tabel'!$D$20:$Z$42,$E97-2003,AM$28-2003),
IF(AM$28&gt;=$E97,MAX(1,INDEX('4. CPI-tabel'!$D$20:$Z$42,MAX($E97,2010)-2003,AM$28-2003)),0))</f>
        <v>1.0824666774155618</v>
      </c>
      <c r="AO97" s="87">
        <f t="shared" si="21"/>
        <v>0</v>
      </c>
      <c r="AP97" s="87">
        <f t="shared" si="22"/>
        <v>0</v>
      </c>
      <c r="AQ97" s="87">
        <f t="shared" si="23"/>
        <v>0</v>
      </c>
      <c r="AR97" s="87">
        <f t="shared" si="24"/>
        <v>0</v>
      </c>
      <c r="AS97" s="87">
        <f t="shared" si="25"/>
        <v>3316.3952727272726</v>
      </c>
      <c r="AT97" s="87">
        <f t="shared" si="26"/>
        <v>6685.8528698181817</v>
      </c>
      <c r="AU97" s="87">
        <f t="shared" si="27"/>
        <v>6699.2245755578178</v>
      </c>
      <c r="AV97" s="87">
        <f t="shared" si="28"/>
        <v>6793.0137196156275</v>
      </c>
      <c r="AW97" s="87">
        <f t="shared" si="29"/>
        <v>6935.6670077275548</v>
      </c>
      <c r="AX97" s="87">
        <f t="shared" si="30"/>
        <v>7129.8656839439263</v>
      </c>
      <c r="AY97" s="87">
        <f t="shared" si="31"/>
        <v>7179.7747437315338</v>
      </c>
      <c r="AZ97" s="87">
        <f t="shared" si="32"/>
        <v>8615.7296924778402</v>
      </c>
      <c r="BA97" s="87">
        <f t="shared" si="33"/>
        <v>8402.5569990557087</v>
      </c>
      <c r="BB97" s="87">
        <f t="shared" si="34"/>
        <v>8194.6586815532974</v>
      </c>
      <c r="BC97" s="87">
        <f t="shared" si="35"/>
        <v>7991.9042399478567</v>
      </c>
      <c r="BD97" s="87">
        <f t="shared" si="36"/>
        <v>7794.1664030831662</v>
      </c>
    </row>
    <row r="98" spans="1:56" s="20" customFormat="1" x14ac:dyDescent="0.2">
      <c r="A98" s="41"/>
      <c r="B98" s="86">
        <f>'3. Investeringen'!B84</f>
        <v>70</v>
      </c>
      <c r="C98" s="86" t="str">
        <f>'3. Investeringen'!F84</f>
        <v>TD</v>
      </c>
      <c r="D98" s="86" t="str">
        <f>'3. Investeringen'!G84</f>
        <v>Nieuwe investeringen TD</v>
      </c>
      <c r="E98" s="121">
        <f>'3. Investeringen'!K84</f>
        <v>2015</v>
      </c>
      <c r="G98" s="86">
        <f>'7. Nominale afschrijvingen'!R87</f>
        <v>0</v>
      </c>
      <c r="H98" s="86">
        <f>'7. Nominale afschrijvingen'!S87</f>
        <v>0</v>
      </c>
      <c r="I98" s="86">
        <f>'7. Nominale afschrijvingen'!T87</f>
        <v>0</v>
      </c>
      <c r="J98" s="86">
        <f>'7. Nominale afschrijvingen'!U87</f>
        <v>0</v>
      </c>
      <c r="K98" s="86">
        <f>'7. Nominale afschrijvingen'!V87</f>
        <v>9697.7990000000009</v>
      </c>
      <c r="L98" s="86">
        <f>'7. Nominale afschrijvingen'!W87</f>
        <v>19395.598000000002</v>
      </c>
      <c r="M98" s="86">
        <f>'7. Nominale afschrijvingen'!X87</f>
        <v>19395.598000000002</v>
      </c>
      <c r="N98" s="86">
        <f>'7. Nominale afschrijvingen'!Y87</f>
        <v>19395.598000000002</v>
      </c>
      <c r="O98" s="86">
        <f>'7. Nominale afschrijvingen'!Z87</f>
        <v>19395.598000000002</v>
      </c>
      <c r="P98" s="86">
        <f>'7. Nominale afschrijvingen'!AA87</f>
        <v>19395.598000000002</v>
      </c>
      <c r="Q98" s="86">
        <f>'7. Nominale afschrijvingen'!AB87</f>
        <v>19395.598000000002</v>
      </c>
      <c r="R98" s="86">
        <f>'7. Nominale afschrijvingen'!AC87</f>
        <v>23274.7176</v>
      </c>
      <c r="S98" s="86">
        <f>'7. Nominale afschrijvingen'!AD87</f>
        <v>22549.271856623378</v>
      </c>
      <c r="T98" s="86">
        <f>'7. Nominale afschrijvingen'!AE87</f>
        <v>21846.437409144208</v>
      </c>
      <c r="U98" s="86">
        <f>'7. Nominale afschrijvingen'!AF87</f>
        <v>21165.509489898155</v>
      </c>
      <c r="V98" s="86">
        <f>'7. Nominale afschrijvingen'!AG87</f>
        <v>20505.805298005227</v>
      </c>
      <c r="W98" s="40"/>
      <c r="X98" s="118">
        <f>IF($C98="TD",INDEX('4. CPI-tabel'!$D$20:$Z$42,$E98-2003,X$28-2003),
IF(X$28&gt;=$E98,MAX(1,INDEX('4. CPI-tabel'!$D$20:$Z$42,MAX($E98,2010)-2003,X$28-2003)),0))</f>
        <v>0</v>
      </c>
      <c r="Y98" s="118">
        <f>IF($C98="TD",INDEX('4. CPI-tabel'!$D$20:$Z$42,$E98-2003,Y$28-2003),
IF(Y$28&gt;=$E98,MAX(1,INDEX('4. CPI-tabel'!$D$20:$Z$42,MAX($E98,2010)-2003,Y$28-2003)),0))</f>
        <v>0</v>
      </c>
      <c r="Z98" s="118">
        <f>IF($C98="TD",INDEX('4. CPI-tabel'!$D$20:$Z$42,$E98-2003,Z$28-2003),
IF(Z$28&gt;=$E98,MAX(1,INDEX('4. CPI-tabel'!$D$20:$Z$42,MAX($E98,2010)-2003,Z$28-2003)),0))</f>
        <v>0</v>
      </c>
      <c r="AA98" s="118">
        <f>IF($C98="TD",INDEX('4. CPI-tabel'!$D$20:$Z$42,$E98-2003,AA$28-2003),
IF(AA$28&gt;=$E98,MAX(1,INDEX('4. CPI-tabel'!$D$20:$Z$42,MAX($E98,2010)-2003,AA$28-2003)),0))</f>
        <v>0</v>
      </c>
      <c r="AB98" s="118">
        <f>IF($C98="TD",INDEX('4. CPI-tabel'!$D$20:$Z$42,$E98-2003,AB$28-2003),
IF(AB$28&gt;=$E98,MAX(1,INDEX('4. CPI-tabel'!$D$20:$Z$42,MAX($E98,2010)-2003,AB$28-2003)),0))</f>
        <v>1</v>
      </c>
      <c r="AC98" s="118">
        <f>IF($C98="TD",INDEX('4. CPI-tabel'!$D$20:$Z$42,$E98-2003,AC$28-2003),
IF(AC$28&gt;=$E98,MAX(1,INDEX('4. CPI-tabel'!$D$20:$Z$42,MAX($E98,2010)-2003,AC$28-2003)),0))</f>
        <v>1.008</v>
      </c>
      <c r="AD98" s="118">
        <f>IF($C98="TD",INDEX('4. CPI-tabel'!$D$20:$Z$42,$E98-2003,AD$28-2003),
IF(AD$28&gt;=$E98,MAX(1,INDEX('4. CPI-tabel'!$D$20:$Z$42,MAX($E98,2010)-2003,AD$28-2003)),0))</f>
        <v>1.010016</v>
      </c>
      <c r="AE98" s="118">
        <f>IF($C98="TD",INDEX('4. CPI-tabel'!$D$20:$Z$42,$E98-2003,AE$28-2003),
IF(AE$28&gt;=$E98,MAX(1,INDEX('4. CPI-tabel'!$D$20:$Z$42,MAX($E98,2010)-2003,AE$28-2003)),0))</f>
        <v>1.0241562239999999</v>
      </c>
      <c r="AF98" s="118">
        <f>IF($C98="TD",INDEX('4. CPI-tabel'!$D$20:$Z$42,$E98-2003,AF$28-2003),
IF(AF$28&gt;=$E98,MAX(1,INDEX('4. CPI-tabel'!$D$20:$Z$42,MAX($E98,2010)-2003,AF$28-2003)),0))</f>
        <v>1.0456635047039999</v>
      </c>
      <c r="AG98" s="118">
        <f>IF($C98="TD",INDEX('4. CPI-tabel'!$D$20:$Z$42,$E98-2003,AG$28-2003),
IF(AG$28&gt;=$E98,MAX(1,INDEX('4. CPI-tabel'!$D$20:$Z$42,MAX($E98,2010)-2003,AG$28-2003)),0))</f>
        <v>1.0749420828357119</v>
      </c>
      <c r="AH98" s="118">
        <f>IF($C98="TD",INDEX('4. CPI-tabel'!$D$20:$Z$42,$E98-2003,AH$28-2003),
IF(AH$28&gt;=$E98,MAX(1,INDEX('4. CPI-tabel'!$D$20:$Z$42,MAX($E98,2010)-2003,AH$28-2003)),0))</f>
        <v>1.0824666774155618</v>
      </c>
      <c r="AI98" s="118">
        <f>IF($C98="TD",INDEX('4. CPI-tabel'!$D$20:$Z$42,$E98-2003,AI$28-2003),
IF(AI$28&gt;=$E98,MAX(1,INDEX('4. CPI-tabel'!$D$20:$Z$42,MAX($E98,2010)-2003,AI$28-2003)),0))</f>
        <v>1.0824666774155618</v>
      </c>
      <c r="AJ98" s="118">
        <f>IF($C98="TD",INDEX('4. CPI-tabel'!$D$20:$Z$42,$E98-2003,AJ$28-2003),
IF(AJ$28&gt;=$E98,MAX(1,INDEX('4. CPI-tabel'!$D$20:$Z$42,MAX($E98,2010)-2003,AJ$28-2003)),0))</f>
        <v>1.0824666774155618</v>
      </c>
      <c r="AK98" s="118">
        <f>IF($C98="TD",INDEX('4. CPI-tabel'!$D$20:$Z$42,$E98-2003,AK$28-2003),
IF(AK$28&gt;=$E98,MAX(1,INDEX('4. CPI-tabel'!$D$20:$Z$42,MAX($E98,2010)-2003,AK$28-2003)),0))</f>
        <v>1.0824666774155618</v>
      </c>
      <c r="AL98" s="118">
        <f>IF($C98="TD",INDEX('4. CPI-tabel'!$D$20:$Z$42,$E98-2003,AL$28-2003),
IF(AL$28&gt;=$E98,MAX(1,INDEX('4. CPI-tabel'!$D$20:$Z$42,MAX($E98,2010)-2003,AL$28-2003)),0))</f>
        <v>1.0824666774155618</v>
      </c>
      <c r="AM98" s="118">
        <f>IF($C98="TD",INDEX('4. CPI-tabel'!$D$20:$Z$42,$E98-2003,AM$28-2003),
IF(AM$28&gt;=$E98,MAX(1,INDEX('4. CPI-tabel'!$D$20:$Z$42,MAX($E98,2010)-2003,AM$28-2003)),0))</f>
        <v>1.0824666774155618</v>
      </c>
      <c r="AO98" s="87">
        <f t="shared" si="21"/>
        <v>0</v>
      </c>
      <c r="AP98" s="87">
        <f t="shared" si="22"/>
        <v>0</v>
      </c>
      <c r="AQ98" s="87">
        <f t="shared" si="23"/>
        <v>0</v>
      </c>
      <c r="AR98" s="87">
        <f t="shared" si="24"/>
        <v>0</v>
      </c>
      <c r="AS98" s="87">
        <f t="shared" si="25"/>
        <v>9697.7990000000009</v>
      </c>
      <c r="AT98" s="87">
        <f t="shared" si="26"/>
        <v>19550.762784000002</v>
      </c>
      <c r="AU98" s="87">
        <f t="shared" si="27"/>
        <v>19589.864309568002</v>
      </c>
      <c r="AV98" s="87">
        <f t="shared" si="28"/>
        <v>19864.122409901953</v>
      </c>
      <c r="AW98" s="87">
        <f t="shared" si="29"/>
        <v>20281.268980509893</v>
      </c>
      <c r="AX98" s="87">
        <f t="shared" si="30"/>
        <v>20849.144511964168</v>
      </c>
      <c r="AY98" s="87">
        <f t="shared" si="31"/>
        <v>20995.088523547918</v>
      </c>
      <c r="AZ98" s="87">
        <f t="shared" si="32"/>
        <v>25194.1062282575</v>
      </c>
      <c r="BA98" s="87">
        <f t="shared" si="33"/>
        <v>24408.835384779344</v>
      </c>
      <c r="BB98" s="87">
        <f t="shared" si="34"/>
        <v>23648.040515643366</v>
      </c>
      <c r="BC98" s="87">
        <f t="shared" si="35"/>
        <v>22910.958733337597</v>
      </c>
      <c r="BD98" s="87">
        <f t="shared" si="36"/>
        <v>22196.850928662141</v>
      </c>
    </row>
    <row r="99" spans="1:56" s="20" customFormat="1" x14ac:dyDescent="0.2">
      <c r="A99" s="41"/>
      <c r="B99" s="86">
        <f>'3. Investeringen'!B85</f>
        <v>71</v>
      </c>
      <c r="C99" s="86" t="str">
        <f>'3. Investeringen'!F85</f>
        <v>TD</v>
      </c>
      <c r="D99" s="86" t="str">
        <f>'3. Investeringen'!G85</f>
        <v>Nieuwe investeringen TD</v>
      </c>
      <c r="E99" s="121">
        <f>'3. Investeringen'!K85</f>
        <v>2015</v>
      </c>
      <c r="G99" s="86">
        <f>'7. Nominale afschrijvingen'!R88</f>
        <v>0</v>
      </c>
      <c r="H99" s="86">
        <f>'7. Nominale afschrijvingen'!S88</f>
        <v>0</v>
      </c>
      <c r="I99" s="86">
        <f>'7. Nominale afschrijvingen'!T88</f>
        <v>0</v>
      </c>
      <c r="J99" s="86">
        <f>'7. Nominale afschrijvingen'!U88</f>
        <v>0</v>
      </c>
      <c r="K99" s="86">
        <f>'7. Nominale afschrijvingen'!V88</f>
        <v>3835.8289999999997</v>
      </c>
      <c r="L99" s="86">
        <f>'7. Nominale afschrijvingen'!W88</f>
        <v>7671.6579999999994</v>
      </c>
      <c r="M99" s="86">
        <f>'7. Nominale afschrijvingen'!X88</f>
        <v>7671.6579999999994</v>
      </c>
      <c r="N99" s="86">
        <f>'7. Nominale afschrijvingen'!Y88</f>
        <v>7671.6579999999994</v>
      </c>
      <c r="O99" s="86">
        <f>'7. Nominale afschrijvingen'!Z88</f>
        <v>7671.6579999999994</v>
      </c>
      <c r="P99" s="86">
        <f>'7. Nominale afschrijvingen'!AA88</f>
        <v>7671.6579999999994</v>
      </c>
      <c r="Q99" s="86">
        <f>'7. Nominale afschrijvingen'!AB88</f>
        <v>7671.6579999999994</v>
      </c>
      <c r="R99" s="86">
        <f>'7. Nominale afschrijvingen'!AC88</f>
        <v>9205.989599999999</v>
      </c>
      <c r="S99" s="86">
        <f>'7. Nominale afschrijvingen'!AD88</f>
        <v>8735.8965140425516</v>
      </c>
      <c r="T99" s="86">
        <f>'7. Nominale afschrijvingen'!AE88</f>
        <v>8289.8081814105917</v>
      </c>
      <c r="U99" s="86">
        <f>'7. Nominale afschrijvingen'!AF88</f>
        <v>7866.4988274662219</v>
      </c>
      <c r="V99" s="86">
        <f>'7. Nominale afschrijvingen'!AG88</f>
        <v>7496.7061475425962</v>
      </c>
      <c r="W99" s="40"/>
      <c r="X99" s="118">
        <f>IF($C99="TD",INDEX('4. CPI-tabel'!$D$20:$Z$42,$E99-2003,X$28-2003),
IF(X$28&gt;=$E99,MAX(1,INDEX('4. CPI-tabel'!$D$20:$Z$42,MAX($E99,2010)-2003,X$28-2003)),0))</f>
        <v>0</v>
      </c>
      <c r="Y99" s="118">
        <f>IF($C99="TD",INDEX('4. CPI-tabel'!$D$20:$Z$42,$E99-2003,Y$28-2003),
IF(Y$28&gt;=$E99,MAX(1,INDEX('4. CPI-tabel'!$D$20:$Z$42,MAX($E99,2010)-2003,Y$28-2003)),0))</f>
        <v>0</v>
      </c>
      <c r="Z99" s="118">
        <f>IF($C99="TD",INDEX('4. CPI-tabel'!$D$20:$Z$42,$E99-2003,Z$28-2003),
IF(Z$28&gt;=$E99,MAX(1,INDEX('4. CPI-tabel'!$D$20:$Z$42,MAX($E99,2010)-2003,Z$28-2003)),0))</f>
        <v>0</v>
      </c>
      <c r="AA99" s="118">
        <f>IF($C99="TD",INDEX('4. CPI-tabel'!$D$20:$Z$42,$E99-2003,AA$28-2003),
IF(AA$28&gt;=$E99,MAX(1,INDEX('4. CPI-tabel'!$D$20:$Z$42,MAX($E99,2010)-2003,AA$28-2003)),0))</f>
        <v>0</v>
      </c>
      <c r="AB99" s="118">
        <f>IF($C99="TD",INDEX('4. CPI-tabel'!$D$20:$Z$42,$E99-2003,AB$28-2003),
IF(AB$28&gt;=$E99,MAX(1,INDEX('4. CPI-tabel'!$D$20:$Z$42,MAX($E99,2010)-2003,AB$28-2003)),0))</f>
        <v>1</v>
      </c>
      <c r="AC99" s="118">
        <f>IF($C99="TD",INDEX('4. CPI-tabel'!$D$20:$Z$42,$E99-2003,AC$28-2003),
IF(AC$28&gt;=$E99,MAX(1,INDEX('4. CPI-tabel'!$D$20:$Z$42,MAX($E99,2010)-2003,AC$28-2003)),0))</f>
        <v>1.008</v>
      </c>
      <c r="AD99" s="118">
        <f>IF($C99="TD",INDEX('4. CPI-tabel'!$D$20:$Z$42,$E99-2003,AD$28-2003),
IF(AD$28&gt;=$E99,MAX(1,INDEX('4. CPI-tabel'!$D$20:$Z$42,MAX($E99,2010)-2003,AD$28-2003)),0))</f>
        <v>1.010016</v>
      </c>
      <c r="AE99" s="118">
        <f>IF($C99="TD",INDEX('4. CPI-tabel'!$D$20:$Z$42,$E99-2003,AE$28-2003),
IF(AE$28&gt;=$E99,MAX(1,INDEX('4. CPI-tabel'!$D$20:$Z$42,MAX($E99,2010)-2003,AE$28-2003)),0))</f>
        <v>1.0241562239999999</v>
      </c>
      <c r="AF99" s="118">
        <f>IF($C99="TD",INDEX('4. CPI-tabel'!$D$20:$Z$42,$E99-2003,AF$28-2003),
IF(AF$28&gt;=$E99,MAX(1,INDEX('4. CPI-tabel'!$D$20:$Z$42,MAX($E99,2010)-2003,AF$28-2003)),0))</f>
        <v>1.0456635047039999</v>
      </c>
      <c r="AG99" s="118">
        <f>IF($C99="TD",INDEX('4. CPI-tabel'!$D$20:$Z$42,$E99-2003,AG$28-2003),
IF(AG$28&gt;=$E99,MAX(1,INDEX('4. CPI-tabel'!$D$20:$Z$42,MAX($E99,2010)-2003,AG$28-2003)),0))</f>
        <v>1.0749420828357119</v>
      </c>
      <c r="AH99" s="118">
        <f>IF($C99="TD",INDEX('4. CPI-tabel'!$D$20:$Z$42,$E99-2003,AH$28-2003),
IF(AH$28&gt;=$E99,MAX(1,INDEX('4. CPI-tabel'!$D$20:$Z$42,MAX($E99,2010)-2003,AH$28-2003)),0))</f>
        <v>1.0824666774155618</v>
      </c>
      <c r="AI99" s="118">
        <f>IF($C99="TD",INDEX('4. CPI-tabel'!$D$20:$Z$42,$E99-2003,AI$28-2003),
IF(AI$28&gt;=$E99,MAX(1,INDEX('4. CPI-tabel'!$D$20:$Z$42,MAX($E99,2010)-2003,AI$28-2003)),0))</f>
        <v>1.0824666774155618</v>
      </c>
      <c r="AJ99" s="118">
        <f>IF($C99="TD",INDEX('4. CPI-tabel'!$D$20:$Z$42,$E99-2003,AJ$28-2003),
IF(AJ$28&gt;=$E99,MAX(1,INDEX('4. CPI-tabel'!$D$20:$Z$42,MAX($E99,2010)-2003,AJ$28-2003)),0))</f>
        <v>1.0824666774155618</v>
      </c>
      <c r="AK99" s="118">
        <f>IF($C99="TD",INDEX('4. CPI-tabel'!$D$20:$Z$42,$E99-2003,AK$28-2003),
IF(AK$28&gt;=$E99,MAX(1,INDEX('4. CPI-tabel'!$D$20:$Z$42,MAX($E99,2010)-2003,AK$28-2003)),0))</f>
        <v>1.0824666774155618</v>
      </c>
      <c r="AL99" s="118">
        <f>IF($C99="TD",INDEX('4. CPI-tabel'!$D$20:$Z$42,$E99-2003,AL$28-2003),
IF(AL$28&gt;=$E99,MAX(1,INDEX('4. CPI-tabel'!$D$20:$Z$42,MAX($E99,2010)-2003,AL$28-2003)),0))</f>
        <v>1.0824666774155618</v>
      </c>
      <c r="AM99" s="118">
        <f>IF($C99="TD",INDEX('4. CPI-tabel'!$D$20:$Z$42,$E99-2003,AM$28-2003),
IF(AM$28&gt;=$E99,MAX(1,INDEX('4. CPI-tabel'!$D$20:$Z$42,MAX($E99,2010)-2003,AM$28-2003)),0))</f>
        <v>1.0824666774155618</v>
      </c>
      <c r="AO99" s="87">
        <f t="shared" si="21"/>
        <v>0</v>
      </c>
      <c r="AP99" s="87">
        <f t="shared" si="22"/>
        <v>0</v>
      </c>
      <c r="AQ99" s="87">
        <f t="shared" si="23"/>
        <v>0</v>
      </c>
      <c r="AR99" s="87">
        <f t="shared" si="24"/>
        <v>0</v>
      </c>
      <c r="AS99" s="87">
        <f t="shared" si="25"/>
        <v>3835.8289999999997</v>
      </c>
      <c r="AT99" s="87">
        <f t="shared" si="26"/>
        <v>7733.0312639999993</v>
      </c>
      <c r="AU99" s="87">
        <f t="shared" si="27"/>
        <v>7748.4973265279996</v>
      </c>
      <c r="AV99" s="87">
        <f t="shared" si="28"/>
        <v>7856.9762890993907</v>
      </c>
      <c r="AW99" s="87">
        <f t="shared" si="29"/>
        <v>8021.9727911704786</v>
      </c>
      <c r="AX99" s="87">
        <f t="shared" si="30"/>
        <v>8246.5880293232512</v>
      </c>
      <c r="AY99" s="87">
        <f t="shared" si="31"/>
        <v>8304.3141455285131</v>
      </c>
      <c r="AZ99" s="87">
        <f t="shared" si="32"/>
        <v>9965.1769746342161</v>
      </c>
      <c r="BA99" s="87">
        <f t="shared" si="33"/>
        <v>9456.3168738018303</v>
      </c>
      <c r="BB99" s="87">
        <f t="shared" si="34"/>
        <v>8973.4411185438639</v>
      </c>
      <c r="BC99" s="87">
        <f t="shared" si="35"/>
        <v>8515.2228486607746</v>
      </c>
      <c r="BD99" s="87">
        <f t="shared" si="36"/>
        <v>8114.9345950912502</v>
      </c>
    </row>
    <row r="100" spans="1:56" s="20" customFormat="1" x14ac:dyDescent="0.2">
      <c r="A100" s="41"/>
      <c r="B100" s="86">
        <f>'3. Investeringen'!B86</f>
        <v>72</v>
      </c>
      <c r="C100" s="86" t="str">
        <f>'3. Investeringen'!F86</f>
        <v>TD</v>
      </c>
      <c r="D100" s="86" t="str">
        <f>'3. Investeringen'!G86</f>
        <v>Nieuwe investeringen TD</v>
      </c>
      <c r="E100" s="121">
        <f>'3. Investeringen'!K86</f>
        <v>2015</v>
      </c>
      <c r="G100" s="86">
        <f>'7. Nominale afschrijvingen'!R89</f>
        <v>0</v>
      </c>
      <c r="H100" s="86">
        <f>'7. Nominale afschrijvingen'!S89</f>
        <v>0</v>
      </c>
      <c r="I100" s="86">
        <f>'7. Nominale afschrijvingen'!T89</f>
        <v>0</v>
      </c>
      <c r="J100" s="86">
        <f>'7. Nominale afschrijvingen'!U89</f>
        <v>0</v>
      </c>
      <c r="K100" s="86">
        <f>'7. Nominale afschrijvingen'!V89</f>
        <v>684.91660000000002</v>
      </c>
      <c r="L100" s="86">
        <f>'7. Nominale afschrijvingen'!W89</f>
        <v>1369.8332000000003</v>
      </c>
      <c r="M100" s="86">
        <f>'7. Nominale afschrijvingen'!X89</f>
        <v>1369.8332000000003</v>
      </c>
      <c r="N100" s="86">
        <f>'7. Nominale afschrijvingen'!Y89</f>
        <v>1369.8332000000003</v>
      </c>
      <c r="O100" s="86">
        <f>'7. Nominale afschrijvingen'!Z89</f>
        <v>1369.8332000000003</v>
      </c>
      <c r="P100" s="86">
        <f>'7. Nominale afschrijvingen'!AA89</f>
        <v>1369.8332000000003</v>
      </c>
      <c r="Q100" s="86">
        <f>'7. Nominale afschrijvingen'!AB89</f>
        <v>1369.8332000000003</v>
      </c>
      <c r="R100" s="86">
        <f>'7. Nominale afschrijvingen'!AC89</f>
        <v>1643.7998400000001</v>
      </c>
      <c r="S100" s="86">
        <f>'7. Nominale afschrijvingen'!AD89</f>
        <v>1537.1749855135135</v>
      </c>
      <c r="T100" s="86">
        <f>'7. Nominale afschrijvingen'!AE89</f>
        <v>1437.4663378045288</v>
      </c>
      <c r="U100" s="86">
        <f>'7. Nominale afschrijvingen'!AF89</f>
        <v>1344.2252780550459</v>
      </c>
      <c r="V100" s="86">
        <f>'7. Nominale afschrijvingen'!AG89</f>
        <v>1336.4998454225456</v>
      </c>
      <c r="W100" s="40"/>
      <c r="X100" s="118">
        <f>IF($C100="TD",INDEX('4. CPI-tabel'!$D$20:$Z$42,$E100-2003,X$28-2003),
IF(X$28&gt;=$E100,MAX(1,INDEX('4. CPI-tabel'!$D$20:$Z$42,MAX($E100,2010)-2003,X$28-2003)),0))</f>
        <v>0</v>
      </c>
      <c r="Y100" s="118">
        <f>IF($C100="TD",INDEX('4. CPI-tabel'!$D$20:$Z$42,$E100-2003,Y$28-2003),
IF(Y$28&gt;=$E100,MAX(1,INDEX('4. CPI-tabel'!$D$20:$Z$42,MAX($E100,2010)-2003,Y$28-2003)),0))</f>
        <v>0</v>
      </c>
      <c r="Z100" s="118">
        <f>IF($C100="TD",INDEX('4. CPI-tabel'!$D$20:$Z$42,$E100-2003,Z$28-2003),
IF(Z$28&gt;=$E100,MAX(1,INDEX('4. CPI-tabel'!$D$20:$Z$42,MAX($E100,2010)-2003,Z$28-2003)),0))</f>
        <v>0</v>
      </c>
      <c r="AA100" s="118">
        <f>IF($C100="TD",INDEX('4. CPI-tabel'!$D$20:$Z$42,$E100-2003,AA$28-2003),
IF(AA$28&gt;=$E100,MAX(1,INDEX('4. CPI-tabel'!$D$20:$Z$42,MAX($E100,2010)-2003,AA$28-2003)),0))</f>
        <v>0</v>
      </c>
      <c r="AB100" s="118">
        <f>IF($C100="TD",INDEX('4. CPI-tabel'!$D$20:$Z$42,$E100-2003,AB$28-2003),
IF(AB$28&gt;=$E100,MAX(1,INDEX('4. CPI-tabel'!$D$20:$Z$42,MAX($E100,2010)-2003,AB$28-2003)),0))</f>
        <v>1</v>
      </c>
      <c r="AC100" s="118">
        <f>IF($C100="TD",INDEX('4. CPI-tabel'!$D$20:$Z$42,$E100-2003,AC$28-2003),
IF(AC$28&gt;=$E100,MAX(1,INDEX('4. CPI-tabel'!$D$20:$Z$42,MAX($E100,2010)-2003,AC$28-2003)),0))</f>
        <v>1.008</v>
      </c>
      <c r="AD100" s="118">
        <f>IF($C100="TD",INDEX('4. CPI-tabel'!$D$20:$Z$42,$E100-2003,AD$28-2003),
IF(AD$28&gt;=$E100,MAX(1,INDEX('4. CPI-tabel'!$D$20:$Z$42,MAX($E100,2010)-2003,AD$28-2003)),0))</f>
        <v>1.010016</v>
      </c>
      <c r="AE100" s="118">
        <f>IF($C100="TD",INDEX('4. CPI-tabel'!$D$20:$Z$42,$E100-2003,AE$28-2003),
IF(AE$28&gt;=$E100,MAX(1,INDEX('4. CPI-tabel'!$D$20:$Z$42,MAX($E100,2010)-2003,AE$28-2003)),0))</f>
        <v>1.0241562239999999</v>
      </c>
      <c r="AF100" s="118">
        <f>IF($C100="TD",INDEX('4. CPI-tabel'!$D$20:$Z$42,$E100-2003,AF$28-2003),
IF(AF$28&gt;=$E100,MAX(1,INDEX('4. CPI-tabel'!$D$20:$Z$42,MAX($E100,2010)-2003,AF$28-2003)),0))</f>
        <v>1.0456635047039999</v>
      </c>
      <c r="AG100" s="118">
        <f>IF($C100="TD",INDEX('4. CPI-tabel'!$D$20:$Z$42,$E100-2003,AG$28-2003),
IF(AG$28&gt;=$E100,MAX(1,INDEX('4. CPI-tabel'!$D$20:$Z$42,MAX($E100,2010)-2003,AG$28-2003)),0))</f>
        <v>1.0749420828357119</v>
      </c>
      <c r="AH100" s="118">
        <f>IF($C100="TD",INDEX('4. CPI-tabel'!$D$20:$Z$42,$E100-2003,AH$28-2003),
IF(AH$28&gt;=$E100,MAX(1,INDEX('4. CPI-tabel'!$D$20:$Z$42,MAX($E100,2010)-2003,AH$28-2003)),0))</f>
        <v>1.0824666774155618</v>
      </c>
      <c r="AI100" s="118">
        <f>IF($C100="TD",INDEX('4. CPI-tabel'!$D$20:$Z$42,$E100-2003,AI$28-2003),
IF(AI$28&gt;=$E100,MAX(1,INDEX('4. CPI-tabel'!$D$20:$Z$42,MAX($E100,2010)-2003,AI$28-2003)),0))</f>
        <v>1.0824666774155618</v>
      </c>
      <c r="AJ100" s="118">
        <f>IF($C100="TD",INDEX('4. CPI-tabel'!$D$20:$Z$42,$E100-2003,AJ$28-2003),
IF(AJ$28&gt;=$E100,MAX(1,INDEX('4. CPI-tabel'!$D$20:$Z$42,MAX($E100,2010)-2003,AJ$28-2003)),0))</f>
        <v>1.0824666774155618</v>
      </c>
      <c r="AK100" s="118">
        <f>IF($C100="TD",INDEX('4. CPI-tabel'!$D$20:$Z$42,$E100-2003,AK$28-2003),
IF(AK$28&gt;=$E100,MAX(1,INDEX('4. CPI-tabel'!$D$20:$Z$42,MAX($E100,2010)-2003,AK$28-2003)),0))</f>
        <v>1.0824666774155618</v>
      </c>
      <c r="AL100" s="118">
        <f>IF($C100="TD",INDEX('4. CPI-tabel'!$D$20:$Z$42,$E100-2003,AL$28-2003),
IF(AL$28&gt;=$E100,MAX(1,INDEX('4. CPI-tabel'!$D$20:$Z$42,MAX($E100,2010)-2003,AL$28-2003)),0))</f>
        <v>1.0824666774155618</v>
      </c>
      <c r="AM100" s="118">
        <f>IF($C100="TD",INDEX('4. CPI-tabel'!$D$20:$Z$42,$E100-2003,AM$28-2003),
IF(AM$28&gt;=$E100,MAX(1,INDEX('4. CPI-tabel'!$D$20:$Z$42,MAX($E100,2010)-2003,AM$28-2003)),0))</f>
        <v>1.0824666774155618</v>
      </c>
      <c r="AO100" s="87">
        <f t="shared" si="21"/>
        <v>0</v>
      </c>
      <c r="AP100" s="87">
        <f t="shared" si="22"/>
        <v>0</v>
      </c>
      <c r="AQ100" s="87">
        <f t="shared" si="23"/>
        <v>0</v>
      </c>
      <c r="AR100" s="87">
        <f t="shared" si="24"/>
        <v>0</v>
      </c>
      <c r="AS100" s="87">
        <f t="shared" si="25"/>
        <v>684.91660000000002</v>
      </c>
      <c r="AT100" s="87">
        <f t="shared" si="26"/>
        <v>1380.7918656000002</v>
      </c>
      <c r="AU100" s="87">
        <f t="shared" si="27"/>
        <v>1383.5534493312002</v>
      </c>
      <c r="AV100" s="87">
        <f t="shared" si="28"/>
        <v>1402.9231976218371</v>
      </c>
      <c r="AW100" s="87">
        <f t="shared" si="29"/>
        <v>1432.3845847718956</v>
      </c>
      <c r="AX100" s="87">
        <f t="shared" si="30"/>
        <v>1472.4913531455086</v>
      </c>
      <c r="AY100" s="87">
        <f t="shared" si="31"/>
        <v>1482.7987926175269</v>
      </c>
      <c r="AZ100" s="87">
        <f t="shared" si="32"/>
        <v>1779.3585511410322</v>
      </c>
      <c r="BA100" s="87">
        <f t="shared" si="33"/>
        <v>1663.9406991751273</v>
      </c>
      <c r="BB100" s="87">
        <f t="shared" si="34"/>
        <v>1556.009410579984</v>
      </c>
      <c r="BC100" s="87">
        <f t="shared" si="35"/>
        <v>1455.0790704342553</v>
      </c>
      <c r="BD100" s="87">
        <f t="shared" si="36"/>
        <v>1446.7165470409548</v>
      </c>
    </row>
    <row r="101" spans="1:56" s="20" customFormat="1" x14ac:dyDescent="0.2">
      <c r="A101" s="41"/>
      <c r="B101" s="86">
        <f>'3. Investeringen'!B87</f>
        <v>73</v>
      </c>
      <c r="C101" s="86" t="str">
        <f>'3. Investeringen'!F87</f>
        <v>TD</v>
      </c>
      <c r="D101" s="86" t="str">
        <f>'3. Investeringen'!G87</f>
        <v>Nieuwe investeringen TD</v>
      </c>
      <c r="E101" s="121">
        <f>'3. Investeringen'!K87</f>
        <v>2015</v>
      </c>
      <c r="G101" s="86">
        <f>'7. Nominale afschrijvingen'!R90</f>
        <v>0</v>
      </c>
      <c r="H101" s="86">
        <f>'7. Nominale afschrijvingen'!S90</f>
        <v>0</v>
      </c>
      <c r="I101" s="86">
        <f>'7. Nominale afschrijvingen'!T90</f>
        <v>0</v>
      </c>
      <c r="J101" s="86">
        <f>'7. Nominale afschrijvingen'!U90</f>
        <v>0</v>
      </c>
      <c r="K101" s="86">
        <f>'7. Nominale afschrijvingen'!V90</f>
        <v>6524.9050000000007</v>
      </c>
      <c r="L101" s="86">
        <f>'7. Nominale afschrijvingen'!W90</f>
        <v>13049.810000000001</v>
      </c>
      <c r="M101" s="86">
        <f>'7. Nominale afschrijvingen'!X90</f>
        <v>13049.810000000001</v>
      </c>
      <c r="N101" s="86">
        <f>'7. Nominale afschrijvingen'!Y90</f>
        <v>13049.810000000001</v>
      </c>
      <c r="O101" s="86">
        <f>'7. Nominale afschrijvingen'!Z90</f>
        <v>13049.810000000001</v>
      </c>
      <c r="P101" s="86">
        <f>'7. Nominale afschrijvingen'!AA90</f>
        <v>13049.810000000001</v>
      </c>
      <c r="Q101" s="86">
        <f>'7. Nominale afschrijvingen'!AB90</f>
        <v>13049.810000000001</v>
      </c>
      <c r="R101" s="86">
        <f>'7. Nominale afschrijvingen'!AC90</f>
        <v>15659.772000000003</v>
      </c>
      <c r="S101" s="86">
        <f>'7. Nominale afschrijvingen'!AD90</f>
        <v>12005.825200000001</v>
      </c>
      <c r="T101" s="86">
        <f>'7. Nominale afschrijvingen'!AE90</f>
        <v>12005.825200000001</v>
      </c>
      <c r="U101" s="86">
        <f>'7. Nominale afschrijvingen'!AF90</f>
        <v>6002.9126000000006</v>
      </c>
      <c r="V101" s="86">
        <f>'7. Nominale afschrijvingen'!AG90</f>
        <v>0</v>
      </c>
      <c r="W101" s="40"/>
      <c r="X101" s="118">
        <f>IF($C101="TD",INDEX('4. CPI-tabel'!$D$20:$Z$42,$E101-2003,X$28-2003),
IF(X$28&gt;=$E101,MAX(1,INDEX('4. CPI-tabel'!$D$20:$Z$42,MAX($E101,2010)-2003,X$28-2003)),0))</f>
        <v>0</v>
      </c>
      <c r="Y101" s="118">
        <f>IF($C101="TD",INDEX('4. CPI-tabel'!$D$20:$Z$42,$E101-2003,Y$28-2003),
IF(Y$28&gt;=$E101,MAX(1,INDEX('4. CPI-tabel'!$D$20:$Z$42,MAX($E101,2010)-2003,Y$28-2003)),0))</f>
        <v>0</v>
      </c>
      <c r="Z101" s="118">
        <f>IF($C101="TD",INDEX('4. CPI-tabel'!$D$20:$Z$42,$E101-2003,Z$28-2003),
IF(Z$28&gt;=$E101,MAX(1,INDEX('4. CPI-tabel'!$D$20:$Z$42,MAX($E101,2010)-2003,Z$28-2003)),0))</f>
        <v>0</v>
      </c>
      <c r="AA101" s="118">
        <f>IF($C101="TD",INDEX('4. CPI-tabel'!$D$20:$Z$42,$E101-2003,AA$28-2003),
IF(AA$28&gt;=$E101,MAX(1,INDEX('4. CPI-tabel'!$D$20:$Z$42,MAX($E101,2010)-2003,AA$28-2003)),0))</f>
        <v>0</v>
      </c>
      <c r="AB101" s="118">
        <f>IF($C101="TD",INDEX('4. CPI-tabel'!$D$20:$Z$42,$E101-2003,AB$28-2003),
IF(AB$28&gt;=$E101,MAX(1,INDEX('4. CPI-tabel'!$D$20:$Z$42,MAX($E101,2010)-2003,AB$28-2003)),0))</f>
        <v>1</v>
      </c>
      <c r="AC101" s="118">
        <f>IF($C101="TD",INDEX('4. CPI-tabel'!$D$20:$Z$42,$E101-2003,AC$28-2003),
IF(AC$28&gt;=$E101,MAX(1,INDEX('4. CPI-tabel'!$D$20:$Z$42,MAX($E101,2010)-2003,AC$28-2003)),0))</f>
        <v>1.008</v>
      </c>
      <c r="AD101" s="118">
        <f>IF($C101="TD",INDEX('4. CPI-tabel'!$D$20:$Z$42,$E101-2003,AD$28-2003),
IF(AD$28&gt;=$E101,MAX(1,INDEX('4. CPI-tabel'!$D$20:$Z$42,MAX($E101,2010)-2003,AD$28-2003)),0))</f>
        <v>1.010016</v>
      </c>
      <c r="AE101" s="118">
        <f>IF($C101="TD",INDEX('4. CPI-tabel'!$D$20:$Z$42,$E101-2003,AE$28-2003),
IF(AE$28&gt;=$E101,MAX(1,INDEX('4. CPI-tabel'!$D$20:$Z$42,MAX($E101,2010)-2003,AE$28-2003)),0))</f>
        <v>1.0241562239999999</v>
      </c>
      <c r="AF101" s="118">
        <f>IF($C101="TD",INDEX('4. CPI-tabel'!$D$20:$Z$42,$E101-2003,AF$28-2003),
IF(AF$28&gt;=$E101,MAX(1,INDEX('4. CPI-tabel'!$D$20:$Z$42,MAX($E101,2010)-2003,AF$28-2003)),0))</f>
        <v>1.0456635047039999</v>
      </c>
      <c r="AG101" s="118">
        <f>IF($C101="TD",INDEX('4. CPI-tabel'!$D$20:$Z$42,$E101-2003,AG$28-2003),
IF(AG$28&gt;=$E101,MAX(1,INDEX('4. CPI-tabel'!$D$20:$Z$42,MAX($E101,2010)-2003,AG$28-2003)),0))</f>
        <v>1.0749420828357119</v>
      </c>
      <c r="AH101" s="118">
        <f>IF($C101="TD",INDEX('4. CPI-tabel'!$D$20:$Z$42,$E101-2003,AH$28-2003),
IF(AH$28&gt;=$E101,MAX(1,INDEX('4. CPI-tabel'!$D$20:$Z$42,MAX($E101,2010)-2003,AH$28-2003)),0))</f>
        <v>1.0824666774155618</v>
      </c>
      <c r="AI101" s="118">
        <f>IF($C101="TD",INDEX('4. CPI-tabel'!$D$20:$Z$42,$E101-2003,AI$28-2003),
IF(AI$28&gt;=$E101,MAX(1,INDEX('4. CPI-tabel'!$D$20:$Z$42,MAX($E101,2010)-2003,AI$28-2003)),0))</f>
        <v>1.0824666774155618</v>
      </c>
      <c r="AJ101" s="118">
        <f>IF($C101="TD",INDEX('4. CPI-tabel'!$D$20:$Z$42,$E101-2003,AJ$28-2003),
IF(AJ$28&gt;=$E101,MAX(1,INDEX('4. CPI-tabel'!$D$20:$Z$42,MAX($E101,2010)-2003,AJ$28-2003)),0))</f>
        <v>1.0824666774155618</v>
      </c>
      <c r="AK101" s="118">
        <f>IF($C101="TD",INDEX('4. CPI-tabel'!$D$20:$Z$42,$E101-2003,AK$28-2003),
IF(AK$28&gt;=$E101,MAX(1,INDEX('4. CPI-tabel'!$D$20:$Z$42,MAX($E101,2010)-2003,AK$28-2003)),0))</f>
        <v>1.0824666774155618</v>
      </c>
      <c r="AL101" s="118">
        <f>IF($C101="TD",INDEX('4. CPI-tabel'!$D$20:$Z$42,$E101-2003,AL$28-2003),
IF(AL$28&gt;=$E101,MAX(1,INDEX('4. CPI-tabel'!$D$20:$Z$42,MAX($E101,2010)-2003,AL$28-2003)),0))</f>
        <v>1.0824666774155618</v>
      </c>
      <c r="AM101" s="118">
        <f>IF($C101="TD",INDEX('4. CPI-tabel'!$D$20:$Z$42,$E101-2003,AM$28-2003),
IF(AM$28&gt;=$E101,MAX(1,INDEX('4. CPI-tabel'!$D$20:$Z$42,MAX($E101,2010)-2003,AM$28-2003)),0))</f>
        <v>1.0824666774155618</v>
      </c>
      <c r="AO101" s="87">
        <f t="shared" si="21"/>
        <v>0</v>
      </c>
      <c r="AP101" s="87">
        <f t="shared" si="22"/>
        <v>0</v>
      </c>
      <c r="AQ101" s="87">
        <f t="shared" si="23"/>
        <v>0</v>
      </c>
      <c r="AR101" s="87">
        <f t="shared" si="24"/>
        <v>0</v>
      </c>
      <c r="AS101" s="87">
        <f t="shared" si="25"/>
        <v>6524.9050000000007</v>
      </c>
      <c r="AT101" s="87">
        <f t="shared" si="26"/>
        <v>13154.208480000001</v>
      </c>
      <c r="AU101" s="87">
        <f t="shared" si="27"/>
        <v>13180.516896960002</v>
      </c>
      <c r="AV101" s="87">
        <f t="shared" si="28"/>
        <v>13365.04413351744</v>
      </c>
      <c r="AW101" s="87">
        <f t="shared" si="29"/>
        <v>13645.710060321308</v>
      </c>
      <c r="AX101" s="87">
        <f t="shared" si="30"/>
        <v>14027.789942010302</v>
      </c>
      <c r="AY101" s="87">
        <f t="shared" si="31"/>
        <v>14125.984471604374</v>
      </c>
      <c r="AZ101" s="87">
        <f t="shared" si="32"/>
        <v>16951.181365925251</v>
      </c>
      <c r="BA101" s="87">
        <f t="shared" si="33"/>
        <v>12995.905713876024</v>
      </c>
      <c r="BB101" s="87">
        <f t="shared" si="34"/>
        <v>12995.905713876024</v>
      </c>
      <c r="BC101" s="87">
        <f t="shared" si="35"/>
        <v>6497.9528569380118</v>
      </c>
      <c r="BD101" s="87">
        <f t="shared" si="36"/>
        <v>0</v>
      </c>
    </row>
    <row r="102" spans="1:56" s="20" customFormat="1" x14ac:dyDescent="0.2">
      <c r="A102" s="41"/>
      <c r="B102" s="86">
        <f>'3. Investeringen'!B88</f>
        <v>74</v>
      </c>
      <c r="C102" s="86" t="str">
        <f>'3. Investeringen'!F88</f>
        <v>TD</v>
      </c>
      <c r="D102" s="86" t="str">
        <f>'3. Investeringen'!G88</f>
        <v>Nieuwe investeringen TD</v>
      </c>
      <c r="E102" s="121">
        <f>'3. Investeringen'!K88</f>
        <v>2015</v>
      </c>
      <c r="G102" s="86">
        <f>'7. Nominale afschrijvingen'!R91</f>
        <v>0</v>
      </c>
      <c r="H102" s="86">
        <f>'7. Nominale afschrijvingen'!S91</f>
        <v>0</v>
      </c>
      <c r="I102" s="86">
        <f>'7. Nominale afschrijvingen'!T91</f>
        <v>0</v>
      </c>
      <c r="J102" s="86">
        <f>'7. Nominale afschrijvingen'!U91</f>
        <v>0</v>
      </c>
      <c r="K102" s="86">
        <f>'7. Nominale afschrijvingen'!V91</f>
        <v>28035.944000000003</v>
      </c>
      <c r="L102" s="86">
        <f>'7. Nominale afschrijvingen'!W91</f>
        <v>56071.887999999999</v>
      </c>
      <c r="M102" s="86">
        <f>'7. Nominale afschrijvingen'!X91</f>
        <v>56071.887999999999</v>
      </c>
      <c r="N102" s="86">
        <f>'7. Nominale afschrijvingen'!Y91</f>
        <v>56071.887999999999</v>
      </c>
      <c r="O102" s="86">
        <f>'7. Nominale afschrijvingen'!Z91</f>
        <v>56071.887999999999</v>
      </c>
      <c r="P102" s="86">
        <f>'7. Nominale afschrijvingen'!AA91</f>
        <v>28035.944</v>
      </c>
      <c r="Q102" s="86">
        <f>'7. Nominale afschrijvingen'!AB91</f>
        <v>0</v>
      </c>
      <c r="R102" s="86">
        <f>'7. Nominale afschrijvingen'!AC91</f>
        <v>0</v>
      </c>
      <c r="S102" s="86">
        <f>'7. Nominale afschrijvingen'!AD91</f>
        <v>0</v>
      </c>
      <c r="T102" s="86">
        <f>'7. Nominale afschrijvingen'!AE91</f>
        <v>0</v>
      </c>
      <c r="U102" s="86">
        <f>'7. Nominale afschrijvingen'!AF91</f>
        <v>0</v>
      </c>
      <c r="V102" s="86">
        <f>'7. Nominale afschrijvingen'!AG91</f>
        <v>0</v>
      </c>
      <c r="W102" s="40"/>
      <c r="X102" s="118">
        <f>IF($C102="TD",INDEX('4. CPI-tabel'!$D$20:$Z$42,$E102-2003,X$28-2003),
IF(X$28&gt;=$E102,MAX(1,INDEX('4. CPI-tabel'!$D$20:$Z$42,MAX($E102,2010)-2003,X$28-2003)),0))</f>
        <v>0</v>
      </c>
      <c r="Y102" s="118">
        <f>IF($C102="TD",INDEX('4. CPI-tabel'!$D$20:$Z$42,$E102-2003,Y$28-2003),
IF(Y$28&gt;=$E102,MAX(1,INDEX('4. CPI-tabel'!$D$20:$Z$42,MAX($E102,2010)-2003,Y$28-2003)),0))</f>
        <v>0</v>
      </c>
      <c r="Z102" s="118">
        <f>IF($C102="TD",INDEX('4. CPI-tabel'!$D$20:$Z$42,$E102-2003,Z$28-2003),
IF(Z$28&gt;=$E102,MAX(1,INDEX('4. CPI-tabel'!$D$20:$Z$42,MAX($E102,2010)-2003,Z$28-2003)),0))</f>
        <v>0</v>
      </c>
      <c r="AA102" s="118">
        <f>IF($C102="TD",INDEX('4. CPI-tabel'!$D$20:$Z$42,$E102-2003,AA$28-2003),
IF(AA$28&gt;=$E102,MAX(1,INDEX('4. CPI-tabel'!$D$20:$Z$42,MAX($E102,2010)-2003,AA$28-2003)),0))</f>
        <v>0</v>
      </c>
      <c r="AB102" s="118">
        <f>IF($C102="TD",INDEX('4. CPI-tabel'!$D$20:$Z$42,$E102-2003,AB$28-2003),
IF(AB$28&gt;=$E102,MAX(1,INDEX('4. CPI-tabel'!$D$20:$Z$42,MAX($E102,2010)-2003,AB$28-2003)),0))</f>
        <v>1</v>
      </c>
      <c r="AC102" s="118">
        <f>IF($C102="TD",INDEX('4. CPI-tabel'!$D$20:$Z$42,$E102-2003,AC$28-2003),
IF(AC$28&gt;=$E102,MAX(1,INDEX('4. CPI-tabel'!$D$20:$Z$42,MAX($E102,2010)-2003,AC$28-2003)),0))</f>
        <v>1.008</v>
      </c>
      <c r="AD102" s="118">
        <f>IF($C102="TD",INDEX('4. CPI-tabel'!$D$20:$Z$42,$E102-2003,AD$28-2003),
IF(AD$28&gt;=$E102,MAX(1,INDEX('4. CPI-tabel'!$D$20:$Z$42,MAX($E102,2010)-2003,AD$28-2003)),0))</f>
        <v>1.010016</v>
      </c>
      <c r="AE102" s="118">
        <f>IF($C102="TD",INDEX('4. CPI-tabel'!$D$20:$Z$42,$E102-2003,AE$28-2003),
IF(AE$28&gt;=$E102,MAX(1,INDEX('4. CPI-tabel'!$D$20:$Z$42,MAX($E102,2010)-2003,AE$28-2003)),0))</f>
        <v>1.0241562239999999</v>
      </c>
      <c r="AF102" s="118">
        <f>IF($C102="TD",INDEX('4. CPI-tabel'!$D$20:$Z$42,$E102-2003,AF$28-2003),
IF(AF$28&gt;=$E102,MAX(1,INDEX('4. CPI-tabel'!$D$20:$Z$42,MAX($E102,2010)-2003,AF$28-2003)),0))</f>
        <v>1.0456635047039999</v>
      </c>
      <c r="AG102" s="118">
        <f>IF($C102="TD",INDEX('4. CPI-tabel'!$D$20:$Z$42,$E102-2003,AG$28-2003),
IF(AG$28&gt;=$E102,MAX(1,INDEX('4. CPI-tabel'!$D$20:$Z$42,MAX($E102,2010)-2003,AG$28-2003)),0))</f>
        <v>1.0749420828357119</v>
      </c>
      <c r="AH102" s="118">
        <f>IF($C102="TD",INDEX('4. CPI-tabel'!$D$20:$Z$42,$E102-2003,AH$28-2003),
IF(AH$28&gt;=$E102,MAX(1,INDEX('4. CPI-tabel'!$D$20:$Z$42,MAX($E102,2010)-2003,AH$28-2003)),0))</f>
        <v>1.0824666774155618</v>
      </c>
      <c r="AI102" s="118">
        <f>IF($C102="TD",INDEX('4. CPI-tabel'!$D$20:$Z$42,$E102-2003,AI$28-2003),
IF(AI$28&gt;=$E102,MAX(1,INDEX('4. CPI-tabel'!$D$20:$Z$42,MAX($E102,2010)-2003,AI$28-2003)),0))</f>
        <v>1.0824666774155618</v>
      </c>
      <c r="AJ102" s="118">
        <f>IF($C102="TD",INDEX('4. CPI-tabel'!$D$20:$Z$42,$E102-2003,AJ$28-2003),
IF(AJ$28&gt;=$E102,MAX(1,INDEX('4. CPI-tabel'!$D$20:$Z$42,MAX($E102,2010)-2003,AJ$28-2003)),0))</f>
        <v>1.0824666774155618</v>
      </c>
      <c r="AK102" s="118">
        <f>IF($C102="TD",INDEX('4. CPI-tabel'!$D$20:$Z$42,$E102-2003,AK$28-2003),
IF(AK$28&gt;=$E102,MAX(1,INDEX('4. CPI-tabel'!$D$20:$Z$42,MAX($E102,2010)-2003,AK$28-2003)),0))</f>
        <v>1.0824666774155618</v>
      </c>
      <c r="AL102" s="118">
        <f>IF($C102="TD",INDEX('4. CPI-tabel'!$D$20:$Z$42,$E102-2003,AL$28-2003),
IF(AL$28&gt;=$E102,MAX(1,INDEX('4. CPI-tabel'!$D$20:$Z$42,MAX($E102,2010)-2003,AL$28-2003)),0))</f>
        <v>1.0824666774155618</v>
      </c>
      <c r="AM102" s="118">
        <f>IF($C102="TD",INDEX('4. CPI-tabel'!$D$20:$Z$42,$E102-2003,AM$28-2003),
IF(AM$28&gt;=$E102,MAX(1,INDEX('4. CPI-tabel'!$D$20:$Z$42,MAX($E102,2010)-2003,AM$28-2003)),0))</f>
        <v>1.0824666774155618</v>
      </c>
      <c r="AO102" s="87">
        <f t="shared" si="21"/>
        <v>0</v>
      </c>
      <c r="AP102" s="87">
        <f t="shared" si="22"/>
        <v>0</v>
      </c>
      <c r="AQ102" s="87">
        <f t="shared" si="23"/>
        <v>0</v>
      </c>
      <c r="AR102" s="87">
        <f t="shared" si="24"/>
        <v>0</v>
      </c>
      <c r="AS102" s="87">
        <f t="shared" si="25"/>
        <v>28035.944000000003</v>
      </c>
      <c r="AT102" s="87">
        <f t="shared" si="26"/>
        <v>56520.463104000002</v>
      </c>
      <c r="AU102" s="87">
        <f t="shared" si="27"/>
        <v>56633.504030208001</v>
      </c>
      <c r="AV102" s="87">
        <f t="shared" si="28"/>
        <v>57426.373086630905</v>
      </c>
      <c r="AW102" s="87">
        <f t="shared" si="29"/>
        <v>58632.326921450156</v>
      </c>
      <c r="AX102" s="87">
        <f t="shared" si="30"/>
        <v>30137.016037625381</v>
      </c>
      <c r="AY102" s="87">
        <f t="shared" si="31"/>
        <v>0</v>
      </c>
      <c r="AZ102" s="87">
        <f t="shared" si="32"/>
        <v>0</v>
      </c>
      <c r="BA102" s="87">
        <f t="shared" si="33"/>
        <v>0</v>
      </c>
      <c r="BB102" s="87">
        <f t="shared" si="34"/>
        <v>0</v>
      </c>
      <c r="BC102" s="87">
        <f t="shared" si="35"/>
        <v>0</v>
      </c>
      <c r="BD102" s="87">
        <f t="shared" si="36"/>
        <v>0</v>
      </c>
    </row>
    <row r="103" spans="1:56" s="20" customFormat="1" x14ac:dyDescent="0.2">
      <c r="A103" s="41"/>
      <c r="B103" s="86">
        <f>'3. Investeringen'!B89</f>
        <v>75</v>
      </c>
      <c r="C103" s="86" t="str">
        <f>'3. Investeringen'!F89</f>
        <v>TD</v>
      </c>
      <c r="D103" s="86" t="str">
        <f>'3. Investeringen'!G89</f>
        <v>Nieuwe investeringen TD</v>
      </c>
      <c r="E103" s="121">
        <f>'3. Investeringen'!K89</f>
        <v>2016</v>
      </c>
      <c r="G103" s="86">
        <f>'7. Nominale afschrijvingen'!R92</f>
        <v>0</v>
      </c>
      <c r="H103" s="86">
        <f>'7. Nominale afschrijvingen'!S92</f>
        <v>0</v>
      </c>
      <c r="I103" s="86">
        <f>'7. Nominale afschrijvingen'!T92</f>
        <v>0</v>
      </c>
      <c r="J103" s="86">
        <f>'7. Nominale afschrijvingen'!U92</f>
        <v>0</v>
      </c>
      <c r="K103" s="86">
        <f>'7. Nominale afschrijvingen'!V92</f>
        <v>0</v>
      </c>
      <c r="L103" s="86">
        <f>'7. Nominale afschrijvingen'!W92</f>
        <v>2761.184181818182</v>
      </c>
      <c r="M103" s="86">
        <f>'7. Nominale afschrijvingen'!X92</f>
        <v>5522.3683636363639</v>
      </c>
      <c r="N103" s="86">
        <f>'7. Nominale afschrijvingen'!Y92</f>
        <v>5522.3683636363639</v>
      </c>
      <c r="O103" s="86">
        <f>'7. Nominale afschrijvingen'!Z92</f>
        <v>5522.3683636363639</v>
      </c>
      <c r="P103" s="86">
        <f>'7. Nominale afschrijvingen'!AA92</f>
        <v>5522.3683636363639</v>
      </c>
      <c r="Q103" s="86">
        <f>'7. Nominale afschrijvingen'!AB92</f>
        <v>5522.3683636363639</v>
      </c>
      <c r="R103" s="86">
        <f>'7. Nominale afschrijvingen'!AC92</f>
        <v>6626.842036363636</v>
      </c>
      <c r="S103" s="86">
        <f>'7. Nominale afschrijvingen'!AD92</f>
        <v>6466.1913203305794</v>
      </c>
      <c r="T103" s="86">
        <f>'7. Nominale afschrijvingen'!AE92</f>
        <v>6309.4351671104441</v>
      </c>
      <c r="U103" s="86">
        <f>'7. Nominale afschrijvingen'!AF92</f>
        <v>6156.4791630592817</v>
      </c>
      <c r="V103" s="86">
        <f>'7. Nominale afschrijvingen'!AG92</f>
        <v>6007.2311833487538</v>
      </c>
      <c r="W103" s="65"/>
      <c r="X103" s="118">
        <f>IF($C103="TD",INDEX('4. CPI-tabel'!$D$20:$Z$42,$E103-2003,X$28-2003),
IF(X$28&gt;=$E103,MAX(1,INDEX('4. CPI-tabel'!$D$20:$Z$42,MAX($E103,2010)-2003,X$28-2003)),0))</f>
        <v>0</v>
      </c>
      <c r="Y103" s="118">
        <f>IF($C103="TD",INDEX('4. CPI-tabel'!$D$20:$Z$42,$E103-2003,Y$28-2003),
IF(Y$28&gt;=$E103,MAX(1,INDEX('4. CPI-tabel'!$D$20:$Z$42,MAX($E103,2010)-2003,Y$28-2003)),0))</f>
        <v>0</v>
      </c>
      <c r="Z103" s="118">
        <f>IF($C103="TD",INDEX('4. CPI-tabel'!$D$20:$Z$42,$E103-2003,Z$28-2003),
IF(Z$28&gt;=$E103,MAX(1,INDEX('4. CPI-tabel'!$D$20:$Z$42,MAX($E103,2010)-2003,Z$28-2003)),0))</f>
        <v>0</v>
      </c>
      <c r="AA103" s="118">
        <f>IF($C103="TD",INDEX('4. CPI-tabel'!$D$20:$Z$42,$E103-2003,AA$28-2003),
IF(AA$28&gt;=$E103,MAX(1,INDEX('4. CPI-tabel'!$D$20:$Z$42,MAX($E103,2010)-2003,AA$28-2003)),0))</f>
        <v>0</v>
      </c>
      <c r="AB103" s="118">
        <f>IF($C103="TD",INDEX('4. CPI-tabel'!$D$20:$Z$42,$E103-2003,AB$28-2003),
IF(AB$28&gt;=$E103,MAX(1,INDEX('4. CPI-tabel'!$D$20:$Z$42,MAX($E103,2010)-2003,AB$28-2003)),0))</f>
        <v>0</v>
      </c>
      <c r="AC103" s="118">
        <f>IF($C103="TD",INDEX('4. CPI-tabel'!$D$20:$Z$42,$E103-2003,AC$28-2003),
IF(AC$28&gt;=$E103,MAX(1,INDEX('4. CPI-tabel'!$D$20:$Z$42,MAX($E103,2010)-2003,AC$28-2003)),0))</f>
        <v>1</v>
      </c>
      <c r="AD103" s="118">
        <f>IF($C103="TD",INDEX('4. CPI-tabel'!$D$20:$Z$42,$E103-2003,AD$28-2003),
IF(AD$28&gt;=$E103,MAX(1,INDEX('4. CPI-tabel'!$D$20:$Z$42,MAX($E103,2010)-2003,AD$28-2003)),0))</f>
        <v>1.002</v>
      </c>
      <c r="AE103" s="118">
        <f>IF($C103="TD",INDEX('4. CPI-tabel'!$D$20:$Z$42,$E103-2003,AE$28-2003),
IF(AE$28&gt;=$E103,MAX(1,INDEX('4. CPI-tabel'!$D$20:$Z$42,MAX($E103,2010)-2003,AE$28-2003)),0))</f>
        <v>1.0160279999999999</v>
      </c>
      <c r="AF103" s="118">
        <f>IF($C103="TD",INDEX('4. CPI-tabel'!$D$20:$Z$42,$E103-2003,AF$28-2003),
IF(AF$28&gt;=$E103,MAX(1,INDEX('4. CPI-tabel'!$D$20:$Z$42,MAX($E103,2010)-2003,AF$28-2003)),0))</f>
        <v>1.0373645879999998</v>
      </c>
      <c r="AG103" s="118">
        <f>IF($C103="TD",INDEX('4. CPI-tabel'!$D$20:$Z$42,$E103-2003,AG$28-2003),
IF(AG$28&gt;=$E103,MAX(1,INDEX('4. CPI-tabel'!$D$20:$Z$42,MAX($E103,2010)-2003,AG$28-2003)),0))</f>
        <v>1.0664107964639997</v>
      </c>
      <c r="AH103" s="118">
        <f>IF($C103="TD",INDEX('4. CPI-tabel'!$D$20:$Z$42,$E103-2003,AH$28-2003),
IF(AH$28&gt;=$E103,MAX(1,INDEX('4. CPI-tabel'!$D$20:$Z$42,MAX($E103,2010)-2003,AH$28-2003)),0))</f>
        <v>1.0738756720392475</v>
      </c>
      <c r="AI103" s="118">
        <f>IF($C103="TD",INDEX('4. CPI-tabel'!$D$20:$Z$42,$E103-2003,AI$28-2003),
IF(AI$28&gt;=$E103,MAX(1,INDEX('4. CPI-tabel'!$D$20:$Z$42,MAX($E103,2010)-2003,AI$28-2003)),0))</f>
        <v>1.0738756720392475</v>
      </c>
      <c r="AJ103" s="118">
        <f>IF($C103="TD",INDEX('4. CPI-tabel'!$D$20:$Z$42,$E103-2003,AJ$28-2003),
IF(AJ$28&gt;=$E103,MAX(1,INDEX('4. CPI-tabel'!$D$20:$Z$42,MAX($E103,2010)-2003,AJ$28-2003)),0))</f>
        <v>1.0738756720392475</v>
      </c>
      <c r="AK103" s="118">
        <f>IF($C103="TD",INDEX('4. CPI-tabel'!$D$20:$Z$42,$E103-2003,AK$28-2003),
IF(AK$28&gt;=$E103,MAX(1,INDEX('4. CPI-tabel'!$D$20:$Z$42,MAX($E103,2010)-2003,AK$28-2003)),0))</f>
        <v>1.0738756720392475</v>
      </c>
      <c r="AL103" s="118">
        <f>IF($C103="TD",INDEX('4. CPI-tabel'!$D$20:$Z$42,$E103-2003,AL$28-2003),
IF(AL$28&gt;=$E103,MAX(1,INDEX('4. CPI-tabel'!$D$20:$Z$42,MAX($E103,2010)-2003,AL$28-2003)),0))</f>
        <v>1.0738756720392475</v>
      </c>
      <c r="AM103" s="118">
        <f>IF($C103="TD",INDEX('4. CPI-tabel'!$D$20:$Z$42,$E103-2003,AM$28-2003),
IF(AM$28&gt;=$E103,MAX(1,INDEX('4. CPI-tabel'!$D$20:$Z$42,MAX($E103,2010)-2003,AM$28-2003)),0))</f>
        <v>1.0738756720392475</v>
      </c>
      <c r="AO103" s="87">
        <f t="shared" si="21"/>
        <v>0</v>
      </c>
      <c r="AP103" s="87">
        <f t="shared" si="22"/>
        <v>0</v>
      </c>
      <c r="AQ103" s="87">
        <f t="shared" si="23"/>
        <v>0</v>
      </c>
      <c r="AR103" s="87">
        <f t="shared" si="24"/>
        <v>0</v>
      </c>
      <c r="AS103" s="87">
        <f t="shared" si="25"/>
        <v>0</v>
      </c>
      <c r="AT103" s="87">
        <f t="shared" si="26"/>
        <v>2761.184181818182</v>
      </c>
      <c r="AU103" s="87">
        <f t="shared" si="27"/>
        <v>5533.4131003636367</v>
      </c>
      <c r="AV103" s="87">
        <f t="shared" si="28"/>
        <v>5610.8808837687275</v>
      </c>
      <c r="AW103" s="87">
        <f t="shared" si="29"/>
        <v>5728.7093823278692</v>
      </c>
      <c r="AX103" s="87">
        <f t="shared" si="30"/>
        <v>5889.1132450330497</v>
      </c>
      <c r="AY103" s="87">
        <f t="shared" si="31"/>
        <v>5930.3370377482797</v>
      </c>
      <c r="AZ103" s="87">
        <f t="shared" si="32"/>
        <v>7116.4044452979351</v>
      </c>
      <c r="BA103" s="87">
        <f t="shared" si="33"/>
        <v>6943.8855496543501</v>
      </c>
      <c r="BB103" s="87">
        <f t="shared" si="34"/>
        <v>6775.5489302687902</v>
      </c>
      <c r="BC103" s="87">
        <f t="shared" si="35"/>
        <v>6611.29319862591</v>
      </c>
      <c r="BD103" s="87">
        <f t="shared" si="36"/>
        <v>6451.0194241137669</v>
      </c>
    </row>
    <row r="104" spans="1:56" s="20" customFormat="1" x14ac:dyDescent="0.2">
      <c r="A104" s="41"/>
      <c r="B104" s="86">
        <f>'3. Investeringen'!B90</f>
        <v>76</v>
      </c>
      <c r="C104" s="86" t="str">
        <f>'3. Investeringen'!F90</f>
        <v>TD</v>
      </c>
      <c r="D104" s="86" t="str">
        <f>'3. Investeringen'!G90</f>
        <v>Nieuwe investeringen TD</v>
      </c>
      <c r="E104" s="121">
        <f>'3. Investeringen'!K90</f>
        <v>2016</v>
      </c>
      <c r="G104" s="86">
        <f>'7. Nominale afschrijvingen'!R93</f>
        <v>0</v>
      </c>
      <c r="H104" s="86">
        <f>'7. Nominale afschrijvingen'!S93</f>
        <v>0</v>
      </c>
      <c r="I104" s="86">
        <f>'7. Nominale afschrijvingen'!T93</f>
        <v>0</v>
      </c>
      <c r="J104" s="86">
        <f>'7. Nominale afschrijvingen'!U93</f>
        <v>0</v>
      </c>
      <c r="K104" s="86">
        <f>'7. Nominale afschrijvingen'!V93</f>
        <v>0</v>
      </c>
      <c r="L104" s="86">
        <f>'7. Nominale afschrijvingen'!W93</f>
        <v>10875.855888888889</v>
      </c>
      <c r="M104" s="86">
        <f>'7. Nominale afschrijvingen'!X93</f>
        <v>21751.711777777778</v>
      </c>
      <c r="N104" s="86">
        <f>'7. Nominale afschrijvingen'!Y93</f>
        <v>21751.711777777778</v>
      </c>
      <c r="O104" s="86">
        <f>'7. Nominale afschrijvingen'!Z93</f>
        <v>21751.711777777778</v>
      </c>
      <c r="P104" s="86">
        <f>'7. Nominale afschrijvingen'!AA93</f>
        <v>21751.711777777778</v>
      </c>
      <c r="Q104" s="86">
        <f>'7. Nominale afschrijvingen'!AB93</f>
        <v>21751.711777777778</v>
      </c>
      <c r="R104" s="86">
        <f>'7. Nominale afschrijvingen'!AC93</f>
        <v>26102.054133333335</v>
      </c>
      <c r="S104" s="86">
        <f>'7. Nominale afschrijvingen'!AD93</f>
        <v>25309.080336877636</v>
      </c>
      <c r="T104" s="86">
        <f>'7. Nominale afschrijvingen'!AE93</f>
        <v>24540.196883605404</v>
      </c>
      <c r="U104" s="86">
        <f>'7. Nominale afschrijvingen'!AF93</f>
        <v>23794.671914989543</v>
      </c>
      <c r="V104" s="86">
        <f>'7. Nominale afschrijvingen'!AG93</f>
        <v>23071.795806179733</v>
      </c>
      <c r="W104" s="65"/>
      <c r="X104" s="118">
        <f>IF($C104="TD",INDEX('4. CPI-tabel'!$D$20:$Z$42,$E104-2003,X$28-2003),
IF(X$28&gt;=$E104,MAX(1,INDEX('4. CPI-tabel'!$D$20:$Z$42,MAX($E104,2010)-2003,X$28-2003)),0))</f>
        <v>0</v>
      </c>
      <c r="Y104" s="118">
        <f>IF($C104="TD",INDEX('4. CPI-tabel'!$D$20:$Z$42,$E104-2003,Y$28-2003),
IF(Y$28&gt;=$E104,MAX(1,INDEX('4. CPI-tabel'!$D$20:$Z$42,MAX($E104,2010)-2003,Y$28-2003)),0))</f>
        <v>0</v>
      </c>
      <c r="Z104" s="118">
        <f>IF($C104="TD",INDEX('4. CPI-tabel'!$D$20:$Z$42,$E104-2003,Z$28-2003),
IF(Z$28&gt;=$E104,MAX(1,INDEX('4. CPI-tabel'!$D$20:$Z$42,MAX($E104,2010)-2003,Z$28-2003)),0))</f>
        <v>0</v>
      </c>
      <c r="AA104" s="118">
        <f>IF($C104="TD",INDEX('4. CPI-tabel'!$D$20:$Z$42,$E104-2003,AA$28-2003),
IF(AA$28&gt;=$E104,MAX(1,INDEX('4. CPI-tabel'!$D$20:$Z$42,MAX($E104,2010)-2003,AA$28-2003)),0))</f>
        <v>0</v>
      </c>
      <c r="AB104" s="118">
        <f>IF($C104="TD",INDEX('4. CPI-tabel'!$D$20:$Z$42,$E104-2003,AB$28-2003),
IF(AB$28&gt;=$E104,MAX(1,INDEX('4. CPI-tabel'!$D$20:$Z$42,MAX($E104,2010)-2003,AB$28-2003)),0))</f>
        <v>0</v>
      </c>
      <c r="AC104" s="118">
        <f>IF($C104="TD",INDEX('4. CPI-tabel'!$D$20:$Z$42,$E104-2003,AC$28-2003),
IF(AC$28&gt;=$E104,MAX(1,INDEX('4. CPI-tabel'!$D$20:$Z$42,MAX($E104,2010)-2003,AC$28-2003)),0))</f>
        <v>1</v>
      </c>
      <c r="AD104" s="118">
        <f>IF($C104="TD",INDEX('4. CPI-tabel'!$D$20:$Z$42,$E104-2003,AD$28-2003),
IF(AD$28&gt;=$E104,MAX(1,INDEX('4. CPI-tabel'!$D$20:$Z$42,MAX($E104,2010)-2003,AD$28-2003)),0))</f>
        <v>1.002</v>
      </c>
      <c r="AE104" s="118">
        <f>IF($C104="TD",INDEX('4. CPI-tabel'!$D$20:$Z$42,$E104-2003,AE$28-2003),
IF(AE$28&gt;=$E104,MAX(1,INDEX('4. CPI-tabel'!$D$20:$Z$42,MAX($E104,2010)-2003,AE$28-2003)),0))</f>
        <v>1.0160279999999999</v>
      </c>
      <c r="AF104" s="118">
        <f>IF($C104="TD",INDEX('4. CPI-tabel'!$D$20:$Z$42,$E104-2003,AF$28-2003),
IF(AF$28&gt;=$E104,MAX(1,INDEX('4. CPI-tabel'!$D$20:$Z$42,MAX($E104,2010)-2003,AF$28-2003)),0))</f>
        <v>1.0373645879999998</v>
      </c>
      <c r="AG104" s="118">
        <f>IF($C104="TD",INDEX('4. CPI-tabel'!$D$20:$Z$42,$E104-2003,AG$28-2003),
IF(AG$28&gt;=$E104,MAX(1,INDEX('4. CPI-tabel'!$D$20:$Z$42,MAX($E104,2010)-2003,AG$28-2003)),0))</f>
        <v>1.0664107964639997</v>
      </c>
      <c r="AH104" s="118">
        <f>IF($C104="TD",INDEX('4. CPI-tabel'!$D$20:$Z$42,$E104-2003,AH$28-2003),
IF(AH$28&gt;=$E104,MAX(1,INDEX('4. CPI-tabel'!$D$20:$Z$42,MAX($E104,2010)-2003,AH$28-2003)),0))</f>
        <v>1.0738756720392475</v>
      </c>
      <c r="AI104" s="118">
        <f>IF($C104="TD",INDEX('4. CPI-tabel'!$D$20:$Z$42,$E104-2003,AI$28-2003),
IF(AI$28&gt;=$E104,MAX(1,INDEX('4. CPI-tabel'!$D$20:$Z$42,MAX($E104,2010)-2003,AI$28-2003)),0))</f>
        <v>1.0738756720392475</v>
      </c>
      <c r="AJ104" s="118">
        <f>IF($C104="TD",INDEX('4. CPI-tabel'!$D$20:$Z$42,$E104-2003,AJ$28-2003),
IF(AJ$28&gt;=$E104,MAX(1,INDEX('4. CPI-tabel'!$D$20:$Z$42,MAX($E104,2010)-2003,AJ$28-2003)),0))</f>
        <v>1.0738756720392475</v>
      </c>
      <c r="AK104" s="118">
        <f>IF($C104="TD",INDEX('4. CPI-tabel'!$D$20:$Z$42,$E104-2003,AK$28-2003),
IF(AK$28&gt;=$E104,MAX(1,INDEX('4. CPI-tabel'!$D$20:$Z$42,MAX($E104,2010)-2003,AK$28-2003)),0))</f>
        <v>1.0738756720392475</v>
      </c>
      <c r="AL104" s="118">
        <f>IF($C104="TD",INDEX('4. CPI-tabel'!$D$20:$Z$42,$E104-2003,AL$28-2003),
IF(AL$28&gt;=$E104,MAX(1,INDEX('4. CPI-tabel'!$D$20:$Z$42,MAX($E104,2010)-2003,AL$28-2003)),0))</f>
        <v>1.0738756720392475</v>
      </c>
      <c r="AM104" s="118">
        <f>IF($C104="TD",INDEX('4. CPI-tabel'!$D$20:$Z$42,$E104-2003,AM$28-2003),
IF(AM$28&gt;=$E104,MAX(1,INDEX('4. CPI-tabel'!$D$20:$Z$42,MAX($E104,2010)-2003,AM$28-2003)),0))</f>
        <v>1.0738756720392475</v>
      </c>
      <c r="AO104" s="87">
        <f t="shared" si="21"/>
        <v>0</v>
      </c>
      <c r="AP104" s="87">
        <f t="shared" si="22"/>
        <v>0</v>
      </c>
      <c r="AQ104" s="87">
        <f t="shared" si="23"/>
        <v>0</v>
      </c>
      <c r="AR104" s="87">
        <f t="shared" si="24"/>
        <v>0</v>
      </c>
      <c r="AS104" s="87">
        <f t="shared" si="25"/>
        <v>0</v>
      </c>
      <c r="AT104" s="87">
        <f t="shared" si="26"/>
        <v>10875.855888888889</v>
      </c>
      <c r="AU104" s="87">
        <f t="shared" si="27"/>
        <v>21795.215201333333</v>
      </c>
      <c r="AV104" s="87">
        <f t="shared" si="28"/>
        <v>22100.348214152</v>
      </c>
      <c r="AW104" s="87">
        <f t="shared" si="29"/>
        <v>22564.455526649188</v>
      </c>
      <c r="AX104" s="87">
        <f t="shared" si="30"/>
        <v>23196.260281395364</v>
      </c>
      <c r="AY104" s="87">
        <f t="shared" si="31"/>
        <v>23358.634103365126</v>
      </c>
      <c r="AZ104" s="87">
        <f t="shared" si="32"/>
        <v>28030.360924038152</v>
      </c>
      <c r="BA104" s="87">
        <f t="shared" si="33"/>
        <v>27178.805655459775</v>
      </c>
      <c r="BB104" s="87">
        <f t="shared" si="34"/>
        <v>26353.120420357202</v>
      </c>
      <c r="BC104" s="87">
        <f t="shared" si="35"/>
        <v>25552.519293662805</v>
      </c>
      <c r="BD104" s="87">
        <f t="shared" si="36"/>
        <v>24776.240226513553</v>
      </c>
    </row>
    <row r="105" spans="1:56" s="20" customFormat="1" x14ac:dyDescent="0.2">
      <c r="A105" s="41"/>
      <c r="B105" s="86">
        <f>'3. Investeringen'!B91</f>
        <v>77</v>
      </c>
      <c r="C105" s="86" t="str">
        <f>'3. Investeringen'!F91</f>
        <v>TD</v>
      </c>
      <c r="D105" s="86" t="str">
        <f>'3. Investeringen'!G91</f>
        <v>Nieuwe investeringen TD</v>
      </c>
      <c r="E105" s="121">
        <f>'3. Investeringen'!K91</f>
        <v>2016</v>
      </c>
      <c r="G105" s="86">
        <f>'7. Nominale afschrijvingen'!R94</f>
        <v>0</v>
      </c>
      <c r="H105" s="86">
        <f>'7. Nominale afschrijvingen'!S94</f>
        <v>0</v>
      </c>
      <c r="I105" s="86">
        <f>'7. Nominale afschrijvingen'!T94</f>
        <v>0</v>
      </c>
      <c r="J105" s="86">
        <f>'7. Nominale afschrijvingen'!U94</f>
        <v>0</v>
      </c>
      <c r="K105" s="86">
        <f>'7. Nominale afschrijvingen'!V94</f>
        <v>0</v>
      </c>
      <c r="L105" s="86">
        <f>'7. Nominale afschrijvingen'!W94</f>
        <v>5659.9928333333328</v>
      </c>
      <c r="M105" s="86">
        <f>'7. Nominale afschrijvingen'!X94</f>
        <v>11319.985666666666</v>
      </c>
      <c r="N105" s="86">
        <f>'7. Nominale afschrijvingen'!Y94</f>
        <v>11319.985666666666</v>
      </c>
      <c r="O105" s="86">
        <f>'7. Nominale afschrijvingen'!Z94</f>
        <v>11319.985666666666</v>
      </c>
      <c r="P105" s="86">
        <f>'7. Nominale afschrijvingen'!AA94</f>
        <v>11319.985666666666</v>
      </c>
      <c r="Q105" s="86">
        <f>'7. Nominale afschrijvingen'!AB94</f>
        <v>11319.985666666666</v>
      </c>
      <c r="R105" s="86">
        <f>'7. Nominale afschrijvingen'!AC94</f>
        <v>13583.982799999996</v>
      </c>
      <c r="S105" s="86">
        <f>'7. Nominale afschrijvingen'!AD94</f>
        <v>12918.644866938772</v>
      </c>
      <c r="T105" s="86">
        <f>'7. Nominale afschrijvingen'!AE94</f>
        <v>12285.894914272385</v>
      </c>
      <c r="U105" s="86">
        <f>'7. Nominale afschrijvingen'!AF94</f>
        <v>11684.136796022309</v>
      </c>
      <c r="V105" s="86">
        <f>'7. Nominale afschrijvingen'!AG94</f>
        <v>11111.852544788562</v>
      </c>
      <c r="W105" s="65"/>
      <c r="X105" s="118">
        <f>IF($C105="TD",INDEX('4. CPI-tabel'!$D$20:$Z$42,$E105-2003,X$28-2003),
IF(X$28&gt;=$E105,MAX(1,INDEX('4. CPI-tabel'!$D$20:$Z$42,MAX($E105,2010)-2003,X$28-2003)),0))</f>
        <v>0</v>
      </c>
      <c r="Y105" s="118">
        <f>IF($C105="TD",INDEX('4. CPI-tabel'!$D$20:$Z$42,$E105-2003,Y$28-2003),
IF(Y$28&gt;=$E105,MAX(1,INDEX('4. CPI-tabel'!$D$20:$Z$42,MAX($E105,2010)-2003,Y$28-2003)),0))</f>
        <v>0</v>
      </c>
      <c r="Z105" s="118">
        <f>IF($C105="TD",INDEX('4. CPI-tabel'!$D$20:$Z$42,$E105-2003,Z$28-2003),
IF(Z$28&gt;=$E105,MAX(1,INDEX('4. CPI-tabel'!$D$20:$Z$42,MAX($E105,2010)-2003,Z$28-2003)),0))</f>
        <v>0</v>
      </c>
      <c r="AA105" s="118">
        <f>IF($C105="TD",INDEX('4. CPI-tabel'!$D$20:$Z$42,$E105-2003,AA$28-2003),
IF(AA$28&gt;=$E105,MAX(1,INDEX('4. CPI-tabel'!$D$20:$Z$42,MAX($E105,2010)-2003,AA$28-2003)),0))</f>
        <v>0</v>
      </c>
      <c r="AB105" s="118">
        <f>IF($C105="TD",INDEX('4. CPI-tabel'!$D$20:$Z$42,$E105-2003,AB$28-2003),
IF(AB$28&gt;=$E105,MAX(1,INDEX('4. CPI-tabel'!$D$20:$Z$42,MAX($E105,2010)-2003,AB$28-2003)),0))</f>
        <v>0</v>
      </c>
      <c r="AC105" s="118">
        <f>IF($C105="TD",INDEX('4. CPI-tabel'!$D$20:$Z$42,$E105-2003,AC$28-2003),
IF(AC$28&gt;=$E105,MAX(1,INDEX('4. CPI-tabel'!$D$20:$Z$42,MAX($E105,2010)-2003,AC$28-2003)),0))</f>
        <v>1</v>
      </c>
      <c r="AD105" s="118">
        <f>IF($C105="TD",INDEX('4. CPI-tabel'!$D$20:$Z$42,$E105-2003,AD$28-2003),
IF(AD$28&gt;=$E105,MAX(1,INDEX('4. CPI-tabel'!$D$20:$Z$42,MAX($E105,2010)-2003,AD$28-2003)),0))</f>
        <v>1.002</v>
      </c>
      <c r="AE105" s="118">
        <f>IF($C105="TD",INDEX('4. CPI-tabel'!$D$20:$Z$42,$E105-2003,AE$28-2003),
IF(AE$28&gt;=$E105,MAX(1,INDEX('4. CPI-tabel'!$D$20:$Z$42,MAX($E105,2010)-2003,AE$28-2003)),0))</f>
        <v>1.0160279999999999</v>
      </c>
      <c r="AF105" s="118">
        <f>IF($C105="TD",INDEX('4. CPI-tabel'!$D$20:$Z$42,$E105-2003,AF$28-2003),
IF(AF$28&gt;=$E105,MAX(1,INDEX('4. CPI-tabel'!$D$20:$Z$42,MAX($E105,2010)-2003,AF$28-2003)),0))</f>
        <v>1.0373645879999998</v>
      </c>
      <c r="AG105" s="118">
        <f>IF($C105="TD",INDEX('4. CPI-tabel'!$D$20:$Z$42,$E105-2003,AG$28-2003),
IF(AG$28&gt;=$E105,MAX(1,INDEX('4. CPI-tabel'!$D$20:$Z$42,MAX($E105,2010)-2003,AG$28-2003)),0))</f>
        <v>1.0664107964639997</v>
      </c>
      <c r="AH105" s="118">
        <f>IF($C105="TD",INDEX('4. CPI-tabel'!$D$20:$Z$42,$E105-2003,AH$28-2003),
IF(AH$28&gt;=$E105,MAX(1,INDEX('4. CPI-tabel'!$D$20:$Z$42,MAX($E105,2010)-2003,AH$28-2003)),0))</f>
        <v>1.0738756720392475</v>
      </c>
      <c r="AI105" s="118">
        <f>IF($C105="TD",INDEX('4. CPI-tabel'!$D$20:$Z$42,$E105-2003,AI$28-2003),
IF(AI$28&gt;=$E105,MAX(1,INDEX('4. CPI-tabel'!$D$20:$Z$42,MAX($E105,2010)-2003,AI$28-2003)),0))</f>
        <v>1.0738756720392475</v>
      </c>
      <c r="AJ105" s="118">
        <f>IF($C105="TD",INDEX('4. CPI-tabel'!$D$20:$Z$42,$E105-2003,AJ$28-2003),
IF(AJ$28&gt;=$E105,MAX(1,INDEX('4. CPI-tabel'!$D$20:$Z$42,MAX($E105,2010)-2003,AJ$28-2003)),0))</f>
        <v>1.0738756720392475</v>
      </c>
      <c r="AK105" s="118">
        <f>IF($C105="TD",INDEX('4. CPI-tabel'!$D$20:$Z$42,$E105-2003,AK$28-2003),
IF(AK$28&gt;=$E105,MAX(1,INDEX('4. CPI-tabel'!$D$20:$Z$42,MAX($E105,2010)-2003,AK$28-2003)),0))</f>
        <v>1.0738756720392475</v>
      </c>
      <c r="AL105" s="118">
        <f>IF($C105="TD",INDEX('4. CPI-tabel'!$D$20:$Z$42,$E105-2003,AL$28-2003),
IF(AL$28&gt;=$E105,MAX(1,INDEX('4. CPI-tabel'!$D$20:$Z$42,MAX($E105,2010)-2003,AL$28-2003)),0))</f>
        <v>1.0738756720392475</v>
      </c>
      <c r="AM105" s="118">
        <f>IF($C105="TD",INDEX('4. CPI-tabel'!$D$20:$Z$42,$E105-2003,AM$28-2003),
IF(AM$28&gt;=$E105,MAX(1,INDEX('4. CPI-tabel'!$D$20:$Z$42,MAX($E105,2010)-2003,AM$28-2003)),0))</f>
        <v>1.0738756720392475</v>
      </c>
      <c r="AO105" s="87">
        <f t="shared" si="21"/>
        <v>0</v>
      </c>
      <c r="AP105" s="87">
        <f t="shared" si="22"/>
        <v>0</v>
      </c>
      <c r="AQ105" s="87">
        <f t="shared" si="23"/>
        <v>0</v>
      </c>
      <c r="AR105" s="87">
        <f t="shared" si="24"/>
        <v>0</v>
      </c>
      <c r="AS105" s="87">
        <f t="shared" si="25"/>
        <v>0</v>
      </c>
      <c r="AT105" s="87">
        <f t="shared" si="26"/>
        <v>5659.9928333333328</v>
      </c>
      <c r="AU105" s="87">
        <f t="shared" si="27"/>
        <v>11342.625638</v>
      </c>
      <c r="AV105" s="87">
        <f t="shared" si="28"/>
        <v>11501.422396931997</v>
      </c>
      <c r="AW105" s="87">
        <f t="shared" si="29"/>
        <v>11742.952267267568</v>
      </c>
      <c r="AX105" s="87">
        <f t="shared" si="30"/>
        <v>12071.75493075106</v>
      </c>
      <c r="AY105" s="87">
        <f t="shared" si="31"/>
        <v>12156.257215266314</v>
      </c>
      <c r="AZ105" s="87">
        <f t="shared" si="32"/>
        <v>14587.508658319575</v>
      </c>
      <c r="BA105" s="87">
        <f t="shared" si="33"/>
        <v>13873.018438320249</v>
      </c>
      <c r="BB105" s="87">
        <f t="shared" si="34"/>
        <v>13193.523657667831</v>
      </c>
      <c r="BC105" s="87">
        <f t="shared" si="35"/>
        <v>12547.310254026957</v>
      </c>
      <c r="BD105" s="87">
        <f t="shared" si="36"/>
        <v>11932.74811913584</v>
      </c>
    </row>
    <row r="106" spans="1:56" s="20" customFormat="1" x14ac:dyDescent="0.2">
      <c r="A106" s="41"/>
      <c r="B106" s="86">
        <f>'3. Investeringen'!B92</f>
        <v>78</v>
      </c>
      <c r="C106" s="86" t="str">
        <f>'3. Investeringen'!F92</f>
        <v>TD</v>
      </c>
      <c r="D106" s="86" t="str">
        <f>'3. Investeringen'!G92</f>
        <v>Nieuwe investeringen TD</v>
      </c>
      <c r="E106" s="121">
        <f>'3. Investeringen'!K92</f>
        <v>2016</v>
      </c>
      <c r="G106" s="86">
        <f>'7. Nominale afschrijvingen'!R95</f>
        <v>0</v>
      </c>
      <c r="H106" s="86">
        <f>'7. Nominale afschrijvingen'!S95</f>
        <v>0</v>
      </c>
      <c r="I106" s="86">
        <f>'7. Nominale afschrijvingen'!T95</f>
        <v>0</v>
      </c>
      <c r="J106" s="86">
        <f>'7. Nominale afschrijvingen'!U95</f>
        <v>0</v>
      </c>
      <c r="K106" s="86">
        <f>'7. Nominale afschrijvingen'!V95</f>
        <v>0</v>
      </c>
      <c r="L106" s="86">
        <f>'7. Nominale afschrijvingen'!W95</f>
        <v>800.91499999999996</v>
      </c>
      <c r="M106" s="86">
        <f>'7. Nominale afschrijvingen'!X95</f>
        <v>1601.83</v>
      </c>
      <c r="N106" s="86">
        <f>'7. Nominale afschrijvingen'!Y95</f>
        <v>1601.83</v>
      </c>
      <c r="O106" s="86">
        <f>'7. Nominale afschrijvingen'!Z95</f>
        <v>1601.83</v>
      </c>
      <c r="P106" s="86">
        <f>'7. Nominale afschrijvingen'!AA95</f>
        <v>1601.83</v>
      </c>
      <c r="Q106" s="86">
        <f>'7. Nominale afschrijvingen'!AB95</f>
        <v>1601.83</v>
      </c>
      <c r="R106" s="86">
        <f>'7. Nominale afschrijvingen'!AC95</f>
        <v>1922.1959999999999</v>
      </c>
      <c r="S106" s="86">
        <f>'7. Nominale afschrijvingen'!AD95</f>
        <v>1803.9070153846153</v>
      </c>
      <c r="T106" s="86">
        <f>'7. Nominale afschrijvingen'!AE95</f>
        <v>1692.8973528994084</v>
      </c>
      <c r="U106" s="86">
        <f>'7. Nominale afschrijvingen'!AF95</f>
        <v>1588.7190542594449</v>
      </c>
      <c r="V106" s="86">
        <f>'7. Nominale afschrijvingen'!AG95</f>
        <v>1563.0945533842926</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0</v>
      </c>
      <c r="AA106" s="118">
        <f>IF($C106="TD",INDEX('4. CPI-tabel'!$D$20:$Z$42,$E106-2003,AA$28-2003),
IF(AA$28&gt;=$E106,MAX(1,INDEX('4. CPI-tabel'!$D$20:$Z$42,MAX($E106,2010)-2003,AA$28-2003)),0))</f>
        <v>0</v>
      </c>
      <c r="AB106" s="118">
        <f>IF($C106="TD",INDEX('4. CPI-tabel'!$D$20:$Z$42,$E106-2003,AB$28-2003),
IF(AB$28&gt;=$E106,MAX(1,INDEX('4. CPI-tabel'!$D$20:$Z$42,MAX($E106,2010)-2003,AB$28-2003)),0))</f>
        <v>0</v>
      </c>
      <c r="AC106" s="118">
        <f>IF($C106="TD",INDEX('4. CPI-tabel'!$D$20:$Z$42,$E106-2003,AC$28-2003),
IF(AC$28&gt;=$E106,MAX(1,INDEX('4. CPI-tabel'!$D$20:$Z$42,MAX($E106,2010)-2003,AC$28-2003)),0))</f>
        <v>1</v>
      </c>
      <c r="AD106" s="118">
        <f>IF($C106="TD",INDEX('4. CPI-tabel'!$D$20:$Z$42,$E106-2003,AD$28-2003),
IF(AD$28&gt;=$E106,MAX(1,INDEX('4. CPI-tabel'!$D$20:$Z$42,MAX($E106,2010)-2003,AD$28-2003)),0))</f>
        <v>1.002</v>
      </c>
      <c r="AE106" s="118">
        <f>IF($C106="TD",INDEX('4. CPI-tabel'!$D$20:$Z$42,$E106-2003,AE$28-2003),
IF(AE$28&gt;=$E106,MAX(1,INDEX('4. CPI-tabel'!$D$20:$Z$42,MAX($E106,2010)-2003,AE$28-2003)),0))</f>
        <v>1.0160279999999999</v>
      </c>
      <c r="AF106" s="118">
        <f>IF($C106="TD",INDEX('4. CPI-tabel'!$D$20:$Z$42,$E106-2003,AF$28-2003),
IF(AF$28&gt;=$E106,MAX(1,INDEX('4. CPI-tabel'!$D$20:$Z$42,MAX($E106,2010)-2003,AF$28-2003)),0))</f>
        <v>1.0373645879999998</v>
      </c>
      <c r="AG106" s="118">
        <f>IF($C106="TD",INDEX('4. CPI-tabel'!$D$20:$Z$42,$E106-2003,AG$28-2003),
IF(AG$28&gt;=$E106,MAX(1,INDEX('4. CPI-tabel'!$D$20:$Z$42,MAX($E106,2010)-2003,AG$28-2003)),0))</f>
        <v>1.0664107964639997</v>
      </c>
      <c r="AH106" s="118">
        <f>IF($C106="TD",INDEX('4. CPI-tabel'!$D$20:$Z$42,$E106-2003,AH$28-2003),
IF(AH$28&gt;=$E106,MAX(1,INDEX('4. CPI-tabel'!$D$20:$Z$42,MAX($E106,2010)-2003,AH$28-2003)),0))</f>
        <v>1.0738756720392475</v>
      </c>
      <c r="AI106" s="118">
        <f>IF($C106="TD",INDEX('4. CPI-tabel'!$D$20:$Z$42,$E106-2003,AI$28-2003),
IF(AI$28&gt;=$E106,MAX(1,INDEX('4. CPI-tabel'!$D$20:$Z$42,MAX($E106,2010)-2003,AI$28-2003)),0))</f>
        <v>1.0738756720392475</v>
      </c>
      <c r="AJ106" s="118">
        <f>IF($C106="TD",INDEX('4. CPI-tabel'!$D$20:$Z$42,$E106-2003,AJ$28-2003),
IF(AJ$28&gt;=$E106,MAX(1,INDEX('4. CPI-tabel'!$D$20:$Z$42,MAX($E106,2010)-2003,AJ$28-2003)),0))</f>
        <v>1.0738756720392475</v>
      </c>
      <c r="AK106" s="118">
        <f>IF($C106="TD",INDEX('4. CPI-tabel'!$D$20:$Z$42,$E106-2003,AK$28-2003),
IF(AK$28&gt;=$E106,MAX(1,INDEX('4. CPI-tabel'!$D$20:$Z$42,MAX($E106,2010)-2003,AK$28-2003)),0))</f>
        <v>1.0738756720392475</v>
      </c>
      <c r="AL106" s="118">
        <f>IF($C106="TD",INDEX('4. CPI-tabel'!$D$20:$Z$42,$E106-2003,AL$28-2003),
IF(AL$28&gt;=$E106,MAX(1,INDEX('4. CPI-tabel'!$D$20:$Z$42,MAX($E106,2010)-2003,AL$28-2003)),0))</f>
        <v>1.0738756720392475</v>
      </c>
      <c r="AM106" s="118">
        <f>IF($C106="TD",INDEX('4. CPI-tabel'!$D$20:$Z$42,$E106-2003,AM$28-2003),
IF(AM$28&gt;=$E106,MAX(1,INDEX('4. CPI-tabel'!$D$20:$Z$42,MAX($E106,2010)-2003,AM$28-2003)),0))</f>
        <v>1.0738756720392475</v>
      </c>
      <c r="AO106" s="87">
        <f t="shared" si="21"/>
        <v>0</v>
      </c>
      <c r="AP106" s="87">
        <f t="shared" si="22"/>
        <v>0</v>
      </c>
      <c r="AQ106" s="87">
        <f t="shared" si="23"/>
        <v>0</v>
      </c>
      <c r="AR106" s="87">
        <f t="shared" si="24"/>
        <v>0</v>
      </c>
      <c r="AS106" s="87">
        <f t="shared" si="25"/>
        <v>0</v>
      </c>
      <c r="AT106" s="87">
        <f t="shared" si="26"/>
        <v>800.91499999999996</v>
      </c>
      <c r="AU106" s="87">
        <f t="shared" si="27"/>
        <v>1605.0336599999998</v>
      </c>
      <c r="AV106" s="87">
        <f t="shared" si="28"/>
        <v>1627.5041312399999</v>
      </c>
      <c r="AW106" s="87">
        <f t="shared" si="29"/>
        <v>1661.6817179960394</v>
      </c>
      <c r="AX106" s="87">
        <f t="shared" si="30"/>
        <v>1708.2088060999286</v>
      </c>
      <c r="AY106" s="87">
        <f t="shared" si="31"/>
        <v>1720.1662677426277</v>
      </c>
      <c r="AZ106" s="87">
        <f t="shared" si="32"/>
        <v>2064.1995212911534</v>
      </c>
      <c r="BA106" s="87">
        <f t="shared" si="33"/>
        <v>1937.1718584424668</v>
      </c>
      <c r="BB106" s="87">
        <f t="shared" si="34"/>
        <v>1817.9612825383153</v>
      </c>
      <c r="BC106" s="87">
        <f t="shared" si="35"/>
        <v>1706.0867420744191</v>
      </c>
      <c r="BD106" s="87">
        <f t="shared" si="36"/>
        <v>1678.5692139764446</v>
      </c>
    </row>
    <row r="107" spans="1:56" s="20" customFormat="1" x14ac:dyDescent="0.2">
      <c r="A107" s="41"/>
      <c r="B107" s="86">
        <f>'3. Investeringen'!B93</f>
        <v>79</v>
      </c>
      <c r="C107" s="86" t="str">
        <f>'3. Investeringen'!F93</f>
        <v>TD</v>
      </c>
      <c r="D107" s="86" t="str">
        <f>'3. Investeringen'!G93</f>
        <v>Nieuwe investeringen TD</v>
      </c>
      <c r="E107" s="121">
        <f>'3. Investeringen'!K93</f>
        <v>2016</v>
      </c>
      <c r="G107" s="86">
        <f>'7. Nominale afschrijvingen'!R96</f>
        <v>0</v>
      </c>
      <c r="H107" s="86">
        <f>'7. Nominale afschrijvingen'!S96</f>
        <v>0</v>
      </c>
      <c r="I107" s="86">
        <f>'7. Nominale afschrijvingen'!T96</f>
        <v>0</v>
      </c>
      <c r="J107" s="86">
        <f>'7. Nominale afschrijvingen'!U96</f>
        <v>0</v>
      </c>
      <c r="K107" s="86">
        <f>'7. Nominale afschrijvingen'!V96</f>
        <v>0</v>
      </c>
      <c r="L107" s="86">
        <f>'7. Nominale afschrijvingen'!W96</f>
        <v>14725.503000000001</v>
      </c>
      <c r="M107" s="86">
        <f>'7. Nominale afschrijvingen'!X96</f>
        <v>29451.005999999998</v>
      </c>
      <c r="N107" s="86">
        <f>'7. Nominale afschrijvingen'!Y96</f>
        <v>29451.005999999998</v>
      </c>
      <c r="O107" s="86">
        <f>'7. Nominale afschrijvingen'!Z96</f>
        <v>29451.005999999998</v>
      </c>
      <c r="P107" s="86">
        <f>'7. Nominale afschrijvingen'!AA96</f>
        <v>29451.005999999998</v>
      </c>
      <c r="Q107" s="86">
        <f>'7. Nominale afschrijvingen'!AB96</f>
        <v>29451.005999999998</v>
      </c>
      <c r="R107" s="86">
        <f>'7. Nominale afschrijvingen'!AC96</f>
        <v>35341.207199999997</v>
      </c>
      <c r="S107" s="86">
        <f>'7. Nominale afschrijvingen'!AD96</f>
        <v>27768.091371428571</v>
      </c>
      <c r="T107" s="86">
        <f>'7. Nominale afschrijvingen'!AE96</f>
        <v>27768.091371428571</v>
      </c>
      <c r="U107" s="86">
        <f>'7. Nominale afschrijvingen'!AF96</f>
        <v>27768.091371428571</v>
      </c>
      <c r="V107" s="86">
        <f>'7. Nominale afschrijvingen'!AG96</f>
        <v>13884.045685714285</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0</v>
      </c>
      <c r="AA107" s="118">
        <f>IF($C107="TD",INDEX('4. CPI-tabel'!$D$20:$Z$42,$E107-2003,AA$28-2003),
IF(AA$28&gt;=$E107,MAX(1,INDEX('4. CPI-tabel'!$D$20:$Z$42,MAX($E107,2010)-2003,AA$28-2003)),0))</f>
        <v>0</v>
      </c>
      <c r="AB107" s="118">
        <f>IF($C107="TD",INDEX('4. CPI-tabel'!$D$20:$Z$42,$E107-2003,AB$28-2003),
IF(AB$28&gt;=$E107,MAX(1,INDEX('4. CPI-tabel'!$D$20:$Z$42,MAX($E107,2010)-2003,AB$28-2003)),0))</f>
        <v>0</v>
      </c>
      <c r="AC107" s="118">
        <f>IF($C107="TD",INDEX('4. CPI-tabel'!$D$20:$Z$42,$E107-2003,AC$28-2003),
IF(AC$28&gt;=$E107,MAX(1,INDEX('4. CPI-tabel'!$D$20:$Z$42,MAX($E107,2010)-2003,AC$28-2003)),0))</f>
        <v>1</v>
      </c>
      <c r="AD107" s="118">
        <f>IF($C107="TD",INDEX('4. CPI-tabel'!$D$20:$Z$42,$E107-2003,AD$28-2003),
IF(AD$28&gt;=$E107,MAX(1,INDEX('4. CPI-tabel'!$D$20:$Z$42,MAX($E107,2010)-2003,AD$28-2003)),0))</f>
        <v>1.002</v>
      </c>
      <c r="AE107" s="118">
        <f>IF($C107="TD",INDEX('4. CPI-tabel'!$D$20:$Z$42,$E107-2003,AE$28-2003),
IF(AE$28&gt;=$E107,MAX(1,INDEX('4. CPI-tabel'!$D$20:$Z$42,MAX($E107,2010)-2003,AE$28-2003)),0))</f>
        <v>1.0160279999999999</v>
      </c>
      <c r="AF107" s="118">
        <f>IF($C107="TD",INDEX('4. CPI-tabel'!$D$20:$Z$42,$E107-2003,AF$28-2003),
IF(AF$28&gt;=$E107,MAX(1,INDEX('4. CPI-tabel'!$D$20:$Z$42,MAX($E107,2010)-2003,AF$28-2003)),0))</f>
        <v>1.0373645879999998</v>
      </c>
      <c r="AG107" s="118">
        <f>IF($C107="TD",INDEX('4. CPI-tabel'!$D$20:$Z$42,$E107-2003,AG$28-2003),
IF(AG$28&gt;=$E107,MAX(1,INDEX('4. CPI-tabel'!$D$20:$Z$42,MAX($E107,2010)-2003,AG$28-2003)),0))</f>
        <v>1.0664107964639997</v>
      </c>
      <c r="AH107" s="118">
        <f>IF($C107="TD",INDEX('4. CPI-tabel'!$D$20:$Z$42,$E107-2003,AH$28-2003),
IF(AH$28&gt;=$E107,MAX(1,INDEX('4. CPI-tabel'!$D$20:$Z$42,MAX($E107,2010)-2003,AH$28-2003)),0))</f>
        <v>1.0738756720392475</v>
      </c>
      <c r="AI107" s="118">
        <f>IF($C107="TD",INDEX('4. CPI-tabel'!$D$20:$Z$42,$E107-2003,AI$28-2003),
IF(AI$28&gt;=$E107,MAX(1,INDEX('4. CPI-tabel'!$D$20:$Z$42,MAX($E107,2010)-2003,AI$28-2003)),0))</f>
        <v>1.0738756720392475</v>
      </c>
      <c r="AJ107" s="118">
        <f>IF($C107="TD",INDEX('4. CPI-tabel'!$D$20:$Z$42,$E107-2003,AJ$28-2003),
IF(AJ$28&gt;=$E107,MAX(1,INDEX('4. CPI-tabel'!$D$20:$Z$42,MAX($E107,2010)-2003,AJ$28-2003)),0))</f>
        <v>1.0738756720392475</v>
      </c>
      <c r="AK107" s="118">
        <f>IF($C107="TD",INDEX('4. CPI-tabel'!$D$20:$Z$42,$E107-2003,AK$28-2003),
IF(AK$28&gt;=$E107,MAX(1,INDEX('4. CPI-tabel'!$D$20:$Z$42,MAX($E107,2010)-2003,AK$28-2003)),0))</f>
        <v>1.0738756720392475</v>
      </c>
      <c r="AL107" s="118">
        <f>IF($C107="TD",INDEX('4. CPI-tabel'!$D$20:$Z$42,$E107-2003,AL$28-2003),
IF(AL$28&gt;=$E107,MAX(1,INDEX('4. CPI-tabel'!$D$20:$Z$42,MAX($E107,2010)-2003,AL$28-2003)),0))</f>
        <v>1.0738756720392475</v>
      </c>
      <c r="AM107" s="118">
        <f>IF($C107="TD",INDEX('4. CPI-tabel'!$D$20:$Z$42,$E107-2003,AM$28-2003),
IF(AM$28&gt;=$E107,MAX(1,INDEX('4. CPI-tabel'!$D$20:$Z$42,MAX($E107,2010)-2003,AM$28-2003)),0))</f>
        <v>1.0738756720392475</v>
      </c>
      <c r="AO107" s="87">
        <f t="shared" si="21"/>
        <v>0</v>
      </c>
      <c r="AP107" s="87">
        <f t="shared" si="22"/>
        <v>0</v>
      </c>
      <c r="AQ107" s="87">
        <f t="shared" si="23"/>
        <v>0</v>
      </c>
      <c r="AR107" s="87">
        <f t="shared" si="24"/>
        <v>0</v>
      </c>
      <c r="AS107" s="87">
        <f t="shared" si="25"/>
        <v>0</v>
      </c>
      <c r="AT107" s="87">
        <f t="shared" si="26"/>
        <v>14725.503000000001</v>
      </c>
      <c r="AU107" s="87">
        <f t="shared" si="27"/>
        <v>29509.908011999996</v>
      </c>
      <c r="AV107" s="87">
        <f t="shared" si="28"/>
        <v>29923.046724167994</v>
      </c>
      <c r="AW107" s="87">
        <f t="shared" si="29"/>
        <v>30551.430705375518</v>
      </c>
      <c r="AX107" s="87">
        <f t="shared" si="30"/>
        <v>31406.870765126034</v>
      </c>
      <c r="AY107" s="87">
        <f t="shared" si="31"/>
        <v>31626.718860481909</v>
      </c>
      <c r="AZ107" s="87">
        <f t="shared" si="32"/>
        <v>37952.062632578287</v>
      </c>
      <c r="BA107" s="87">
        <f t="shared" si="33"/>
        <v>29819.477782740087</v>
      </c>
      <c r="BB107" s="87">
        <f t="shared" si="34"/>
        <v>29819.477782740087</v>
      </c>
      <c r="BC107" s="87">
        <f t="shared" si="35"/>
        <v>29819.477782740087</v>
      </c>
      <c r="BD107" s="87">
        <f t="shared" si="36"/>
        <v>14909.738891370043</v>
      </c>
    </row>
    <row r="108" spans="1:56" s="20" customFormat="1" x14ac:dyDescent="0.2">
      <c r="A108" s="41"/>
      <c r="B108" s="86">
        <f>'3. Investeringen'!B94</f>
        <v>80</v>
      </c>
      <c r="C108" s="86" t="str">
        <f>'3. Investeringen'!F94</f>
        <v>TD</v>
      </c>
      <c r="D108" s="86" t="str">
        <f>'3. Investeringen'!G94</f>
        <v>Nieuwe investeringen TD</v>
      </c>
      <c r="E108" s="121">
        <f>'3. Investeringen'!K94</f>
        <v>2016</v>
      </c>
      <c r="G108" s="86">
        <f>'7. Nominale afschrijvingen'!R97</f>
        <v>0</v>
      </c>
      <c r="H108" s="86">
        <f>'7. Nominale afschrijvingen'!S97</f>
        <v>0</v>
      </c>
      <c r="I108" s="86">
        <f>'7. Nominale afschrijvingen'!T97</f>
        <v>0</v>
      </c>
      <c r="J108" s="86">
        <f>'7. Nominale afschrijvingen'!U97</f>
        <v>0</v>
      </c>
      <c r="K108" s="86">
        <f>'7. Nominale afschrijvingen'!V97</f>
        <v>0</v>
      </c>
      <c r="L108" s="86">
        <f>'7. Nominale afschrijvingen'!W97</f>
        <v>39131.466000000008</v>
      </c>
      <c r="M108" s="86">
        <f>'7. Nominale afschrijvingen'!X97</f>
        <v>78262.932000000001</v>
      </c>
      <c r="N108" s="86">
        <f>'7. Nominale afschrijvingen'!Y97</f>
        <v>78262.932000000001</v>
      </c>
      <c r="O108" s="86">
        <f>'7. Nominale afschrijvingen'!Z97</f>
        <v>78262.932000000001</v>
      </c>
      <c r="P108" s="86">
        <f>'7. Nominale afschrijvingen'!AA97</f>
        <v>78262.932000000001</v>
      </c>
      <c r="Q108" s="86">
        <f>'7. Nominale afschrijvingen'!AB97</f>
        <v>39131.466</v>
      </c>
      <c r="R108" s="86">
        <f>'7. Nominale afschrijvingen'!AC97</f>
        <v>0</v>
      </c>
      <c r="S108" s="86">
        <f>'7. Nominale afschrijvingen'!AD97</f>
        <v>0</v>
      </c>
      <c r="T108" s="86">
        <f>'7. Nominale afschrijvingen'!AE97</f>
        <v>0</v>
      </c>
      <c r="U108" s="86">
        <f>'7. Nominale afschrijvingen'!AF97</f>
        <v>0</v>
      </c>
      <c r="V108" s="86">
        <f>'7. Nominale afschrijvingen'!AG97</f>
        <v>0</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0</v>
      </c>
      <c r="AB108" s="118">
        <f>IF($C108="TD",INDEX('4. CPI-tabel'!$D$20:$Z$42,$E108-2003,AB$28-2003),
IF(AB$28&gt;=$E108,MAX(1,INDEX('4. CPI-tabel'!$D$20:$Z$42,MAX($E108,2010)-2003,AB$28-2003)),0))</f>
        <v>0</v>
      </c>
      <c r="AC108" s="118">
        <f>IF($C108="TD",INDEX('4. CPI-tabel'!$D$20:$Z$42,$E108-2003,AC$28-2003),
IF(AC$28&gt;=$E108,MAX(1,INDEX('4. CPI-tabel'!$D$20:$Z$42,MAX($E108,2010)-2003,AC$28-2003)),0))</f>
        <v>1</v>
      </c>
      <c r="AD108" s="118">
        <f>IF($C108="TD",INDEX('4. CPI-tabel'!$D$20:$Z$42,$E108-2003,AD$28-2003),
IF(AD$28&gt;=$E108,MAX(1,INDEX('4. CPI-tabel'!$D$20:$Z$42,MAX($E108,2010)-2003,AD$28-2003)),0))</f>
        <v>1.002</v>
      </c>
      <c r="AE108" s="118">
        <f>IF($C108="TD",INDEX('4. CPI-tabel'!$D$20:$Z$42,$E108-2003,AE$28-2003),
IF(AE$28&gt;=$E108,MAX(1,INDEX('4. CPI-tabel'!$D$20:$Z$42,MAX($E108,2010)-2003,AE$28-2003)),0))</f>
        <v>1.0160279999999999</v>
      </c>
      <c r="AF108" s="118">
        <f>IF($C108="TD",INDEX('4. CPI-tabel'!$D$20:$Z$42,$E108-2003,AF$28-2003),
IF(AF$28&gt;=$E108,MAX(1,INDEX('4. CPI-tabel'!$D$20:$Z$42,MAX($E108,2010)-2003,AF$28-2003)),0))</f>
        <v>1.0373645879999998</v>
      </c>
      <c r="AG108" s="118">
        <f>IF($C108="TD",INDEX('4. CPI-tabel'!$D$20:$Z$42,$E108-2003,AG$28-2003),
IF(AG$28&gt;=$E108,MAX(1,INDEX('4. CPI-tabel'!$D$20:$Z$42,MAX($E108,2010)-2003,AG$28-2003)),0))</f>
        <v>1.0664107964639997</v>
      </c>
      <c r="AH108" s="118">
        <f>IF($C108="TD",INDEX('4. CPI-tabel'!$D$20:$Z$42,$E108-2003,AH$28-2003),
IF(AH$28&gt;=$E108,MAX(1,INDEX('4. CPI-tabel'!$D$20:$Z$42,MAX($E108,2010)-2003,AH$28-2003)),0))</f>
        <v>1.0738756720392475</v>
      </c>
      <c r="AI108" s="118">
        <f>IF($C108="TD",INDEX('4. CPI-tabel'!$D$20:$Z$42,$E108-2003,AI$28-2003),
IF(AI$28&gt;=$E108,MAX(1,INDEX('4. CPI-tabel'!$D$20:$Z$42,MAX($E108,2010)-2003,AI$28-2003)),0))</f>
        <v>1.0738756720392475</v>
      </c>
      <c r="AJ108" s="118">
        <f>IF($C108="TD",INDEX('4. CPI-tabel'!$D$20:$Z$42,$E108-2003,AJ$28-2003),
IF(AJ$28&gt;=$E108,MAX(1,INDEX('4. CPI-tabel'!$D$20:$Z$42,MAX($E108,2010)-2003,AJ$28-2003)),0))</f>
        <v>1.0738756720392475</v>
      </c>
      <c r="AK108" s="118">
        <f>IF($C108="TD",INDEX('4. CPI-tabel'!$D$20:$Z$42,$E108-2003,AK$28-2003),
IF(AK$28&gt;=$E108,MAX(1,INDEX('4. CPI-tabel'!$D$20:$Z$42,MAX($E108,2010)-2003,AK$28-2003)),0))</f>
        <v>1.0738756720392475</v>
      </c>
      <c r="AL108" s="118">
        <f>IF($C108="TD",INDEX('4. CPI-tabel'!$D$20:$Z$42,$E108-2003,AL$28-2003),
IF(AL$28&gt;=$E108,MAX(1,INDEX('4. CPI-tabel'!$D$20:$Z$42,MAX($E108,2010)-2003,AL$28-2003)),0))</f>
        <v>1.0738756720392475</v>
      </c>
      <c r="AM108" s="118">
        <f>IF($C108="TD",INDEX('4. CPI-tabel'!$D$20:$Z$42,$E108-2003,AM$28-2003),
IF(AM$28&gt;=$E108,MAX(1,INDEX('4. CPI-tabel'!$D$20:$Z$42,MAX($E108,2010)-2003,AM$28-2003)),0))</f>
        <v>1.0738756720392475</v>
      </c>
      <c r="AO108" s="87">
        <f t="shared" si="21"/>
        <v>0</v>
      </c>
      <c r="AP108" s="87">
        <f t="shared" si="22"/>
        <v>0</v>
      </c>
      <c r="AQ108" s="87">
        <f t="shared" si="23"/>
        <v>0</v>
      </c>
      <c r="AR108" s="87">
        <f t="shared" si="24"/>
        <v>0</v>
      </c>
      <c r="AS108" s="87">
        <f t="shared" si="25"/>
        <v>0</v>
      </c>
      <c r="AT108" s="87">
        <f t="shared" si="26"/>
        <v>39131.466000000008</v>
      </c>
      <c r="AU108" s="87">
        <f t="shared" si="27"/>
        <v>78419.457863999996</v>
      </c>
      <c r="AV108" s="87">
        <f t="shared" si="28"/>
        <v>79517.330274095992</v>
      </c>
      <c r="AW108" s="87">
        <f t="shared" si="29"/>
        <v>81187.194209851994</v>
      </c>
      <c r="AX108" s="87">
        <f t="shared" si="30"/>
        <v>83460.435647727849</v>
      </c>
      <c r="AY108" s="87">
        <f t="shared" si="31"/>
        <v>42022.329348630963</v>
      </c>
      <c r="AZ108" s="87">
        <f t="shared" si="32"/>
        <v>0</v>
      </c>
      <c r="BA108" s="87">
        <f t="shared" si="33"/>
        <v>0</v>
      </c>
      <c r="BB108" s="87">
        <f t="shared" si="34"/>
        <v>0</v>
      </c>
      <c r="BC108" s="87">
        <f t="shared" si="35"/>
        <v>0</v>
      </c>
      <c r="BD108" s="87">
        <f t="shared" si="36"/>
        <v>0</v>
      </c>
    </row>
    <row r="109" spans="1:56" s="20" customFormat="1" x14ac:dyDescent="0.2">
      <c r="A109" s="41"/>
      <c r="B109" s="86">
        <f>'3. Investeringen'!B95</f>
        <v>81</v>
      </c>
      <c r="C109" s="86" t="str">
        <f>'3. Investeringen'!F95</f>
        <v>TD</v>
      </c>
      <c r="D109" s="86" t="str">
        <f>'3. Investeringen'!G95</f>
        <v>Nieuwe investeringen TD</v>
      </c>
      <c r="E109" s="121">
        <f>'3. Investeringen'!K95</f>
        <v>2016</v>
      </c>
      <c r="G109" s="86">
        <f>'7. Nominale afschrijvingen'!R98</f>
        <v>0</v>
      </c>
      <c r="H109" s="86">
        <f>'7. Nominale afschrijvingen'!S98</f>
        <v>0</v>
      </c>
      <c r="I109" s="86">
        <f>'7. Nominale afschrijvingen'!T98</f>
        <v>0</v>
      </c>
      <c r="J109" s="86">
        <f>'7. Nominale afschrijvingen'!U98</f>
        <v>0</v>
      </c>
      <c r="K109" s="86">
        <f>'7. Nominale afschrijvingen'!V98</f>
        <v>0</v>
      </c>
      <c r="L109" s="86">
        <f>'7. Nominale afschrijvingen'!W98</f>
        <v>0</v>
      </c>
      <c r="M109" s="86">
        <f>'7. Nominale afschrijvingen'!X98</f>
        <v>0</v>
      </c>
      <c r="N109" s="86">
        <f>'7. Nominale afschrijvingen'!Y98</f>
        <v>0</v>
      </c>
      <c r="O109" s="86">
        <f>'7. Nominale afschrijvingen'!Z98</f>
        <v>0</v>
      </c>
      <c r="P109" s="86">
        <f>'7. Nominale afschrijvingen'!AA98</f>
        <v>0</v>
      </c>
      <c r="Q109" s="86">
        <f>'7. Nominale afschrijvingen'!AB98</f>
        <v>0</v>
      </c>
      <c r="R109" s="86">
        <f>'7. Nominale afschrijvingen'!AC98</f>
        <v>0</v>
      </c>
      <c r="S109" s="86">
        <f>'7. Nominale afschrijvingen'!AD98</f>
        <v>0</v>
      </c>
      <c r="T109" s="86">
        <f>'7. Nominale afschrijvingen'!AE98</f>
        <v>0</v>
      </c>
      <c r="U109" s="86">
        <f>'7. Nominale afschrijvingen'!AF98</f>
        <v>0</v>
      </c>
      <c r="V109" s="86">
        <f>'7. Nominale afschrijvingen'!AG98</f>
        <v>0</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0</v>
      </c>
      <c r="AB109" s="118">
        <f>IF($C109="TD",INDEX('4. CPI-tabel'!$D$20:$Z$42,$E109-2003,AB$28-2003),
IF(AB$28&gt;=$E109,MAX(1,INDEX('4. CPI-tabel'!$D$20:$Z$42,MAX($E109,2010)-2003,AB$28-2003)),0))</f>
        <v>0</v>
      </c>
      <c r="AC109" s="118">
        <f>IF($C109="TD",INDEX('4. CPI-tabel'!$D$20:$Z$42,$E109-2003,AC$28-2003),
IF(AC$28&gt;=$E109,MAX(1,INDEX('4. CPI-tabel'!$D$20:$Z$42,MAX($E109,2010)-2003,AC$28-2003)),0))</f>
        <v>1</v>
      </c>
      <c r="AD109" s="118">
        <f>IF($C109="TD",INDEX('4. CPI-tabel'!$D$20:$Z$42,$E109-2003,AD$28-2003),
IF(AD$28&gt;=$E109,MAX(1,INDEX('4. CPI-tabel'!$D$20:$Z$42,MAX($E109,2010)-2003,AD$28-2003)),0))</f>
        <v>1.002</v>
      </c>
      <c r="AE109" s="118">
        <f>IF($C109="TD",INDEX('4. CPI-tabel'!$D$20:$Z$42,$E109-2003,AE$28-2003),
IF(AE$28&gt;=$E109,MAX(1,INDEX('4. CPI-tabel'!$D$20:$Z$42,MAX($E109,2010)-2003,AE$28-2003)),0))</f>
        <v>1.0160279999999999</v>
      </c>
      <c r="AF109" s="118">
        <f>IF($C109="TD",INDEX('4. CPI-tabel'!$D$20:$Z$42,$E109-2003,AF$28-2003),
IF(AF$28&gt;=$E109,MAX(1,INDEX('4. CPI-tabel'!$D$20:$Z$42,MAX($E109,2010)-2003,AF$28-2003)),0))</f>
        <v>1.0373645879999998</v>
      </c>
      <c r="AG109" s="118">
        <f>IF($C109="TD",INDEX('4. CPI-tabel'!$D$20:$Z$42,$E109-2003,AG$28-2003),
IF(AG$28&gt;=$E109,MAX(1,INDEX('4. CPI-tabel'!$D$20:$Z$42,MAX($E109,2010)-2003,AG$28-2003)),0))</f>
        <v>1.0664107964639997</v>
      </c>
      <c r="AH109" s="118">
        <f>IF($C109="TD",INDEX('4. CPI-tabel'!$D$20:$Z$42,$E109-2003,AH$28-2003),
IF(AH$28&gt;=$E109,MAX(1,INDEX('4. CPI-tabel'!$D$20:$Z$42,MAX($E109,2010)-2003,AH$28-2003)),0))</f>
        <v>1.0738756720392475</v>
      </c>
      <c r="AI109" s="118">
        <f>IF($C109="TD",INDEX('4. CPI-tabel'!$D$20:$Z$42,$E109-2003,AI$28-2003),
IF(AI$28&gt;=$E109,MAX(1,INDEX('4. CPI-tabel'!$D$20:$Z$42,MAX($E109,2010)-2003,AI$28-2003)),0))</f>
        <v>1.0738756720392475</v>
      </c>
      <c r="AJ109" s="118">
        <f>IF($C109="TD",INDEX('4. CPI-tabel'!$D$20:$Z$42,$E109-2003,AJ$28-2003),
IF(AJ$28&gt;=$E109,MAX(1,INDEX('4. CPI-tabel'!$D$20:$Z$42,MAX($E109,2010)-2003,AJ$28-2003)),0))</f>
        <v>1.0738756720392475</v>
      </c>
      <c r="AK109" s="118">
        <f>IF($C109="TD",INDEX('4. CPI-tabel'!$D$20:$Z$42,$E109-2003,AK$28-2003),
IF(AK$28&gt;=$E109,MAX(1,INDEX('4. CPI-tabel'!$D$20:$Z$42,MAX($E109,2010)-2003,AK$28-2003)),0))</f>
        <v>1.0738756720392475</v>
      </c>
      <c r="AL109" s="118">
        <f>IF($C109="TD",INDEX('4. CPI-tabel'!$D$20:$Z$42,$E109-2003,AL$28-2003),
IF(AL$28&gt;=$E109,MAX(1,INDEX('4. CPI-tabel'!$D$20:$Z$42,MAX($E109,2010)-2003,AL$28-2003)),0))</f>
        <v>1.0738756720392475</v>
      </c>
      <c r="AM109" s="118">
        <f>IF($C109="TD",INDEX('4. CPI-tabel'!$D$20:$Z$42,$E109-2003,AM$28-2003),
IF(AM$28&gt;=$E109,MAX(1,INDEX('4. CPI-tabel'!$D$20:$Z$42,MAX($E109,2010)-2003,AM$28-2003)),0))</f>
        <v>1.0738756720392475</v>
      </c>
      <c r="AO109" s="87">
        <f t="shared" si="21"/>
        <v>0</v>
      </c>
      <c r="AP109" s="87">
        <f t="shared" si="22"/>
        <v>0</v>
      </c>
      <c r="AQ109" s="87">
        <f t="shared" si="23"/>
        <v>0</v>
      </c>
      <c r="AR109" s="87">
        <f t="shared" si="24"/>
        <v>0</v>
      </c>
      <c r="AS109" s="87">
        <f t="shared" si="25"/>
        <v>0</v>
      </c>
      <c r="AT109" s="87">
        <f t="shared" si="26"/>
        <v>0</v>
      </c>
      <c r="AU109" s="87">
        <f t="shared" si="27"/>
        <v>0</v>
      </c>
      <c r="AV109" s="87">
        <f t="shared" si="28"/>
        <v>0</v>
      </c>
      <c r="AW109" s="87">
        <f t="shared" si="29"/>
        <v>0</v>
      </c>
      <c r="AX109" s="87">
        <f t="shared" si="30"/>
        <v>0</v>
      </c>
      <c r="AY109" s="87">
        <f t="shared" si="31"/>
        <v>0</v>
      </c>
      <c r="AZ109" s="87">
        <f t="shared" si="32"/>
        <v>0</v>
      </c>
      <c r="BA109" s="87">
        <f t="shared" si="33"/>
        <v>0</v>
      </c>
      <c r="BB109" s="87">
        <f t="shared" si="34"/>
        <v>0</v>
      </c>
      <c r="BC109" s="87">
        <f t="shared" si="35"/>
        <v>0</v>
      </c>
      <c r="BD109" s="87">
        <f t="shared" si="36"/>
        <v>0</v>
      </c>
    </row>
    <row r="110" spans="1:56" s="20" customFormat="1" x14ac:dyDescent="0.2">
      <c r="A110" s="41"/>
      <c r="B110" s="86">
        <f>'3. Investeringen'!B96</f>
        <v>82</v>
      </c>
      <c r="C110" s="86" t="str">
        <f>'3. Investeringen'!F96</f>
        <v>TD</v>
      </c>
      <c r="D110" s="86" t="str">
        <f>'3. Investeringen'!G96</f>
        <v>Nieuwe investeringen TD</v>
      </c>
      <c r="E110" s="121">
        <f>'3. Investeringen'!K96</f>
        <v>2017</v>
      </c>
      <c r="G110" s="86">
        <f>'7. Nominale afschrijvingen'!R99</f>
        <v>0</v>
      </c>
      <c r="H110" s="86">
        <f>'7. Nominale afschrijvingen'!S99</f>
        <v>0</v>
      </c>
      <c r="I110" s="86">
        <f>'7. Nominale afschrijvingen'!T99</f>
        <v>0</v>
      </c>
      <c r="J110" s="86">
        <f>'7. Nominale afschrijvingen'!U99</f>
        <v>0</v>
      </c>
      <c r="K110" s="86">
        <f>'7. Nominale afschrijvingen'!V99</f>
        <v>0</v>
      </c>
      <c r="L110" s="86">
        <f>'7. Nominale afschrijvingen'!W99</f>
        <v>0</v>
      </c>
      <c r="M110" s="86">
        <f>'7. Nominale afschrijvingen'!X99</f>
        <v>2672.002727272727</v>
      </c>
      <c r="N110" s="86">
        <f>'7. Nominale afschrijvingen'!Y99</f>
        <v>5344.0054545454541</v>
      </c>
      <c r="O110" s="86">
        <f>'7. Nominale afschrijvingen'!Z99</f>
        <v>5344.0054545454541</v>
      </c>
      <c r="P110" s="86">
        <f>'7. Nominale afschrijvingen'!AA99</f>
        <v>5344.0054545454541</v>
      </c>
      <c r="Q110" s="86">
        <f>'7. Nominale afschrijvingen'!AB99</f>
        <v>5344.0054545454541</v>
      </c>
      <c r="R110" s="86">
        <f>'7. Nominale afschrijvingen'!AC99</f>
        <v>6412.8065454545458</v>
      </c>
      <c r="S110" s="86">
        <f>'7. Nominale afschrijvingen'!AD99</f>
        <v>6260.4230235823579</v>
      </c>
      <c r="T110" s="86">
        <f>'7. Nominale afschrijvingen'!AE99</f>
        <v>6111.6604962893125</v>
      </c>
      <c r="U110" s="86">
        <f>'7. Nominale afschrijvingen'!AF99</f>
        <v>5966.4329201398632</v>
      </c>
      <c r="V110" s="86">
        <f>'7. Nominale afschrijvingen'!AG99</f>
        <v>5824.6562962949556</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0</v>
      </c>
      <c r="AC110" s="118">
        <f>IF($C110="TD",INDEX('4. CPI-tabel'!$D$20:$Z$42,$E110-2003,AC$28-2003),
IF(AC$28&gt;=$E110,MAX(1,INDEX('4. CPI-tabel'!$D$20:$Z$42,MAX($E110,2010)-2003,AC$28-2003)),0))</f>
        <v>0</v>
      </c>
      <c r="AD110" s="118">
        <f>IF($C110="TD",INDEX('4. CPI-tabel'!$D$20:$Z$42,$E110-2003,AD$28-2003),
IF(AD$28&gt;=$E110,MAX(1,INDEX('4. CPI-tabel'!$D$20:$Z$42,MAX($E110,2010)-2003,AD$28-2003)),0))</f>
        <v>1</v>
      </c>
      <c r="AE110" s="118">
        <f>IF($C110="TD",INDEX('4. CPI-tabel'!$D$20:$Z$42,$E110-2003,AE$28-2003),
IF(AE$28&gt;=$E110,MAX(1,INDEX('4. CPI-tabel'!$D$20:$Z$42,MAX($E110,2010)-2003,AE$28-2003)),0))</f>
        <v>1.014</v>
      </c>
      <c r="AF110" s="118">
        <f>IF($C110="TD",INDEX('4. CPI-tabel'!$D$20:$Z$42,$E110-2003,AF$28-2003),
IF(AF$28&gt;=$E110,MAX(1,INDEX('4. CPI-tabel'!$D$20:$Z$42,MAX($E110,2010)-2003,AF$28-2003)),0))</f>
        <v>1.0352939999999999</v>
      </c>
      <c r="AG110" s="118">
        <f>IF($C110="TD",INDEX('4. CPI-tabel'!$D$20:$Z$42,$E110-2003,AG$28-2003),
IF(AG$28&gt;=$E110,MAX(1,INDEX('4. CPI-tabel'!$D$20:$Z$42,MAX($E110,2010)-2003,AG$28-2003)),0))</f>
        <v>1.0642822320000001</v>
      </c>
      <c r="AH110" s="118">
        <f>IF($C110="TD",INDEX('4. CPI-tabel'!$D$20:$Z$42,$E110-2003,AH$28-2003),
IF(AH$28&gt;=$E110,MAX(1,INDEX('4. CPI-tabel'!$D$20:$Z$42,MAX($E110,2010)-2003,AH$28-2003)),0))</f>
        <v>1.0717322076239999</v>
      </c>
      <c r="AI110" s="118">
        <f>IF($C110="TD",INDEX('4. CPI-tabel'!$D$20:$Z$42,$E110-2003,AI$28-2003),
IF(AI$28&gt;=$E110,MAX(1,INDEX('4. CPI-tabel'!$D$20:$Z$42,MAX($E110,2010)-2003,AI$28-2003)),0))</f>
        <v>1.0717322076239999</v>
      </c>
      <c r="AJ110" s="118">
        <f>IF($C110="TD",INDEX('4. CPI-tabel'!$D$20:$Z$42,$E110-2003,AJ$28-2003),
IF(AJ$28&gt;=$E110,MAX(1,INDEX('4. CPI-tabel'!$D$20:$Z$42,MAX($E110,2010)-2003,AJ$28-2003)),0))</f>
        <v>1.0717322076239999</v>
      </c>
      <c r="AK110" s="118">
        <f>IF($C110="TD",INDEX('4. CPI-tabel'!$D$20:$Z$42,$E110-2003,AK$28-2003),
IF(AK$28&gt;=$E110,MAX(1,INDEX('4. CPI-tabel'!$D$20:$Z$42,MAX($E110,2010)-2003,AK$28-2003)),0))</f>
        <v>1.0717322076239999</v>
      </c>
      <c r="AL110" s="118">
        <f>IF($C110="TD",INDEX('4. CPI-tabel'!$D$20:$Z$42,$E110-2003,AL$28-2003),
IF(AL$28&gt;=$E110,MAX(1,INDEX('4. CPI-tabel'!$D$20:$Z$42,MAX($E110,2010)-2003,AL$28-2003)),0))</f>
        <v>1.0717322076239999</v>
      </c>
      <c r="AM110" s="118">
        <f>IF($C110="TD",INDEX('4. CPI-tabel'!$D$20:$Z$42,$E110-2003,AM$28-2003),
IF(AM$28&gt;=$E110,MAX(1,INDEX('4. CPI-tabel'!$D$20:$Z$42,MAX($E110,2010)-2003,AM$28-2003)),0))</f>
        <v>1.0717322076239999</v>
      </c>
      <c r="AO110" s="87">
        <f t="shared" si="21"/>
        <v>0</v>
      </c>
      <c r="AP110" s="87">
        <f t="shared" si="22"/>
        <v>0</v>
      </c>
      <c r="AQ110" s="87">
        <f t="shared" si="23"/>
        <v>0</v>
      </c>
      <c r="AR110" s="87">
        <f t="shared" si="24"/>
        <v>0</v>
      </c>
      <c r="AS110" s="87">
        <f t="shared" si="25"/>
        <v>0</v>
      </c>
      <c r="AT110" s="87">
        <f t="shared" si="26"/>
        <v>0</v>
      </c>
      <c r="AU110" s="87">
        <f t="shared" si="27"/>
        <v>2672.002727272727</v>
      </c>
      <c r="AV110" s="87">
        <f t="shared" si="28"/>
        <v>5418.8215309090901</v>
      </c>
      <c r="AW110" s="87">
        <f t="shared" si="29"/>
        <v>5532.6167830581808</v>
      </c>
      <c r="AX110" s="87">
        <f t="shared" si="30"/>
        <v>5687.5300529838105</v>
      </c>
      <c r="AY110" s="87">
        <f t="shared" si="31"/>
        <v>5727.3427633546962</v>
      </c>
      <c r="AZ110" s="87">
        <f t="shared" si="32"/>
        <v>6872.8113160256371</v>
      </c>
      <c r="BA110" s="87">
        <f t="shared" si="33"/>
        <v>6709.4969877240364</v>
      </c>
      <c r="BB110" s="87">
        <f t="shared" si="34"/>
        <v>6550.0633959365359</v>
      </c>
      <c r="BC110" s="87">
        <f t="shared" si="35"/>
        <v>6394.4183251420036</v>
      </c>
      <c r="BD110" s="87">
        <f t="shared" si="36"/>
        <v>6242.4717510792234</v>
      </c>
    </row>
    <row r="111" spans="1:56" s="20" customFormat="1" x14ac:dyDescent="0.2">
      <c r="A111" s="41"/>
      <c r="B111" s="86">
        <f>'3. Investeringen'!B97</f>
        <v>83</v>
      </c>
      <c r="C111" s="86" t="str">
        <f>'3. Investeringen'!F97</f>
        <v>TD</v>
      </c>
      <c r="D111" s="86" t="str">
        <f>'3. Investeringen'!G97</f>
        <v>Nieuwe investeringen TD</v>
      </c>
      <c r="E111" s="121">
        <f>'3. Investeringen'!K97</f>
        <v>2017</v>
      </c>
      <c r="G111" s="86">
        <f>'7. Nominale afschrijvingen'!R100</f>
        <v>0</v>
      </c>
      <c r="H111" s="86">
        <f>'7. Nominale afschrijvingen'!S100</f>
        <v>0</v>
      </c>
      <c r="I111" s="86">
        <f>'7. Nominale afschrijvingen'!T100</f>
        <v>0</v>
      </c>
      <c r="J111" s="86">
        <f>'7. Nominale afschrijvingen'!U100</f>
        <v>0</v>
      </c>
      <c r="K111" s="86">
        <f>'7. Nominale afschrijvingen'!V100</f>
        <v>0</v>
      </c>
      <c r="L111" s="86">
        <f>'7. Nominale afschrijvingen'!W100</f>
        <v>0</v>
      </c>
      <c r="M111" s="86">
        <f>'7. Nominale afschrijvingen'!X100</f>
        <v>7562.7726666666676</v>
      </c>
      <c r="N111" s="86">
        <f>'7. Nominale afschrijvingen'!Y100</f>
        <v>15125.545333333335</v>
      </c>
      <c r="O111" s="86">
        <f>'7. Nominale afschrijvingen'!Z100</f>
        <v>15125.545333333335</v>
      </c>
      <c r="P111" s="86">
        <f>'7. Nominale afschrijvingen'!AA100</f>
        <v>15125.545333333335</v>
      </c>
      <c r="Q111" s="86">
        <f>'7. Nominale afschrijvingen'!AB100</f>
        <v>15125.545333333335</v>
      </c>
      <c r="R111" s="86">
        <f>'7. Nominale afschrijvingen'!AC100</f>
        <v>18150.654399999999</v>
      </c>
      <c r="S111" s="86">
        <f>'7. Nominale afschrijvingen'!AD100</f>
        <v>17612.857232592592</v>
      </c>
      <c r="T111" s="86">
        <f>'7. Nominale afschrijvingen'!AE100</f>
        <v>17090.994796071333</v>
      </c>
      <c r="U111" s="86">
        <f>'7. Nominale afschrijvingen'!AF100</f>
        <v>16584.59495026181</v>
      </c>
      <c r="V111" s="86">
        <f>'7. Nominale afschrijvingen'!AG100</f>
        <v>16093.199544328128</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0</v>
      </c>
      <c r="AC111" s="118">
        <f>IF($C111="TD",INDEX('4. CPI-tabel'!$D$20:$Z$42,$E111-2003,AC$28-2003),
IF(AC$28&gt;=$E111,MAX(1,INDEX('4. CPI-tabel'!$D$20:$Z$42,MAX($E111,2010)-2003,AC$28-2003)),0))</f>
        <v>0</v>
      </c>
      <c r="AD111" s="118">
        <f>IF($C111="TD",INDEX('4. CPI-tabel'!$D$20:$Z$42,$E111-2003,AD$28-2003),
IF(AD$28&gt;=$E111,MAX(1,INDEX('4. CPI-tabel'!$D$20:$Z$42,MAX($E111,2010)-2003,AD$28-2003)),0))</f>
        <v>1</v>
      </c>
      <c r="AE111" s="118">
        <f>IF($C111="TD",INDEX('4. CPI-tabel'!$D$20:$Z$42,$E111-2003,AE$28-2003),
IF(AE$28&gt;=$E111,MAX(1,INDEX('4. CPI-tabel'!$D$20:$Z$42,MAX($E111,2010)-2003,AE$28-2003)),0))</f>
        <v>1.014</v>
      </c>
      <c r="AF111" s="118">
        <f>IF($C111="TD",INDEX('4. CPI-tabel'!$D$20:$Z$42,$E111-2003,AF$28-2003),
IF(AF$28&gt;=$E111,MAX(1,INDEX('4. CPI-tabel'!$D$20:$Z$42,MAX($E111,2010)-2003,AF$28-2003)),0))</f>
        <v>1.0352939999999999</v>
      </c>
      <c r="AG111" s="118">
        <f>IF($C111="TD",INDEX('4. CPI-tabel'!$D$20:$Z$42,$E111-2003,AG$28-2003),
IF(AG$28&gt;=$E111,MAX(1,INDEX('4. CPI-tabel'!$D$20:$Z$42,MAX($E111,2010)-2003,AG$28-2003)),0))</f>
        <v>1.0642822320000001</v>
      </c>
      <c r="AH111" s="118">
        <f>IF($C111="TD",INDEX('4. CPI-tabel'!$D$20:$Z$42,$E111-2003,AH$28-2003),
IF(AH$28&gt;=$E111,MAX(1,INDEX('4. CPI-tabel'!$D$20:$Z$42,MAX($E111,2010)-2003,AH$28-2003)),0))</f>
        <v>1.0717322076239999</v>
      </c>
      <c r="AI111" s="118">
        <f>IF($C111="TD",INDEX('4. CPI-tabel'!$D$20:$Z$42,$E111-2003,AI$28-2003),
IF(AI$28&gt;=$E111,MAX(1,INDEX('4. CPI-tabel'!$D$20:$Z$42,MAX($E111,2010)-2003,AI$28-2003)),0))</f>
        <v>1.0717322076239999</v>
      </c>
      <c r="AJ111" s="118">
        <f>IF($C111="TD",INDEX('4. CPI-tabel'!$D$20:$Z$42,$E111-2003,AJ$28-2003),
IF(AJ$28&gt;=$E111,MAX(1,INDEX('4. CPI-tabel'!$D$20:$Z$42,MAX($E111,2010)-2003,AJ$28-2003)),0))</f>
        <v>1.0717322076239999</v>
      </c>
      <c r="AK111" s="118">
        <f>IF($C111="TD",INDEX('4. CPI-tabel'!$D$20:$Z$42,$E111-2003,AK$28-2003),
IF(AK$28&gt;=$E111,MAX(1,INDEX('4. CPI-tabel'!$D$20:$Z$42,MAX($E111,2010)-2003,AK$28-2003)),0))</f>
        <v>1.0717322076239999</v>
      </c>
      <c r="AL111" s="118">
        <f>IF($C111="TD",INDEX('4. CPI-tabel'!$D$20:$Z$42,$E111-2003,AL$28-2003),
IF(AL$28&gt;=$E111,MAX(1,INDEX('4. CPI-tabel'!$D$20:$Z$42,MAX($E111,2010)-2003,AL$28-2003)),0))</f>
        <v>1.0717322076239999</v>
      </c>
      <c r="AM111" s="118">
        <f>IF($C111="TD",INDEX('4. CPI-tabel'!$D$20:$Z$42,$E111-2003,AM$28-2003),
IF(AM$28&gt;=$E111,MAX(1,INDEX('4. CPI-tabel'!$D$20:$Z$42,MAX($E111,2010)-2003,AM$28-2003)),0))</f>
        <v>1.0717322076239999</v>
      </c>
      <c r="AO111" s="87">
        <f t="shared" si="21"/>
        <v>0</v>
      </c>
      <c r="AP111" s="87">
        <f t="shared" si="22"/>
        <v>0</v>
      </c>
      <c r="AQ111" s="87">
        <f t="shared" si="23"/>
        <v>0</v>
      </c>
      <c r="AR111" s="87">
        <f t="shared" si="24"/>
        <v>0</v>
      </c>
      <c r="AS111" s="87">
        <f t="shared" si="25"/>
        <v>0</v>
      </c>
      <c r="AT111" s="87">
        <f t="shared" si="26"/>
        <v>0</v>
      </c>
      <c r="AU111" s="87">
        <f t="shared" si="27"/>
        <v>7562.7726666666676</v>
      </c>
      <c r="AV111" s="87">
        <f t="shared" si="28"/>
        <v>15337.302968000002</v>
      </c>
      <c r="AW111" s="87">
        <f t="shared" si="29"/>
        <v>15659.386330328001</v>
      </c>
      <c r="AX111" s="87">
        <f t="shared" si="30"/>
        <v>16097.849147577186</v>
      </c>
      <c r="AY111" s="87">
        <f t="shared" si="31"/>
        <v>16210.534091610225</v>
      </c>
      <c r="AZ111" s="87">
        <f t="shared" si="32"/>
        <v>19452.640909932266</v>
      </c>
      <c r="BA111" s="87">
        <f t="shared" si="33"/>
        <v>18876.266364452793</v>
      </c>
      <c r="BB111" s="87">
        <f t="shared" si="34"/>
        <v>18316.969583283822</v>
      </c>
      <c r="BC111" s="87">
        <f t="shared" si="35"/>
        <v>17774.244558593931</v>
      </c>
      <c r="BD111" s="87">
        <f t="shared" si="36"/>
        <v>17247.600275376335</v>
      </c>
    </row>
    <row r="112" spans="1:56" s="20" customFormat="1" x14ac:dyDescent="0.2">
      <c r="A112" s="41"/>
      <c r="B112" s="86">
        <f>'3. Investeringen'!B98</f>
        <v>84</v>
      </c>
      <c r="C112" s="86" t="str">
        <f>'3. Investeringen'!F98</f>
        <v>TD</v>
      </c>
      <c r="D112" s="86" t="str">
        <f>'3. Investeringen'!G98</f>
        <v>Nieuwe investeringen TD</v>
      </c>
      <c r="E112" s="121">
        <f>'3. Investeringen'!K98</f>
        <v>2017</v>
      </c>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0</v>
      </c>
      <c r="M112" s="86">
        <f>'7. Nominale afschrijvingen'!X101</f>
        <v>4605.2483333333339</v>
      </c>
      <c r="N112" s="86">
        <f>'7. Nominale afschrijvingen'!Y101</f>
        <v>9210.496666666666</v>
      </c>
      <c r="O112" s="86">
        <f>'7. Nominale afschrijvingen'!Z101</f>
        <v>9210.496666666666</v>
      </c>
      <c r="P112" s="86">
        <f>'7. Nominale afschrijvingen'!AA101</f>
        <v>9210.496666666666</v>
      </c>
      <c r="Q112" s="86">
        <f>'7. Nominale afschrijvingen'!AB101</f>
        <v>9210.496666666666</v>
      </c>
      <c r="R112" s="86">
        <f>'7. Nominale afschrijvingen'!AC101</f>
        <v>11052.596000000001</v>
      </c>
      <c r="S112" s="86">
        <f>'7. Nominale afschrijvingen'!AD101</f>
        <v>10532.47383529412</v>
      </c>
      <c r="T112" s="86">
        <f>'7. Nominale afschrijvingen'!AE101</f>
        <v>10036.828007750868</v>
      </c>
      <c r="U112" s="86">
        <f>'7. Nominale afschrijvingen'!AF101</f>
        <v>9564.5066897390625</v>
      </c>
      <c r="V112" s="86">
        <f>'7. Nominale afschrijvingen'!AG101</f>
        <v>9114.4122572807537</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0</v>
      </c>
      <c r="AD112" s="118">
        <f>IF($C112="TD",INDEX('4. CPI-tabel'!$D$20:$Z$42,$E112-2003,AD$28-2003),
IF(AD$28&gt;=$E112,MAX(1,INDEX('4. CPI-tabel'!$D$20:$Z$42,MAX($E112,2010)-2003,AD$28-2003)),0))</f>
        <v>1</v>
      </c>
      <c r="AE112" s="118">
        <f>IF($C112="TD",INDEX('4. CPI-tabel'!$D$20:$Z$42,$E112-2003,AE$28-2003),
IF(AE$28&gt;=$E112,MAX(1,INDEX('4. CPI-tabel'!$D$20:$Z$42,MAX($E112,2010)-2003,AE$28-2003)),0))</f>
        <v>1.014</v>
      </c>
      <c r="AF112" s="118">
        <f>IF($C112="TD",INDEX('4. CPI-tabel'!$D$20:$Z$42,$E112-2003,AF$28-2003),
IF(AF$28&gt;=$E112,MAX(1,INDEX('4. CPI-tabel'!$D$20:$Z$42,MAX($E112,2010)-2003,AF$28-2003)),0))</f>
        <v>1.0352939999999999</v>
      </c>
      <c r="AG112" s="118">
        <f>IF($C112="TD",INDEX('4. CPI-tabel'!$D$20:$Z$42,$E112-2003,AG$28-2003),
IF(AG$28&gt;=$E112,MAX(1,INDEX('4. CPI-tabel'!$D$20:$Z$42,MAX($E112,2010)-2003,AG$28-2003)),0))</f>
        <v>1.0642822320000001</v>
      </c>
      <c r="AH112" s="118">
        <f>IF($C112="TD",INDEX('4. CPI-tabel'!$D$20:$Z$42,$E112-2003,AH$28-2003),
IF(AH$28&gt;=$E112,MAX(1,INDEX('4. CPI-tabel'!$D$20:$Z$42,MAX($E112,2010)-2003,AH$28-2003)),0))</f>
        <v>1.0717322076239999</v>
      </c>
      <c r="AI112" s="118">
        <f>IF($C112="TD",INDEX('4. CPI-tabel'!$D$20:$Z$42,$E112-2003,AI$28-2003),
IF(AI$28&gt;=$E112,MAX(1,INDEX('4. CPI-tabel'!$D$20:$Z$42,MAX($E112,2010)-2003,AI$28-2003)),0))</f>
        <v>1.0717322076239999</v>
      </c>
      <c r="AJ112" s="118">
        <f>IF($C112="TD",INDEX('4. CPI-tabel'!$D$20:$Z$42,$E112-2003,AJ$28-2003),
IF(AJ$28&gt;=$E112,MAX(1,INDEX('4. CPI-tabel'!$D$20:$Z$42,MAX($E112,2010)-2003,AJ$28-2003)),0))</f>
        <v>1.0717322076239999</v>
      </c>
      <c r="AK112" s="118">
        <f>IF($C112="TD",INDEX('4. CPI-tabel'!$D$20:$Z$42,$E112-2003,AK$28-2003),
IF(AK$28&gt;=$E112,MAX(1,INDEX('4. CPI-tabel'!$D$20:$Z$42,MAX($E112,2010)-2003,AK$28-2003)),0))</f>
        <v>1.0717322076239999</v>
      </c>
      <c r="AL112" s="118">
        <f>IF($C112="TD",INDEX('4. CPI-tabel'!$D$20:$Z$42,$E112-2003,AL$28-2003),
IF(AL$28&gt;=$E112,MAX(1,INDEX('4. CPI-tabel'!$D$20:$Z$42,MAX($E112,2010)-2003,AL$28-2003)),0))</f>
        <v>1.0717322076239999</v>
      </c>
      <c r="AM112" s="118">
        <f>IF($C112="TD",INDEX('4. CPI-tabel'!$D$20:$Z$42,$E112-2003,AM$28-2003),
IF(AM$28&gt;=$E112,MAX(1,INDEX('4. CPI-tabel'!$D$20:$Z$42,MAX($E112,2010)-2003,AM$28-2003)),0))</f>
        <v>1.0717322076239999</v>
      </c>
      <c r="AO112" s="87">
        <f t="shared" si="21"/>
        <v>0</v>
      </c>
      <c r="AP112" s="87">
        <f t="shared" si="22"/>
        <v>0</v>
      </c>
      <c r="AQ112" s="87">
        <f t="shared" si="23"/>
        <v>0</v>
      </c>
      <c r="AR112" s="87">
        <f t="shared" si="24"/>
        <v>0</v>
      </c>
      <c r="AS112" s="87">
        <f t="shared" si="25"/>
        <v>0</v>
      </c>
      <c r="AT112" s="87">
        <f t="shared" si="26"/>
        <v>0</v>
      </c>
      <c r="AU112" s="87">
        <f t="shared" si="27"/>
        <v>4605.2483333333339</v>
      </c>
      <c r="AV112" s="87">
        <f t="shared" si="28"/>
        <v>9339.44362</v>
      </c>
      <c r="AW112" s="87">
        <f t="shared" si="29"/>
        <v>9535.5719360199982</v>
      </c>
      <c r="AX112" s="87">
        <f t="shared" si="30"/>
        <v>9802.5679502285602</v>
      </c>
      <c r="AY112" s="87">
        <f t="shared" si="31"/>
        <v>9871.1859258801578</v>
      </c>
      <c r="AZ112" s="87">
        <f t="shared" si="32"/>
        <v>11845.423111056192</v>
      </c>
      <c r="BA112" s="87">
        <f t="shared" si="33"/>
        <v>11287.991435241785</v>
      </c>
      <c r="BB112" s="87">
        <f t="shared" si="34"/>
        <v>10756.791838289231</v>
      </c>
      <c r="BC112" s="87">
        <f t="shared" si="35"/>
        <v>10250.589869428561</v>
      </c>
      <c r="BD112" s="87">
        <f t="shared" si="36"/>
        <v>9768.2091696907464</v>
      </c>
    </row>
    <row r="113" spans="1:56" s="20" customFormat="1" x14ac:dyDescent="0.2">
      <c r="A113" s="41"/>
      <c r="B113" s="86">
        <f>'3. Investeringen'!B99</f>
        <v>85</v>
      </c>
      <c r="C113" s="86" t="str">
        <f>'3. Investeringen'!F99</f>
        <v>TD</v>
      </c>
      <c r="D113" s="86" t="str">
        <f>'3. Investeringen'!G99</f>
        <v>Nieuwe investeringen TD</v>
      </c>
      <c r="E113" s="121">
        <f>'3. Investeringen'!K99</f>
        <v>2017</v>
      </c>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0</v>
      </c>
      <c r="M113" s="86">
        <f>'7. Nominale afschrijvingen'!X102</f>
        <v>6902.0155000000004</v>
      </c>
      <c r="N113" s="86">
        <f>'7. Nominale afschrijvingen'!Y102</f>
        <v>13804.030999999999</v>
      </c>
      <c r="O113" s="86">
        <f>'7. Nominale afschrijvingen'!Z102</f>
        <v>13804.030999999999</v>
      </c>
      <c r="P113" s="86">
        <f>'7. Nominale afschrijvingen'!AA102</f>
        <v>13804.030999999999</v>
      </c>
      <c r="Q113" s="86">
        <f>'7. Nominale afschrijvingen'!AB102</f>
        <v>13804.030999999999</v>
      </c>
      <c r="R113" s="86">
        <f>'7. Nominale afschrijvingen'!AC102</f>
        <v>16564.837199999998</v>
      </c>
      <c r="S113" s="86">
        <f>'7. Nominale afschrijvingen'!AD102</f>
        <v>13190.518511111111</v>
      </c>
      <c r="T113" s="86">
        <f>'7. Nominale afschrijvingen'!AE102</f>
        <v>13190.518511111111</v>
      </c>
      <c r="U113" s="86">
        <f>'7. Nominale afschrijvingen'!AF102</f>
        <v>13190.518511111111</v>
      </c>
      <c r="V113" s="86">
        <f>'7. Nominale afschrijvingen'!AG102</f>
        <v>13190.518511111111</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0</v>
      </c>
      <c r="AD113" s="118">
        <f>IF($C113="TD",INDEX('4. CPI-tabel'!$D$20:$Z$42,$E113-2003,AD$28-2003),
IF(AD$28&gt;=$E113,MAX(1,INDEX('4. CPI-tabel'!$D$20:$Z$42,MAX($E113,2010)-2003,AD$28-2003)),0))</f>
        <v>1</v>
      </c>
      <c r="AE113" s="118">
        <f>IF($C113="TD",INDEX('4. CPI-tabel'!$D$20:$Z$42,$E113-2003,AE$28-2003),
IF(AE$28&gt;=$E113,MAX(1,INDEX('4. CPI-tabel'!$D$20:$Z$42,MAX($E113,2010)-2003,AE$28-2003)),0))</f>
        <v>1.014</v>
      </c>
      <c r="AF113" s="118">
        <f>IF($C113="TD",INDEX('4. CPI-tabel'!$D$20:$Z$42,$E113-2003,AF$28-2003),
IF(AF$28&gt;=$E113,MAX(1,INDEX('4. CPI-tabel'!$D$20:$Z$42,MAX($E113,2010)-2003,AF$28-2003)),0))</f>
        <v>1.0352939999999999</v>
      </c>
      <c r="AG113" s="118">
        <f>IF($C113="TD",INDEX('4. CPI-tabel'!$D$20:$Z$42,$E113-2003,AG$28-2003),
IF(AG$28&gt;=$E113,MAX(1,INDEX('4. CPI-tabel'!$D$20:$Z$42,MAX($E113,2010)-2003,AG$28-2003)),0))</f>
        <v>1.0642822320000001</v>
      </c>
      <c r="AH113" s="118">
        <f>IF($C113="TD",INDEX('4. CPI-tabel'!$D$20:$Z$42,$E113-2003,AH$28-2003),
IF(AH$28&gt;=$E113,MAX(1,INDEX('4. CPI-tabel'!$D$20:$Z$42,MAX($E113,2010)-2003,AH$28-2003)),0))</f>
        <v>1.0717322076239999</v>
      </c>
      <c r="AI113" s="118">
        <f>IF($C113="TD",INDEX('4. CPI-tabel'!$D$20:$Z$42,$E113-2003,AI$28-2003),
IF(AI$28&gt;=$E113,MAX(1,INDEX('4. CPI-tabel'!$D$20:$Z$42,MAX($E113,2010)-2003,AI$28-2003)),0))</f>
        <v>1.0717322076239999</v>
      </c>
      <c r="AJ113" s="118">
        <f>IF($C113="TD",INDEX('4. CPI-tabel'!$D$20:$Z$42,$E113-2003,AJ$28-2003),
IF(AJ$28&gt;=$E113,MAX(1,INDEX('4. CPI-tabel'!$D$20:$Z$42,MAX($E113,2010)-2003,AJ$28-2003)),0))</f>
        <v>1.0717322076239999</v>
      </c>
      <c r="AK113" s="118">
        <f>IF($C113="TD",INDEX('4. CPI-tabel'!$D$20:$Z$42,$E113-2003,AK$28-2003),
IF(AK$28&gt;=$E113,MAX(1,INDEX('4. CPI-tabel'!$D$20:$Z$42,MAX($E113,2010)-2003,AK$28-2003)),0))</f>
        <v>1.0717322076239999</v>
      </c>
      <c r="AL113" s="118">
        <f>IF($C113="TD",INDEX('4. CPI-tabel'!$D$20:$Z$42,$E113-2003,AL$28-2003),
IF(AL$28&gt;=$E113,MAX(1,INDEX('4. CPI-tabel'!$D$20:$Z$42,MAX($E113,2010)-2003,AL$28-2003)),0))</f>
        <v>1.0717322076239999</v>
      </c>
      <c r="AM113" s="118">
        <f>IF($C113="TD",INDEX('4. CPI-tabel'!$D$20:$Z$42,$E113-2003,AM$28-2003),
IF(AM$28&gt;=$E113,MAX(1,INDEX('4. CPI-tabel'!$D$20:$Z$42,MAX($E113,2010)-2003,AM$28-2003)),0))</f>
        <v>1.0717322076239999</v>
      </c>
      <c r="AO113" s="87">
        <f t="shared" si="21"/>
        <v>0</v>
      </c>
      <c r="AP113" s="87">
        <f t="shared" si="22"/>
        <v>0</v>
      </c>
      <c r="AQ113" s="87">
        <f t="shared" si="23"/>
        <v>0</v>
      </c>
      <c r="AR113" s="87">
        <f t="shared" si="24"/>
        <v>0</v>
      </c>
      <c r="AS113" s="87">
        <f t="shared" si="25"/>
        <v>0</v>
      </c>
      <c r="AT113" s="87">
        <f t="shared" si="26"/>
        <v>0</v>
      </c>
      <c r="AU113" s="87">
        <f t="shared" si="27"/>
        <v>6902.0155000000004</v>
      </c>
      <c r="AV113" s="87">
        <f t="shared" si="28"/>
        <v>13997.287434</v>
      </c>
      <c r="AW113" s="87">
        <f t="shared" si="29"/>
        <v>14291.230470113998</v>
      </c>
      <c r="AX113" s="87">
        <f t="shared" si="30"/>
        <v>14691.384923277192</v>
      </c>
      <c r="AY113" s="87">
        <f t="shared" si="31"/>
        <v>14794.22461774013</v>
      </c>
      <c r="AZ113" s="87">
        <f t="shared" si="32"/>
        <v>17753.069541288154</v>
      </c>
      <c r="BA113" s="87">
        <f t="shared" si="33"/>
        <v>14136.703523618347</v>
      </c>
      <c r="BB113" s="87">
        <f t="shared" si="34"/>
        <v>14136.703523618347</v>
      </c>
      <c r="BC113" s="87">
        <f t="shared" si="35"/>
        <v>14136.703523618347</v>
      </c>
      <c r="BD113" s="87">
        <f t="shared" si="36"/>
        <v>14136.703523618347</v>
      </c>
    </row>
    <row r="114" spans="1:56" s="20" customFormat="1" x14ac:dyDescent="0.2">
      <c r="A114" s="41"/>
      <c r="B114" s="86">
        <f>'3. Investeringen'!B100</f>
        <v>86</v>
      </c>
      <c r="C114" s="86" t="str">
        <f>'3. Investeringen'!F100</f>
        <v>TD</v>
      </c>
      <c r="D114" s="86" t="str">
        <f>'3. Investeringen'!G100</f>
        <v>Nieuwe investeringen TD</v>
      </c>
      <c r="E114" s="121">
        <f>'3. Investeringen'!K100</f>
        <v>2017</v>
      </c>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78904.990000000005</v>
      </c>
      <c r="N114" s="86">
        <f>'7. Nominale afschrijvingen'!Y103</f>
        <v>157809.98000000001</v>
      </c>
      <c r="O114" s="86">
        <f>'7. Nominale afschrijvingen'!Z103</f>
        <v>157809.98000000001</v>
      </c>
      <c r="P114" s="86">
        <f>'7. Nominale afschrijvingen'!AA103</f>
        <v>157809.98000000001</v>
      </c>
      <c r="Q114" s="86">
        <f>'7. Nominale afschrijvingen'!AB103</f>
        <v>157809.98000000001</v>
      </c>
      <c r="R114" s="86">
        <f>'7. Nominale afschrijvingen'!AC103</f>
        <v>78904.989999999991</v>
      </c>
      <c r="S114" s="86">
        <f>'7. Nominale afschrijvingen'!AD103</f>
        <v>0</v>
      </c>
      <c r="T114" s="86">
        <f>'7. Nominale afschrijvingen'!AE103</f>
        <v>0</v>
      </c>
      <c r="U114" s="86">
        <f>'7. Nominale afschrijvingen'!AF103</f>
        <v>0</v>
      </c>
      <c r="V114" s="86">
        <f>'7. Nominale afschrijvingen'!AG103</f>
        <v>0</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1</v>
      </c>
      <c r="AE114" s="118">
        <f>IF($C114="TD",INDEX('4. CPI-tabel'!$D$20:$Z$42,$E114-2003,AE$28-2003),
IF(AE$28&gt;=$E114,MAX(1,INDEX('4. CPI-tabel'!$D$20:$Z$42,MAX($E114,2010)-2003,AE$28-2003)),0))</f>
        <v>1.014</v>
      </c>
      <c r="AF114" s="118">
        <f>IF($C114="TD",INDEX('4. CPI-tabel'!$D$20:$Z$42,$E114-2003,AF$28-2003),
IF(AF$28&gt;=$E114,MAX(1,INDEX('4. CPI-tabel'!$D$20:$Z$42,MAX($E114,2010)-2003,AF$28-2003)),0))</f>
        <v>1.0352939999999999</v>
      </c>
      <c r="AG114" s="118">
        <f>IF($C114="TD",INDEX('4. CPI-tabel'!$D$20:$Z$42,$E114-2003,AG$28-2003),
IF(AG$28&gt;=$E114,MAX(1,INDEX('4. CPI-tabel'!$D$20:$Z$42,MAX($E114,2010)-2003,AG$28-2003)),0))</f>
        <v>1.0642822320000001</v>
      </c>
      <c r="AH114" s="118">
        <f>IF($C114="TD",INDEX('4. CPI-tabel'!$D$20:$Z$42,$E114-2003,AH$28-2003),
IF(AH$28&gt;=$E114,MAX(1,INDEX('4. CPI-tabel'!$D$20:$Z$42,MAX($E114,2010)-2003,AH$28-2003)),0))</f>
        <v>1.0717322076239999</v>
      </c>
      <c r="AI114" s="118">
        <f>IF($C114="TD",INDEX('4. CPI-tabel'!$D$20:$Z$42,$E114-2003,AI$28-2003),
IF(AI$28&gt;=$E114,MAX(1,INDEX('4. CPI-tabel'!$D$20:$Z$42,MAX($E114,2010)-2003,AI$28-2003)),0))</f>
        <v>1.0717322076239999</v>
      </c>
      <c r="AJ114" s="118">
        <f>IF($C114="TD",INDEX('4. CPI-tabel'!$D$20:$Z$42,$E114-2003,AJ$28-2003),
IF(AJ$28&gt;=$E114,MAX(1,INDEX('4. CPI-tabel'!$D$20:$Z$42,MAX($E114,2010)-2003,AJ$28-2003)),0))</f>
        <v>1.0717322076239999</v>
      </c>
      <c r="AK114" s="118">
        <f>IF($C114="TD",INDEX('4. CPI-tabel'!$D$20:$Z$42,$E114-2003,AK$28-2003),
IF(AK$28&gt;=$E114,MAX(1,INDEX('4. CPI-tabel'!$D$20:$Z$42,MAX($E114,2010)-2003,AK$28-2003)),0))</f>
        <v>1.0717322076239999</v>
      </c>
      <c r="AL114" s="118">
        <f>IF($C114="TD",INDEX('4. CPI-tabel'!$D$20:$Z$42,$E114-2003,AL$28-2003),
IF(AL$28&gt;=$E114,MAX(1,INDEX('4. CPI-tabel'!$D$20:$Z$42,MAX($E114,2010)-2003,AL$28-2003)),0))</f>
        <v>1.0717322076239999</v>
      </c>
      <c r="AM114" s="118">
        <f>IF($C114="TD",INDEX('4. CPI-tabel'!$D$20:$Z$42,$E114-2003,AM$28-2003),
IF(AM$28&gt;=$E114,MAX(1,INDEX('4. CPI-tabel'!$D$20:$Z$42,MAX($E114,2010)-2003,AM$28-2003)),0))</f>
        <v>1.0717322076239999</v>
      </c>
      <c r="AO114" s="87">
        <f t="shared" si="21"/>
        <v>0</v>
      </c>
      <c r="AP114" s="87">
        <f t="shared" si="22"/>
        <v>0</v>
      </c>
      <c r="AQ114" s="87">
        <f t="shared" si="23"/>
        <v>0</v>
      </c>
      <c r="AR114" s="87">
        <f t="shared" si="24"/>
        <v>0</v>
      </c>
      <c r="AS114" s="87">
        <f t="shared" si="25"/>
        <v>0</v>
      </c>
      <c r="AT114" s="87">
        <f t="shared" si="26"/>
        <v>0</v>
      </c>
      <c r="AU114" s="87">
        <f t="shared" si="27"/>
        <v>78904.990000000005</v>
      </c>
      <c r="AV114" s="87">
        <f t="shared" si="28"/>
        <v>160019.31972</v>
      </c>
      <c r="AW114" s="87">
        <f t="shared" si="29"/>
        <v>163379.72543411999</v>
      </c>
      <c r="AX114" s="87">
        <f t="shared" si="30"/>
        <v>167954.35774627537</v>
      </c>
      <c r="AY114" s="87">
        <f t="shared" si="31"/>
        <v>169130.03825049929</v>
      </c>
      <c r="AZ114" s="87">
        <f t="shared" si="32"/>
        <v>84565.01912524963</v>
      </c>
      <c r="BA114" s="87">
        <f t="shared" si="33"/>
        <v>0</v>
      </c>
      <c r="BB114" s="87">
        <f t="shared" si="34"/>
        <v>0</v>
      </c>
      <c r="BC114" s="87">
        <f t="shared" si="35"/>
        <v>0</v>
      </c>
      <c r="BD114" s="87">
        <f t="shared" si="36"/>
        <v>0</v>
      </c>
    </row>
    <row r="115" spans="1:56" s="20" customFormat="1" x14ac:dyDescent="0.2">
      <c r="A115" s="41"/>
      <c r="B115" s="86">
        <f>'3. Investeringen'!B101</f>
        <v>87</v>
      </c>
      <c r="C115" s="86" t="str">
        <f>'3. Investeringen'!F101</f>
        <v>TD</v>
      </c>
      <c r="D115" s="86" t="str">
        <f>'3. Investeringen'!G101</f>
        <v>Nieuwe investeringen TD</v>
      </c>
      <c r="E115" s="121">
        <f>'3. Investeringen'!K101</f>
        <v>2017</v>
      </c>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0</v>
      </c>
      <c r="N115" s="86">
        <f>'7. Nominale afschrijvingen'!Y104</f>
        <v>0</v>
      </c>
      <c r="O115" s="86">
        <f>'7. Nominale afschrijvingen'!Z104</f>
        <v>0</v>
      </c>
      <c r="P115" s="86">
        <f>'7. Nominale afschrijvingen'!AA104</f>
        <v>0</v>
      </c>
      <c r="Q115" s="86">
        <f>'7. Nominale afschrijvingen'!AB104</f>
        <v>0</v>
      </c>
      <c r="R115" s="86">
        <f>'7. Nominale afschrijvingen'!AC104</f>
        <v>0</v>
      </c>
      <c r="S115" s="86">
        <f>'7. Nominale afschrijvingen'!AD104</f>
        <v>0</v>
      </c>
      <c r="T115" s="86">
        <f>'7. Nominale afschrijvingen'!AE104</f>
        <v>0</v>
      </c>
      <c r="U115" s="86">
        <f>'7. Nominale afschrijvingen'!AF104</f>
        <v>0</v>
      </c>
      <c r="V115" s="86">
        <f>'7. Nominale afschrijvingen'!AG104</f>
        <v>0</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1</v>
      </c>
      <c r="AE115" s="118">
        <f>IF($C115="TD",INDEX('4. CPI-tabel'!$D$20:$Z$42,$E115-2003,AE$28-2003),
IF(AE$28&gt;=$E115,MAX(1,INDEX('4. CPI-tabel'!$D$20:$Z$42,MAX($E115,2010)-2003,AE$28-2003)),0))</f>
        <v>1.014</v>
      </c>
      <c r="AF115" s="118">
        <f>IF($C115="TD",INDEX('4. CPI-tabel'!$D$20:$Z$42,$E115-2003,AF$28-2003),
IF(AF$28&gt;=$E115,MAX(1,INDEX('4. CPI-tabel'!$D$20:$Z$42,MAX($E115,2010)-2003,AF$28-2003)),0))</f>
        <v>1.0352939999999999</v>
      </c>
      <c r="AG115" s="118">
        <f>IF($C115="TD",INDEX('4. CPI-tabel'!$D$20:$Z$42,$E115-2003,AG$28-2003),
IF(AG$28&gt;=$E115,MAX(1,INDEX('4. CPI-tabel'!$D$20:$Z$42,MAX($E115,2010)-2003,AG$28-2003)),0))</f>
        <v>1.0642822320000001</v>
      </c>
      <c r="AH115" s="118">
        <f>IF($C115="TD",INDEX('4. CPI-tabel'!$D$20:$Z$42,$E115-2003,AH$28-2003),
IF(AH$28&gt;=$E115,MAX(1,INDEX('4. CPI-tabel'!$D$20:$Z$42,MAX($E115,2010)-2003,AH$28-2003)),0))</f>
        <v>1.0717322076239999</v>
      </c>
      <c r="AI115" s="118">
        <f>IF($C115="TD",INDEX('4. CPI-tabel'!$D$20:$Z$42,$E115-2003,AI$28-2003),
IF(AI$28&gt;=$E115,MAX(1,INDEX('4. CPI-tabel'!$D$20:$Z$42,MAX($E115,2010)-2003,AI$28-2003)),0))</f>
        <v>1.0717322076239999</v>
      </c>
      <c r="AJ115" s="118">
        <f>IF($C115="TD",INDEX('4. CPI-tabel'!$D$20:$Z$42,$E115-2003,AJ$28-2003),
IF(AJ$28&gt;=$E115,MAX(1,INDEX('4. CPI-tabel'!$D$20:$Z$42,MAX($E115,2010)-2003,AJ$28-2003)),0))</f>
        <v>1.0717322076239999</v>
      </c>
      <c r="AK115" s="118">
        <f>IF($C115="TD",INDEX('4. CPI-tabel'!$D$20:$Z$42,$E115-2003,AK$28-2003),
IF(AK$28&gt;=$E115,MAX(1,INDEX('4. CPI-tabel'!$D$20:$Z$42,MAX($E115,2010)-2003,AK$28-2003)),0))</f>
        <v>1.0717322076239999</v>
      </c>
      <c r="AL115" s="118">
        <f>IF($C115="TD",INDEX('4. CPI-tabel'!$D$20:$Z$42,$E115-2003,AL$28-2003),
IF(AL$28&gt;=$E115,MAX(1,INDEX('4. CPI-tabel'!$D$20:$Z$42,MAX($E115,2010)-2003,AL$28-2003)),0))</f>
        <v>1.0717322076239999</v>
      </c>
      <c r="AM115" s="118">
        <f>IF($C115="TD",INDEX('4. CPI-tabel'!$D$20:$Z$42,$E115-2003,AM$28-2003),
IF(AM$28&gt;=$E115,MAX(1,INDEX('4. CPI-tabel'!$D$20:$Z$42,MAX($E115,2010)-2003,AM$28-2003)),0))</f>
        <v>1.0717322076239999</v>
      </c>
      <c r="AO115" s="87">
        <f t="shared" si="21"/>
        <v>0</v>
      </c>
      <c r="AP115" s="87">
        <f t="shared" si="22"/>
        <v>0</v>
      </c>
      <c r="AQ115" s="87">
        <f t="shared" si="23"/>
        <v>0</v>
      </c>
      <c r="AR115" s="87">
        <f t="shared" si="24"/>
        <v>0</v>
      </c>
      <c r="AS115" s="87">
        <f t="shared" si="25"/>
        <v>0</v>
      </c>
      <c r="AT115" s="87">
        <f t="shared" si="26"/>
        <v>0</v>
      </c>
      <c r="AU115" s="87">
        <f t="shared" si="27"/>
        <v>0</v>
      </c>
      <c r="AV115" s="87">
        <f t="shared" si="28"/>
        <v>0</v>
      </c>
      <c r="AW115" s="87">
        <f t="shared" si="29"/>
        <v>0</v>
      </c>
      <c r="AX115" s="87">
        <f t="shared" si="30"/>
        <v>0</v>
      </c>
      <c r="AY115" s="87">
        <f t="shared" si="31"/>
        <v>0</v>
      </c>
      <c r="AZ115" s="87">
        <f t="shared" si="32"/>
        <v>0</v>
      </c>
      <c r="BA115" s="87">
        <f t="shared" si="33"/>
        <v>0</v>
      </c>
      <c r="BB115" s="87">
        <f t="shared" si="34"/>
        <v>0</v>
      </c>
      <c r="BC115" s="87">
        <f t="shared" si="35"/>
        <v>0</v>
      </c>
      <c r="BD115" s="87">
        <f t="shared" si="36"/>
        <v>0</v>
      </c>
    </row>
    <row r="116" spans="1:56" s="20" customFormat="1" x14ac:dyDescent="0.2">
      <c r="A116" s="41"/>
      <c r="B116" s="86">
        <f>'3. Investeringen'!B102</f>
        <v>88</v>
      </c>
      <c r="C116" s="86" t="str">
        <f>'3. Investeringen'!F102</f>
        <v>TD</v>
      </c>
      <c r="D116" s="86" t="str">
        <f>'3. Investeringen'!G102</f>
        <v>Nieuwe investeringen TD</v>
      </c>
      <c r="E116" s="121">
        <f>'3. Investeringen'!K102</f>
        <v>2018</v>
      </c>
      <c r="G116" s="86">
        <f>'7. Nominale afschrijvingen'!R105</f>
        <v>0</v>
      </c>
      <c r="H116" s="86">
        <f>'7. Nominale afschrijvingen'!S105</f>
        <v>0</v>
      </c>
      <c r="I116" s="86">
        <f>'7. Nominale afschrijvingen'!T105</f>
        <v>0</v>
      </c>
      <c r="J116" s="86">
        <f>'7. Nominale afschrijvingen'!U105</f>
        <v>0</v>
      </c>
      <c r="K116" s="86">
        <f>'7. Nominale afschrijvingen'!V105</f>
        <v>0</v>
      </c>
      <c r="L116" s="86">
        <f>'7. Nominale afschrijvingen'!W105</f>
        <v>0</v>
      </c>
      <c r="M116" s="86">
        <f>'7. Nominale afschrijvingen'!X105</f>
        <v>0</v>
      </c>
      <c r="N116" s="86">
        <f>'7. Nominale afschrijvingen'!Y105</f>
        <v>2910.1861818181815</v>
      </c>
      <c r="O116" s="86">
        <f>'7. Nominale afschrijvingen'!Z105</f>
        <v>5820.3723636363629</v>
      </c>
      <c r="P116" s="86">
        <f>'7. Nominale afschrijvingen'!AA105</f>
        <v>5820.3723636363629</v>
      </c>
      <c r="Q116" s="86">
        <f>'7. Nominale afschrijvingen'!AB105</f>
        <v>5820.3723636363629</v>
      </c>
      <c r="R116" s="86">
        <f>'7. Nominale afschrijvingen'!AC105</f>
        <v>6984.4468363636361</v>
      </c>
      <c r="S116" s="86">
        <f>'7. Nominale afschrijvingen'!AD105</f>
        <v>6821.7024440600171</v>
      </c>
      <c r="T116" s="86">
        <f>'7. Nominale afschrijvingen'!AE105</f>
        <v>6662.7501541013371</v>
      </c>
      <c r="U116" s="86">
        <f>'7. Nominale afschrijvingen'!AF105</f>
        <v>6507.5016068213054</v>
      </c>
      <c r="V116" s="86">
        <f>'7. Nominale afschrijvingen'!AG105</f>
        <v>6355.8705014196439</v>
      </c>
      <c r="W116" s="65"/>
      <c r="X116" s="118">
        <f>IF($C116="TD",INDEX('4. CPI-tabel'!$D$20:$Z$42,$E116-2003,X$28-2003),
IF(X$28&gt;=$E116,MAX(1,INDEX('4. CPI-tabel'!$D$20:$Z$42,MAX($E116,2010)-2003,X$28-2003)),0))</f>
        <v>0</v>
      </c>
      <c r="Y116" s="118">
        <f>IF($C116="TD",INDEX('4. CPI-tabel'!$D$20:$Z$42,$E116-2003,Y$28-2003),
IF(Y$28&gt;=$E116,MAX(1,INDEX('4. CPI-tabel'!$D$20:$Z$42,MAX($E116,2010)-2003,Y$28-2003)),0))</f>
        <v>0</v>
      </c>
      <c r="Z116" s="118">
        <f>IF($C116="TD",INDEX('4. CPI-tabel'!$D$20:$Z$42,$E116-2003,Z$28-2003),
IF(Z$28&gt;=$E116,MAX(1,INDEX('4. CPI-tabel'!$D$20:$Z$42,MAX($E116,2010)-2003,Z$28-2003)),0))</f>
        <v>0</v>
      </c>
      <c r="AA116" s="118">
        <f>IF($C116="TD",INDEX('4. CPI-tabel'!$D$20:$Z$42,$E116-2003,AA$28-2003),
IF(AA$28&gt;=$E116,MAX(1,INDEX('4. CPI-tabel'!$D$20:$Z$42,MAX($E116,2010)-2003,AA$28-2003)),0))</f>
        <v>0</v>
      </c>
      <c r="AB116" s="118">
        <f>IF($C116="TD",INDEX('4. CPI-tabel'!$D$20:$Z$42,$E116-2003,AB$28-2003),
IF(AB$28&gt;=$E116,MAX(1,INDEX('4. CPI-tabel'!$D$20:$Z$42,MAX($E116,2010)-2003,AB$28-2003)),0))</f>
        <v>0</v>
      </c>
      <c r="AC116" s="118">
        <f>IF($C116="TD",INDEX('4. CPI-tabel'!$D$20:$Z$42,$E116-2003,AC$28-2003),
IF(AC$28&gt;=$E116,MAX(1,INDEX('4. CPI-tabel'!$D$20:$Z$42,MAX($E116,2010)-2003,AC$28-2003)),0))</f>
        <v>0</v>
      </c>
      <c r="AD116" s="118">
        <f>IF($C116="TD",INDEX('4. CPI-tabel'!$D$20:$Z$42,$E116-2003,AD$28-2003),
IF(AD$28&gt;=$E116,MAX(1,INDEX('4. CPI-tabel'!$D$20:$Z$42,MAX($E116,2010)-2003,AD$28-2003)),0))</f>
        <v>0</v>
      </c>
      <c r="AE116" s="118">
        <f>IF($C116="TD",INDEX('4. CPI-tabel'!$D$20:$Z$42,$E116-2003,AE$28-2003),
IF(AE$28&gt;=$E116,MAX(1,INDEX('4. CPI-tabel'!$D$20:$Z$42,MAX($E116,2010)-2003,AE$28-2003)),0))</f>
        <v>1</v>
      </c>
      <c r="AF116" s="118">
        <f>IF($C116="TD",INDEX('4. CPI-tabel'!$D$20:$Z$42,$E116-2003,AF$28-2003),
IF(AF$28&gt;=$E116,MAX(1,INDEX('4. CPI-tabel'!$D$20:$Z$42,MAX($E116,2010)-2003,AF$28-2003)),0))</f>
        <v>1.0209999999999999</v>
      </c>
      <c r="AG116" s="118">
        <f>IF($C116="TD",INDEX('4. CPI-tabel'!$D$20:$Z$42,$E116-2003,AG$28-2003),
IF(AG$28&gt;=$E116,MAX(1,INDEX('4. CPI-tabel'!$D$20:$Z$42,MAX($E116,2010)-2003,AG$28-2003)),0))</f>
        <v>1.049588</v>
      </c>
      <c r="AH116" s="118">
        <f>IF($C116="TD",INDEX('4. CPI-tabel'!$D$20:$Z$42,$E116-2003,AH$28-2003),
IF(AH$28&gt;=$E116,MAX(1,INDEX('4. CPI-tabel'!$D$20:$Z$42,MAX($E116,2010)-2003,AH$28-2003)),0))</f>
        <v>1.0569351159999998</v>
      </c>
      <c r="AI116" s="118">
        <f>IF($C116="TD",INDEX('4. CPI-tabel'!$D$20:$Z$42,$E116-2003,AI$28-2003),
IF(AI$28&gt;=$E116,MAX(1,INDEX('4. CPI-tabel'!$D$20:$Z$42,MAX($E116,2010)-2003,AI$28-2003)),0))</f>
        <v>1.0569351159999998</v>
      </c>
      <c r="AJ116" s="118">
        <f>IF($C116="TD",INDEX('4. CPI-tabel'!$D$20:$Z$42,$E116-2003,AJ$28-2003),
IF(AJ$28&gt;=$E116,MAX(1,INDEX('4. CPI-tabel'!$D$20:$Z$42,MAX($E116,2010)-2003,AJ$28-2003)),0))</f>
        <v>1.0569351159999998</v>
      </c>
      <c r="AK116" s="118">
        <f>IF($C116="TD",INDEX('4. CPI-tabel'!$D$20:$Z$42,$E116-2003,AK$28-2003),
IF(AK$28&gt;=$E116,MAX(1,INDEX('4. CPI-tabel'!$D$20:$Z$42,MAX($E116,2010)-2003,AK$28-2003)),0))</f>
        <v>1.0569351159999998</v>
      </c>
      <c r="AL116" s="118">
        <f>IF($C116="TD",INDEX('4. CPI-tabel'!$D$20:$Z$42,$E116-2003,AL$28-2003),
IF(AL$28&gt;=$E116,MAX(1,INDEX('4. CPI-tabel'!$D$20:$Z$42,MAX($E116,2010)-2003,AL$28-2003)),0))</f>
        <v>1.0569351159999998</v>
      </c>
      <c r="AM116" s="118">
        <f>IF($C116="TD",INDEX('4. CPI-tabel'!$D$20:$Z$42,$E116-2003,AM$28-2003),
IF(AM$28&gt;=$E116,MAX(1,INDEX('4. CPI-tabel'!$D$20:$Z$42,MAX($E116,2010)-2003,AM$28-2003)),0))</f>
        <v>1.0569351159999998</v>
      </c>
      <c r="AO116" s="87">
        <f t="shared" si="21"/>
        <v>0</v>
      </c>
      <c r="AP116" s="87">
        <f t="shared" si="22"/>
        <v>0</v>
      </c>
      <c r="AQ116" s="87">
        <f t="shared" si="23"/>
        <v>0</v>
      </c>
      <c r="AR116" s="87">
        <f t="shared" si="24"/>
        <v>0</v>
      </c>
      <c r="AS116" s="87">
        <f t="shared" si="25"/>
        <v>0</v>
      </c>
      <c r="AT116" s="87">
        <f t="shared" si="26"/>
        <v>0</v>
      </c>
      <c r="AU116" s="87">
        <f t="shared" si="27"/>
        <v>0</v>
      </c>
      <c r="AV116" s="87">
        <f t="shared" si="28"/>
        <v>2910.1861818181815</v>
      </c>
      <c r="AW116" s="87">
        <f t="shared" si="29"/>
        <v>5942.6001832727261</v>
      </c>
      <c r="AX116" s="87">
        <f t="shared" si="30"/>
        <v>6108.9929884043631</v>
      </c>
      <c r="AY116" s="87">
        <f t="shared" si="31"/>
        <v>6151.7559393231923</v>
      </c>
      <c r="AZ116" s="87">
        <f t="shared" si="32"/>
        <v>7382.1071271878309</v>
      </c>
      <c r="BA116" s="87">
        <f t="shared" si="33"/>
        <v>7210.0968640300562</v>
      </c>
      <c r="BB116" s="87">
        <f t="shared" si="34"/>
        <v>7042.0946070041127</v>
      </c>
      <c r="BC116" s="87">
        <f t="shared" si="35"/>
        <v>6878.0069656758615</v>
      </c>
      <c r="BD116" s="87">
        <f t="shared" si="36"/>
        <v>6717.7427256989486</v>
      </c>
    </row>
    <row r="117" spans="1:56" s="20" customFormat="1" x14ac:dyDescent="0.2">
      <c r="A117" s="41"/>
      <c r="B117" s="86">
        <f>'3. Investeringen'!B103</f>
        <v>89</v>
      </c>
      <c r="C117" s="86" t="str">
        <f>'3. Investeringen'!F103</f>
        <v>TD</v>
      </c>
      <c r="D117" s="86" t="str">
        <f>'3. Investeringen'!G103</f>
        <v>Nieuwe investeringen TD</v>
      </c>
      <c r="E117" s="121">
        <f>'3. Investeringen'!K103</f>
        <v>2018</v>
      </c>
      <c r="G117" s="86">
        <f>'7. Nominale afschrijvingen'!R106</f>
        <v>0</v>
      </c>
      <c r="H117" s="86">
        <f>'7. Nominale afschrijvingen'!S106</f>
        <v>0</v>
      </c>
      <c r="I117" s="86">
        <f>'7. Nominale afschrijvingen'!T106</f>
        <v>0</v>
      </c>
      <c r="J117" s="86">
        <f>'7. Nominale afschrijvingen'!U106</f>
        <v>0</v>
      </c>
      <c r="K117" s="86">
        <f>'7. Nominale afschrijvingen'!V106</f>
        <v>0</v>
      </c>
      <c r="L117" s="86">
        <f>'7. Nominale afschrijvingen'!W106</f>
        <v>0</v>
      </c>
      <c r="M117" s="86">
        <f>'7. Nominale afschrijvingen'!X106</f>
        <v>0</v>
      </c>
      <c r="N117" s="86">
        <f>'7. Nominale afschrijvingen'!Y106</f>
        <v>11705.958333333334</v>
      </c>
      <c r="O117" s="86">
        <f>'7. Nominale afschrijvingen'!Z106</f>
        <v>23411.916666666664</v>
      </c>
      <c r="P117" s="86">
        <f>'7. Nominale afschrijvingen'!AA106</f>
        <v>23411.916666666664</v>
      </c>
      <c r="Q117" s="86">
        <f>'7. Nominale afschrijvingen'!AB106</f>
        <v>23411.916666666664</v>
      </c>
      <c r="R117" s="86">
        <f>'7. Nominale afschrijvingen'!AC106</f>
        <v>28094.299999999996</v>
      </c>
      <c r="S117" s="86">
        <f>'7. Nominale afschrijvingen'!AD106</f>
        <v>27281.934698795176</v>
      </c>
      <c r="T117" s="86">
        <f>'7. Nominale afschrijvingen'!AE106</f>
        <v>26493.05947858905</v>
      </c>
      <c r="U117" s="86">
        <f>'7. Nominale afschrijvingen'!AF106</f>
        <v>25726.995108123821</v>
      </c>
      <c r="V117" s="86">
        <f>'7. Nominale afschrijvingen'!AG106</f>
        <v>24983.081996563615</v>
      </c>
      <c r="W117" s="65"/>
      <c r="X117" s="118">
        <f>IF($C117="TD",INDEX('4. CPI-tabel'!$D$20:$Z$42,$E117-2003,X$28-2003),
IF(X$28&gt;=$E117,MAX(1,INDEX('4. CPI-tabel'!$D$20:$Z$42,MAX($E117,2010)-2003,X$28-2003)),0))</f>
        <v>0</v>
      </c>
      <c r="Y117" s="118">
        <f>IF($C117="TD",INDEX('4. CPI-tabel'!$D$20:$Z$42,$E117-2003,Y$28-2003),
IF(Y$28&gt;=$E117,MAX(1,INDEX('4. CPI-tabel'!$D$20:$Z$42,MAX($E117,2010)-2003,Y$28-2003)),0))</f>
        <v>0</v>
      </c>
      <c r="Z117" s="118">
        <f>IF($C117="TD",INDEX('4. CPI-tabel'!$D$20:$Z$42,$E117-2003,Z$28-2003),
IF(Z$28&gt;=$E117,MAX(1,INDEX('4. CPI-tabel'!$D$20:$Z$42,MAX($E117,2010)-2003,Z$28-2003)),0))</f>
        <v>0</v>
      </c>
      <c r="AA117" s="118">
        <f>IF($C117="TD",INDEX('4. CPI-tabel'!$D$20:$Z$42,$E117-2003,AA$28-2003),
IF(AA$28&gt;=$E117,MAX(1,INDEX('4. CPI-tabel'!$D$20:$Z$42,MAX($E117,2010)-2003,AA$28-2003)),0))</f>
        <v>0</v>
      </c>
      <c r="AB117" s="118">
        <f>IF($C117="TD",INDEX('4. CPI-tabel'!$D$20:$Z$42,$E117-2003,AB$28-2003),
IF(AB$28&gt;=$E117,MAX(1,INDEX('4. CPI-tabel'!$D$20:$Z$42,MAX($E117,2010)-2003,AB$28-2003)),0))</f>
        <v>0</v>
      </c>
      <c r="AC117" s="118">
        <f>IF($C117="TD",INDEX('4. CPI-tabel'!$D$20:$Z$42,$E117-2003,AC$28-2003),
IF(AC$28&gt;=$E117,MAX(1,INDEX('4. CPI-tabel'!$D$20:$Z$42,MAX($E117,2010)-2003,AC$28-2003)),0))</f>
        <v>0</v>
      </c>
      <c r="AD117" s="118">
        <f>IF($C117="TD",INDEX('4. CPI-tabel'!$D$20:$Z$42,$E117-2003,AD$28-2003),
IF(AD$28&gt;=$E117,MAX(1,INDEX('4. CPI-tabel'!$D$20:$Z$42,MAX($E117,2010)-2003,AD$28-2003)),0))</f>
        <v>0</v>
      </c>
      <c r="AE117" s="118">
        <f>IF($C117="TD",INDEX('4. CPI-tabel'!$D$20:$Z$42,$E117-2003,AE$28-2003),
IF(AE$28&gt;=$E117,MAX(1,INDEX('4. CPI-tabel'!$D$20:$Z$42,MAX($E117,2010)-2003,AE$28-2003)),0))</f>
        <v>1</v>
      </c>
      <c r="AF117" s="118">
        <f>IF($C117="TD",INDEX('4. CPI-tabel'!$D$20:$Z$42,$E117-2003,AF$28-2003),
IF(AF$28&gt;=$E117,MAX(1,INDEX('4. CPI-tabel'!$D$20:$Z$42,MAX($E117,2010)-2003,AF$28-2003)),0))</f>
        <v>1.0209999999999999</v>
      </c>
      <c r="AG117" s="118">
        <f>IF($C117="TD",INDEX('4. CPI-tabel'!$D$20:$Z$42,$E117-2003,AG$28-2003),
IF(AG$28&gt;=$E117,MAX(1,INDEX('4. CPI-tabel'!$D$20:$Z$42,MAX($E117,2010)-2003,AG$28-2003)),0))</f>
        <v>1.049588</v>
      </c>
      <c r="AH117" s="118">
        <f>IF($C117="TD",INDEX('4. CPI-tabel'!$D$20:$Z$42,$E117-2003,AH$28-2003),
IF(AH$28&gt;=$E117,MAX(1,INDEX('4. CPI-tabel'!$D$20:$Z$42,MAX($E117,2010)-2003,AH$28-2003)),0))</f>
        <v>1.0569351159999998</v>
      </c>
      <c r="AI117" s="118">
        <f>IF($C117="TD",INDEX('4. CPI-tabel'!$D$20:$Z$42,$E117-2003,AI$28-2003),
IF(AI$28&gt;=$E117,MAX(1,INDEX('4. CPI-tabel'!$D$20:$Z$42,MAX($E117,2010)-2003,AI$28-2003)),0))</f>
        <v>1.0569351159999998</v>
      </c>
      <c r="AJ117" s="118">
        <f>IF($C117="TD",INDEX('4. CPI-tabel'!$D$20:$Z$42,$E117-2003,AJ$28-2003),
IF(AJ$28&gt;=$E117,MAX(1,INDEX('4. CPI-tabel'!$D$20:$Z$42,MAX($E117,2010)-2003,AJ$28-2003)),0))</f>
        <v>1.0569351159999998</v>
      </c>
      <c r="AK117" s="118">
        <f>IF($C117="TD",INDEX('4. CPI-tabel'!$D$20:$Z$42,$E117-2003,AK$28-2003),
IF(AK$28&gt;=$E117,MAX(1,INDEX('4. CPI-tabel'!$D$20:$Z$42,MAX($E117,2010)-2003,AK$28-2003)),0))</f>
        <v>1.0569351159999998</v>
      </c>
      <c r="AL117" s="118">
        <f>IF($C117="TD",INDEX('4. CPI-tabel'!$D$20:$Z$42,$E117-2003,AL$28-2003),
IF(AL$28&gt;=$E117,MAX(1,INDEX('4. CPI-tabel'!$D$20:$Z$42,MAX($E117,2010)-2003,AL$28-2003)),0))</f>
        <v>1.0569351159999998</v>
      </c>
      <c r="AM117" s="118">
        <f>IF($C117="TD",INDEX('4. CPI-tabel'!$D$20:$Z$42,$E117-2003,AM$28-2003),
IF(AM$28&gt;=$E117,MAX(1,INDEX('4. CPI-tabel'!$D$20:$Z$42,MAX($E117,2010)-2003,AM$28-2003)),0))</f>
        <v>1.0569351159999998</v>
      </c>
      <c r="AO117" s="87">
        <f t="shared" si="21"/>
        <v>0</v>
      </c>
      <c r="AP117" s="87">
        <f t="shared" si="22"/>
        <v>0</v>
      </c>
      <c r="AQ117" s="87">
        <f t="shared" si="23"/>
        <v>0</v>
      </c>
      <c r="AR117" s="87">
        <f t="shared" si="24"/>
        <v>0</v>
      </c>
      <c r="AS117" s="87">
        <f t="shared" si="25"/>
        <v>0</v>
      </c>
      <c r="AT117" s="87">
        <f t="shared" si="26"/>
        <v>0</v>
      </c>
      <c r="AU117" s="87">
        <f t="shared" si="27"/>
        <v>0</v>
      </c>
      <c r="AV117" s="87">
        <f t="shared" si="28"/>
        <v>11705.958333333334</v>
      </c>
      <c r="AW117" s="87">
        <f t="shared" si="29"/>
        <v>23903.566916666663</v>
      </c>
      <c r="AX117" s="87">
        <f t="shared" si="30"/>
        <v>24572.86679033333</v>
      </c>
      <c r="AY117" s="87">
        <f t="shared" si="31"/>
        <v>24744.87685786566</v>
      </c>
      <c r="AZ117" s="87">
        <f t="shared" si="32"/>
        <v>29693.852229438788</v>
      </c>
      <c r="BA117" s="87">
        <f t="shared" si="33"/>
        <v>28835.234815575499</v>
      </c>
      <c r="BB117" s="87">
        <f t="shared" si="34"/>
        <v>28001.444893197411</v>
      </c>
      <c r="BC117" s="87">
        <f t="shared" si="35"/>
        <v>27191.764558936276</v>
      </c>
      <c r="BD117" s="87">
        <f t="shared" si="36"/>
        <v>26405.49666807547</v>
      </c>
    </row>
    <row r="118" spans="1:56" s="20" customFormat="1" x14ac:dyDescent="0.2">
      <c r="A118" s="41"/>
      <c r="B118" s="86">
        <f>'3. Investeringen'!B104</f>
        <v>90</v>
      </c>
      <c r="C118" s="86" t="str">
        <f>'3. Investeringen'!F104</f>
        <v>TD</v>
      </c>
      <c r="D118" s="86" t="str">
        <f>'3. Investeringen'!G104</f>
        <v>Nieuwe investeringen TD</v>
      </c>
      <c r="E118" s="121">
        <f>'3. Investeringen'!K104</f>
        <v>2018</v>
      </c>
      <c r="G118" s="86">
        <f>'7. Nominale afschrijvingen'!R107</f>
        <v>0</v>
      </c>
      <c r="H118" s="86">
        <f>'7. Nominale afschrijvingen'!S107</f>
        <v>0</v>
      </c>
      <c r="I118" s="86">
        <f>'7. Nominale afschrijvingen'!T107</f>
        <v>0</v>
      </c>
      <c r="J118" s="86">
        <f>'7. Nominale afschrijvingen'!U107</f>
        <v>0</v>
      </c>
      <c r="K118" s="86">
        <f>'7. Nominale afschrijvingen'!V107</f>
        <v>0</v>
      </c>
      <c r="L118" s="86">
        <f>'7. Nominale afschrijvingen'!W107</f>
        <v>0</v>
      </c>
      <c r="M118" s="86">
        <f>'7. Nominale afschrijvingen'!X107</f>
        <v>0</v>
      </c>
      <c r="N118" s="86">
        <f>'7. Nominale afschrijvingen'!Y107</f>
        <v>4276.0476666666664</v>
      </c>
      <c r="O118" s="86">
        <f>'7. Nominale afschrijvingen'!Z107</f>
        <v>8552.0953333333327</v>
      </c>
      <c r="P118" s="86">
        <f>'7. Nominale afschrijvingen'!AA107</f>
        <v>8552.0953333333327</v>
      </c>
      <c r="Q118" s="86">
        <f>'7. Nominale afschrijvingen'!AB107</f>
        <v>8552.0953333333327</v>
      </c>
      <c r="R118" s="86">
        <f>'7. Nominale afschrijvingen'!AC107</f>
        <v>10262.514399999998</v>
      </c>
      <c r="S118" s="86">
        <f>'7. Nominale afschrijvingen'!AD107</f>
        <v>9797.7967667924513</v>
      </c>
      <c r="T118" s="86">
        <f>'7. Nominale afschrijvingen'!AE107</f>
        <v>9354.122950937699</v>
      </c>
      <c r="U118" s="86">
        <f>'7. Nominale afschrijvingen'!AF107</f>
        <v>8930.5400248575024</v>
      </c>
      <c r="V118" s="86">
        <f>'7. Nominale afschrijvingen'!AG107</f>
        <v>8526.1382124111242</v>
      </c>
      <c r="W118" s="65"/>
      <c r="X118" s="118">
        <f>IF($C118="TD",INDEX('4. CPI-tabel'!$D$20:$Z$42,$E118-2003,X$28-2003),
IF(X$28&gt;=$E118,MAX(1,INDEX('4. CPI-tabel'!$D$20:$Z$42,MAX($E118,2010)-2003,X$28-2003)),0))</f>
        <v>0</v>
      </c>
      <c r="Y118" s="118">
        <f>IF($C118="TD",INDEX('4. CPI-tabel'!$D$20:$Z$42,$E118-2003,Y$28-2003),
IF(Y$28&gt;=$E118,MAX(1,INDEX('4. CPI-tabel'!$D$20:$Z$42,MAX($E118,2010)-2003,Y$28-2003)),0))</f>
        <v>0</v>
      </c>
      <c r="Z118" s="118">
        <f>IF($C118="TD",INDEX('4. CPI-tabel'!$D$20:$Z$42,$E118-2003,Z$28-2003),
IF(Z$28&gt;=$E118,MAX(1,INDEX('4. CPI-tabel'!$D$20:$Z$42,MAX($E118,2010)-2003,Z$28-2003)),0))</f>
        <v>0</v>
      </c>
      <c r="AA118" s="118">
        <f>IF($C118="TD",INDEX('4. CPI-tabel'!$D$20:$Z$42,$E118-2003,AA$28-2003),
IF(AA$28&gt;=$E118,MAX(1,INDEX('4. CPI-tabel'!$D$20:$Z$42,MAX($E118,2010)-2003,AA$28-2003)),0))</f>
        <v>0</v>
      </c>
      <c r="AB118" s="118">
        <f>IF($C118="TD",INDEX('4. CPI-tabel'!$D$20:$Z$42,$E118-2003,AB$28-2003),
IF(AB$28&gt;=$E118,MAX(1,INDEX('4. CPI-tabel'!$D$20:$Z$42,MAX($E118,2010)-2003,AB$28-2003)),0))</f>
        <v>0</v>
      </c>
      <c r="AC118" s="118">
        <f>IF($C118="TD",INDEX('4. CPI-tabel'!$D$20:$Z$42,$E118-2003,AC$28-2003),
IF(AC$28&gt;=$E118,MAX(1,INDEX('4. CPI-tabel'!$D$20:$Z$42,MAX($E118,2010)-2003,AC$28-2003)),0))</f>
        <v>0</v>
      </c>
      <c r="AD118" s="118">
        <f>IF($C118="TD",INDEX('4. CPI-tabel'!$D$20:$Z$42,$E118-2003,AD$28-2003),
IF(AD$28&gt;=$E118,MAX(1,INDEX('4. CPI-tabel'!$D$20:$Z$42,MAX($E118,2010)-2003,AD$28-2003)),0))</f>
        <v>0</v>
      </c>
      <c r="AE118" s="118">
        <f>IF($C118="TD",INDEX('4. CPI-tabel'!$D$20:$Z$42,$E118-2003,AE$28-2003),
IF(AE$28&gt;=$E118,MAX(1,INDEX('4. CPI-tabel'!$D$20:$Z$42,MAX($E118,2010)-2003,AE$28-2003)),0))</f>
        <v>1</v>
      </c>
      <c r="AF118" s="118">
        <f>IF($C118="TD",INDEX('4. CPI-tabel'!$D$20:$Z$42,$E118-2003,AF$28-2003),
IF(AF$28&gt;=$E118,MAX(1,INDEX('4. CPI-tabel'!$D$20:$Z$42,MAX($E118,2010)-2003,AF$28-2003)),0))</f>
        <v>1.0209999999999999</v>
      </c>
      <c r="AG118" s="118">
        <f>IF($C118="TD",INDEX('4. CPI-tabel'!$D$20:$Z$42,$E118-2003,AG$28-2003),
IF(AG$28&gt;=$E118,MAX(1,INDEX('4. CPI-tabel'!$D$20:$Z$42,MAX($E118,2010)-2003,AG$28-2003)),0))</f>
        <v>1.049588</v>
      </c>
      <c r="AH118" s="118">
        <f>IF($C118="TD",INDEX('4. CPI-tabel'!$D$20:$Z$42,$E118-2003,AH$28-2003),
IF(AH$28&gt;=$E118,MAX(1,INDEX('4. CPI-tabel'!$D$20:$Z$42,MAX($E118,2010)-2003,AH$28-2003)),0))</f>
        <v>1.0569351159999998</v>
      </c>
      <c r="AI118" s="118">
        <f>IF($C118="TD",INDEX('4. CPI-tabel'!$D$20:$Z$42,$E118-2003,AI$28-2003),
IF(AI$28&gt;=$E118,MAX(1,INDEX('4. CPI-tabel'!$D$20:$Z$42,MAX($E118,2010)-2003,AI$28-2003)),0))</f>
        <v>1.0569351159999998</v>
      </c>
      <c r="AJ118" s="118">
        <f>IF($C118="TD",INDEX('4. CPI-tabel'!$D$20:$Z$42,$E118-2003,AJ$28-2003),
IF(AJ$28&gt;=$E118,MAX(1,INDEX('4. CPI-tabel'!$D$20:$Z$42,MAX($E118,2010)-2003,AJ$28-2003)),0))</f>
        <v>1.0569351159999998</v>
      </c>
      <c r="AK118" s="118">
        <f>IF($C118="TD",INDEX('4. CPI-tabel'!$D$20:$Z$42,$E118-2003,AK$28-2003),
IF(AK$28&gt;=$E118,MAX(1,INDEX('4. CPI-tabel'!$D$20:$Z$42,MAX($E118,2010)-2003,AK$28-2003)),0))</f>
        <v>1.0569351159999998</v>
      </c>
      <c r="AL118" s="118">
        <f>IF($C118="TD",INDEX('4. CPI-tabel'!$D$20:$Z$42,$E118-2003,AL$28-2003),
IF(AL$28&gt;=$E118,MAX(1,INDEX('4. CPI-tabel'!$D$20:$Z$42,MAX($E118,2010)-2003,AL$28-2003)),0))</f>
        <v>1.0569351159999998</v>
      </c>
      <c r="AM118" s="118">
        <f>IF($C118="TD",INDEX('4. CPI-tabel'!$D$20:$Z$42,$E118-2003,AM$28-2003),
IF(AM$28&gt;=$E118,MAX(1,INDEX('4. CPI-tabel'!$D$20:$Z$42,MAX($E118,2010)-2003,AM$28-2003)),0))</f>
        <v>1.0569351159999998</v>
      </c>
      <c r="AO118" s="87">
        <f t="shared" si="21"/>
        <v>0</v>
      </c>
      <c r="AP118" s="87">
        <f t="shared" si="22"/>
        <v>0</v>
      </c>
      <c r="AQ118" s="87">
        <f t="shared" si="23"/>
        <v>0</v>
      </c>
      <c r="AR118" s="87">
        <f t="shared" si="24"/>
        <v>0</v>
      </c>
      <c r="AS118" s="87">
        <f t="shared" si="25"/>
        <v>0</v>
      </c>
      <c r="AT118" s="87">
        <f t="shared" si="26"/>
        <v>0</v>
      </c>
      <c r="AU118" s="87">
        <f t="shared" si="27"/>
        <v>0</v>
      </c>
      <c r="AV118" s="87">
        <f t="shared" si="28"/>
        <v>4276.0476666666664</v>
      </c>
      <c r="AW118" s="87">
        <f t="shared" si="29"/>
        <v>8731.6893353333326</v>
      </c>
      <c r="AX118" s="87">
        <f t="shared" si="30"/>
        <v>8976.1766367226664</v>
      </c>
      <c r="AY118" s="87">
        <f t="shared" si="31"/>
        <v>9039.0098731797225</v>
      </c>
      <c r="AZ118" s="87">
        <f t="shared" si="32"/>
        <v>10846.811847815667</v>
      </c>
      <c r="BA118" s="87">
        <f t="shared" si="33"/>
        <v>10355.635462254202</v>
      </c>
      <c r="BB118" s="87">
        <f t="shared" si="34"/>
        <v>9886.701026227598</v>
      </c>
      <c r="BC118" s="87">
        <f t="shared" si="35"/>
        <v>9439.001357115405</v>
      </c>
      <c r="BD118" s="87">
        <f t="shared" si="36"/>
        <v>9011.5748805667827</v>
      </c>
    </row>
    <row r="119" spans="1:56" s="20" customFormat="1" x14ac:dyDescent="0.2">
      <c r="A119" s="41"/>
      <c r="B119" s="86">
        <f>'3. Investeringen'!B105</f>
        <v>91</v>
      </c>
      <c r="C119" s="86" t="str">
        <f>'3. Investeringen'!F105</f>
        <v>TD</v>
      </c>
      <c r="D119" s="86" t="str">
        <f>'3. Investeringen'!G105</f>
        <v>Nieuwe investeringen TD</v>
      </c>
      <c r="E119" s="121">
        <f>'3. Investeringen'!K105</f>
        <v>2018</v>
      </c>
      <c r="G119" s="86">
        <f>'7. Nominale afschrijvingen'!R108</f>
        <v>0</v>
      </c>
      <c r="H119" s="86">
        <f>'7. Nominale afschrijvingen'!S108</f>
        <v>0</v>
      </c>
      <c r="I119" s="86">
        <f>'7. Nominale afschrijvingen'!T108</f>
        <v>0</v>
      </c>
      <c r="J119" s="86">
        <f>'7. Nominale afschrijvingen'!U108</f>
        <v>0</v>
      </c>
      <c r="K119" s="86">
        <f>'7. Nominale afschrijvingen'!V108</f>
        <v>0</v>
      </c>
      <c r="L119" s="86">
        <f>'7. Nominale afschrijvingen'!W108</f>
        <v>0</v>
      </c>
      <c r="M119" s="86">
        <f>'7. Nominale afschrijvingen'!X108</f>
        <v>0</v>
      </c>
      <c r="N119" s="86">
        <f>'7. Nominale afschrijvingen'!Y108</f>
        <v>14762.341500000002</v>
      </c>
      <c r="O119" s="86">
        <f>'7. Nominale afschrijvingen'!Z108</f>
        <v>29524.683000000005</v>
      </c>
      <c r="P119" s="86">
        <f>'7. Nominale afschrijvingen'!AA108</f>
        <v>29524.683000000005</v>
      </c>
      <c r="Q119" s="86">
        <f>'7. Nominale afschrijvingen'!AB108</f>
        <v>29524.683000000005</v>
      </c>
      <c r="R119" s="86">
        <f>'7. Nominale afschrijvingen'!AC108</f>
        <v>35429.619599999991</v>
      </c>
      <c r="S119" s="86">
        <f>'7. Nominale afschrijvingen'!AD108</f>
        <v>28888.766750769228</v>
      </c>
      <c r="T119" s="86">
        <f>'7. Nominale afschrijvingen'!AE108</f>
        <v>28353.789588717951</v>
      </c>
      <c r="U119" s="86">
        <f>'7. Nominale afschrijvingen'!AF108</f>
        <v>28353.789588717951</v>
      </c>
      <c r="V119" s="86">
        <f>'7. Nominale afschrijvingen'!AG108</f>
        <v>28353.789588717951</v>
      </c>
      <c r="W119" s="65"/>
      <c r="X119" s="118">
        <f>IF($C119="TD",INDEX('4. CPI-tabel'!$D$20:$Z$42,$E119-2003,X$28-2003),
IF(X$28&gt;=$E119,MAX(1,INDEX('4. CPI-tabel'!$D$20:$Z$42,MAX($E119,2010)-2003,X$28-2003)),0))</f>
        <v>0</v>
      </c>
      <c r="Y119" s="118">
        <f>IF($C119="TD",INDEX('4. CPI-tabel'!$D$20:$Z$42,$E119-2003,Y$28-2003),
IF(Y$28&gt;=$E119,MAX(1,INDEX('4. CPI-tabel'!$D$20:$Z$42,MAX($E119,2010)-2003,Y$28-2003)),0))</f>
        <v>0</v>
      </c>
      <c r="Z119" s="118">
        <f>IF($C119="TD",INDEX('4. CPI-tabel'!$D$20:$Z$42,$E119-2003,Z$28-2003),
IF(Z$28&gt;=$E119,MAX(1,INDEX('4. CPI-tabel'!$D$20:$Z$42,MAX($E119,2010)-2003,Z$28-2003)),0))</f>
        <v>0</v>
      </c>
      <c r="AA119" s="118">
        <f>IF($C119="TD",INDEX('4. CPI-tabel'!$D$20:$Z$42,$E119-2003,AA$28-2003),
IF(AA$28&gt;=$E119,MAX(1,INDEX('4. CPI-tabel'!$D$20:$Z$42,MAX($E119,2010)-2003,AA$28-2003)),0))</f>
        <v>0</v>
      </c>
      <c r="AB119" s="118">
        <f>IF($C119="TD",INDEX('4. CPI-tabel'!$D$20:$Z$42,$E119-2003,AB$28-2003),
IF(AB$28&gt;=$E119,MAX(1,INDEX('4. CPI-tabel'!$D$20:$Z$42,MAX($E119,2010)-2003,AB$28-2003)),0))</f>
        <v>0</v>
      </c>
      <c r="AC119" s="118">
        <f>IF($C119="TD",INDEX('4. CPI-tabel'!$D$20:$Z$42,$E119-2003,AC$28-2003),
IF(AC$28&gt;=$E119,MAX(1,INDEX('4. CPI-tabel'!$D$20:$Z$42,MAX($E119,2010)-2003,AC$28-2003)),0))</f>
        <v>0</v>
      </c>
      <c r="AD119" s="118">
        <f>IF($C119="TD",INDEX('4. CPI-tabel'!$D$20:$Z$42,$E119-2003,AD$28-2003),
IF(AD$28&gt;=$E119,MAX(1,INDEX('4. CPI-tabel'!$D$20:$Z$42,MAX($E119,2010)-2003,AD$28-2003)),0))</f>
        <v>0</v>
      </c>
      <c r="AE119" s="118">
        <f>IF($C119="TD",INDEX('4. CPI-tabel'!$D$20:$Z$42,$E119-2003,AE$28-2003),
IF(AE$28&gt;=$E119,MAX(1,INDEX('4. CPI-tabel'!$D$20:$Z$42,MAX($E119,2010)-2003,AE$28-2003)),0))</f>
        <v>1</v>
      </c>
      <c r="AF119" s="118">
        <f>IF($C119="TD",INDEX('4. CPI-tabel'!$D$20:$Z$42,$E119-2003,AF$28-2003),
IF(AF$28&gt;=$E119,MAX(1,INDEX('4. CPI-tabel'!$D$20:$Z$42,MAX($E119,2010)-2003,AF$28-2003)),0))</f>
        <v>1.0209999999999999</v>
      </c>
      <c r="AG119" s="118">
        <f>IF($C119="TD",INDEX('4. CPI-tabel'!$D$20:$Z$42,$E119-2003,AG$28-2003),
IF(AG$28&gt;=$E119,MAX(1,INDEX('4. CPI-tabel'!$D$20:$Z$42,MAX($E119,2010)-2003,AG$28-2003)),0))</f>
        <v>1.049588</v>
      </c>
      <c r="AH119" s="118">
        <f>IF($C119="TD",INDEX('4. CPI-tabel'!$D$20:$Z$42,$E119-2003,AH$28-2003),
IF(AH$28&gt;=$E119,MAX(1,INDEX('4. CPI-tabel'!$D$20:$Z$42,MAX($E119,2010)-2003,AH$28-2003)),0))</f>
        <v>1.0569351159999998</v>
      </c>
      <c r="AI119" s="118">
        <f>IF($C119="TD",INDEX('4. CPI-tabel'!$D$20:$Z$42,$E119-2003,AI$28-2003),
IF(AI$28&gt;=$E119,MAX(1,INDEX('4. CPI-tabel'!$D$20:$Z$42,MAX($E119,2010)-2003,AI$28-2003)),0))</f>
        <v>1.0569351159999998</v>
      </c>
      <c r="AJ119" s="118">
        <f>IF($C119="TD",INDEX('4. CPI-tabel'!$D$20:$Z$42,$E119-2003,AJ$28-2003),
IF(AJ$28&gt;=$E119,MAX(1,INDEX('4. CPI-tabel'!$D$20:$Z$42,MAX($E119,2010)-2003,AJ$28-2003)),0))</f>
        <v>1.0569351159999998</v>
      </c>
      <c r="AK119" s="118">
        <f>IF($C119="TD",INDEX('4. CPI-tabel'!$D$20:$Z$42,$E119-2003,AK$28-2003),
IF(AK$28&gt;=$E119,MAX(1,INDEX('4. CPI-tabel'!$D$20:$Z$42,MAX($E119,2010)-2003,AK$28-2003)),0))</f>
        <v>1.0569351159999998</v>
      </c>
      <c r="AL119" s="118">
        <f>IF($C119="TD",INDEX('4. CPI-tabel'!$D$20:$Z$42,$E119-2003,AL$28-2003),
IF(AL$28&gt;=$E119,MAX(1,INDEX('4. CPI-tabel'!$D$20:$Z$42,MAX($E119,2010)-2003,AL$28-2003)),0))</f>
        <v>1.0569351159999998</v>
      </c>
      <c r="AM119" s="118">
        <f>IF($C119="TD",INDEX('4. CPI-tabel'!$D$20:$Z$42,$E119-2003,AM$28-2003),
IF(AM$28&gt;=$E119,MAX(1,INDEX('4. CPI-tabel'!$D$20:$Z$42,MAX($E119,2010)-2003,AM$28-2003)),0))</f>
        <v>1.0569351159999998</v>
      </c>
      <c r="AO119" s="87">
        <f t="shared" si="21"/>
        <v>0</v>
      </c>
      <c r="AP119" s="87">
        <f t="shared" si="22"/>
        <v>0</v>
      </c>
      <c r="AQ119" s="87">
        <f t="shared" si="23"/>
        <v>0</v>
      </c>
      <c r="AR119" s="87">
        <f t="shared" si="24"/>
        <v>0</v>
      </c>
      <c r="AS119" s="87">
        <f t="shared" si="25"/>
        <v>0</v>
      </c>
      <c r="AT119" s="87">
        <f t="shared" si="26"/>
        <v>0</v>
      </c>
      <c r="AU119" s="87">
        <f t="shared" si="27"/>
        <v>0</v>
      </c>
      <c r="AV119" s="87">
        <f t="shared" si="28"/>
        <v>14762.341500000002</v>
      </c>
      <c r="AW119" s="87">
        <f t="shared" si="29"/>
        <v>30144.701343000001</v>
      </c>
      <c r="AX119" s="87">
        <f t="shared" si="30"/>
        <v>30988.752980604004</v>
      </c>
      <c r="AY119" s="87">
        <f t="shared" si="31"/>
        <v>31205.674251468226</v>
      </c>
      <c r="AZ119" s="87">
        <f t="shared" si="32"/>
        <v>37446.809101761857</v>
      </c>
      <c r="BA119" s="87">
        <f t="shared" si="33"/>
        <v>30533.552036821209</v>
      </c>
      <c r="BB119" s="87">
        <f t="shared" si="34"/>
        <v>29968.115887991193</v>
      </c>
      <c r="BC119" s="87">
        <f t="shared" si="35"/>
        <v>29968.115887991193</v>
      </c>
      <c r="BD119" s="87">
        <f t="shared" si="36"/>
        <v>29968.115887991193</v>
      </c>
    </row>
    <row r="120" spans="1:56" s="20" customFormat="1" x14ac:dyDescent="0.2">
      <c r="A120" s="41"/>
      <c r="B120" s="86">
        <f>'3. Investeringen'!B106</f>
        <v>92</v>
      </c>
      <c r="C120" s="86" t="str">
        <f>'3. Investeringen'!F106</f>
        <v>TD</v>
      </c>
      <c r="D120" s="86" t="str">
        <f>'3. Investeringen'!G106</f>
        <v>Nieuwe investeringen TD</v>
      </c>
      <c r="E120" s="121">
        <f>'3. Investeringen'!K106</f>
        <v>2018</v>
      </c>
      <c r="G120" s="86">
        <f>'7. Nominale afschrijvingen'!R109</f>
        <v>0</v>
      </c>
      <c r="H120" s="86">
        <f>'7. Nominale afschrijvingen'!S109</f>
        <v>0</v>
      </c>
      <c r="I120" s="86">
        <f>'7. Nominale afschrijvingen'!T109</f>
        <v>0</v>
      </c>
      <c r="J120" s="86">
        <f>'7. Nominale afschrijvingen'!U109</f>
        <v>0</v>
      </c>
      <c r="K120" s="86">
        <f>'7. Nominale afschrijvingen'!V109</f>
        <v>0</v>
      </c>
      <c r="L120" s="86">
        <f>'7. Nominale afschrijvingen'!W109</f>
        <v>0</v>
      </c>
      <c r="M120" s="86">
        <f>'7. Nominale afschrijvingen'!X109</f>
        <v>0</v>
      </c>
      <c r="N120" s="86">
        <f>'7. Nominale afschrijvingen'!Y109</f>
        <v>73920.846000000005</v>
      </c>
      <c r="O120" s="86">
        <f>'7. Nominale afschrijvingen'!Z109</f>
        <v>147841.69200000001</v>
      </c>
      <c r="P120" s="86">
        <f>'7. Nominale afschrijvingen'!AA109</f>
        <v>147841.69200000001</v>
      </c>
      <c r="Q120" s="86">
        <f>'7. Nominale afschrijvingen'!AB109</f>
        <v>147841.69200000001</v>
      </c>
      <c r="R120" s="86">
        <f>'7. Nominale afschrijvingen'!AC109</f>
        <v>177410.03040000002</v>
      </c>
      <c r="S120" s="86">
        <f>'7. Nominale afschrijvingen'!AD109</f>
        <v>44352.507600000041</v>
      </c>
      <c r="T120" s="86">
        <f>'7. Nominale afschrijvingen'!AE109</f>
        <v>0</v>
      </c>
      <c r="U120" s="86">
        <f>'7. Nominale afschrijvingen'!AF109</f>
        <v>0</v>
      </c>
      <c r="V120" s="86">
        <f>'7. Nominale afschrijvingen'!AG109</f>
        <v>0</v>
      </c>
      <c r="W120" s="65"/>
      <c r="X120" s="118">
        <f>IF($C120="TD",INDEX('4. CPI-tabel'!$D$20:$Z$42,$E120-2003,X$28-2003),
IF(X$28&gt;=$E120,MAX(1,INDEX('4. CPI-tabel'!$D$20:$Z$42,MAX($E120,2010)-2003,X$28-2003)),0))</f>
        <v>0</v>
      </c>
      <c r="Y120" s="118">
        <f>IF($C120="TD",INDEX('4. CPI-tabel'!$D$20:$Z$42,$E120-2003,Y$28-2003),
IF(Y$28&gt;=$E120,MAX(1,INDEX('4. CPI-tabel'!$D$20:$Z$42,MAX($E120,2010)-2003,Y$28-2003)),0))</f>
        <v>0</v>
      </c>
      <c r="Z120" s="118">
        <f>IF($C120="TD",INDEX('4. CPI-tabel'!$D$20:$Z$42,$E120-2003,Z$28-2003),
IF(Z$28&gt;=$E120,MAX(1,INDEX('4. CPI-tabel'!$D$20:$Z$42,MAX($E120,2010)-2003,Z$28-2003)),0))</f>
        <v>0</v>
      </c>
      <c r="AA120" s="118">
        <f>IF($C120="TD",INDEX('4. CPI-tabel'!$D$20:$Z$42,$E120-2003,AA$28-2003),
IF(AA$28&gt;=$E120,MAX(1,INDEX('4. CPI-tabel'!$D$20:$Z$42,MAX($E120,2010)-2003,AA$28-2003)),0))</f>
        <v>0</v>
      </c>
      <c r="AB120" s="118">
        <f>IF($C120="TD",INDEX('4. CPI-tabel'!$D$20:$Z$42,$E120-2003,AB$28-2003),
IF(AB$28&gt;=$E120,MAX(1,INDEX('4. CPI-tabel'!$D$20:$Z$42,MAX($E120,2010)-2003,AB$28-2003)),0))</f>
        <v>0</v>
      </c>
      <c r="AC120" s="118">
        <f>IF($C120="TD",INDEX('4. CPI-tabel'!$D$20:$Z$42,$E120-2003,AC$28-2003),
IF(AC$28&gt;=$E120,MAX(1,INDEX('4. CPI-tabel'!$D$20:$Z$42,MAX($E120,2010)-2003,AC$28-2003)),0))</f>
        <v>0</v>
      </c>
      <c r="AD120" s="118">
        <f>IF($C120="TD",INDEX('4. CPI-tabel'!$D$20:$Z$42,$E120-2003,AD$28-2003),
IF(AD$28&gt;=$E120,MAX(1,INDEX('4. CPI-tabel'!$D$20:$Z$42,MAX($E120,2010)-2003,AD$28-2003)),0))</f>
        <v>0</v>
      </c>
      <c r="AE120" s="118">
        <f>IF($C120="TD",INDEX('4. CPI-tabel'!$D$20:$Z$42,$E120-2003,AE$28-2003),
IF(AE$28&gt;=$E120,MAX(1,INDEX('4. CPI-tabel'!$D$20:$Z$42,MAX($E120,2010)-2003,AE$28-2003)),0))</f>
        <v>1</v>
      </c>
      <c r="AF120" s="118">
        <f>IF($C120="TD",INDEX('4. CPI-tabel'!$D$20:$Z$42,$E120-2003,AF$28-2003),
IF(AF$28&gt;=$E120,MAX(1,INDEX('4. CPI-tabel'!$D$20:$Z$42,MAX($E120,2010)-2003,AF$28-2003)),0))</f>
        <v>1.0209999999999999</v>
      </c>
      <c r="AG120" s="118">
        <f>IF($C120="TD",INDEX('4. CPI-tabel'!$D$20:$Z$42,$E120-2003,AG$28-2003),
IF(AG$28&gt;=$E120,MAX(1,INDEX('4. CPI-tabel'!$D$20:$Z$42,MAX($E120,2010)-2003,AG$28-2003)),0))</f>
        <v>1.049588</v>
      </c>
      <c r="AH120" s="118">
        <f>IF($C120="TD",INDEX('4. CPI-tabel'!$D$20:$Z$42,$E120-2003,AH$28-2003),
IF(AH$28&gt;=$E120,MAX(1,INDEX('4. CPI-tabel'!$D$20:$Z$42,MAX($E120,2010)-2003,AH$28-2003)),0))</f>
        <v>1.0569351159999998</v>
      </c>
      <c r="AI120" s="118">
        <f>IF($C120="TD",INDEX('4. CPI-tabel'!$D$20:$Z$42,$E120-2003,AI$28-2003),
IF(AI$28&gt;=$E120,MAX(1,INDEX('4. CPI-tabel'!$D$20:$Z$42,MAX($E120,2010)-2003,AI$28-2003)),0))</f>
        <v>1.0569351159999998</v>
      </c>
      <c r="AJ120" s="118">
        <f>IF($C120="TD",INDEX('4. CPI-tabel'!$D$20:$Z$42,$E120-2003,AJ$28-2003),
IF(AJ$28&gt;=$E120,MAX(1,INDEX('4. CPI-tabel'!$D$20:$Z$42,MAX($E120,2010)-2003,AJ$28-2003)),0))</f>
        <v>1.0569351159999998</v>
      </c>
      <c r="AK120" s="118">
        <f>IF($C120="TD",INDEX('4. CPI-tabel'!$D$20:$Z$42,$E120-2003,AK$28-2003),
IF(AK$28&gt;=$E120,MAX(1,INDEX('4. CPI-tabel'!$D$20:$Z$42,MAX($E120,2010)-2003,AK$28-2003)),0))</f>
        <v>1.0569351159999998</v>
      </c>
      <c r="AL120" s="118">
        <f>IF($C120="TD",INDEX('4. CPI-tabel'!$D$20:$Z$42,$E120-2003,AL$28-2003),
IF(AL$28&gt;=$E120,MAX(1,INDEX('4. CPI-tabel'!$D$20:$Z$42,MAX($E120,2010)-2003,AL$28-2003)),0))</f>
        <v>1.0569351159999998</v>
      </c>
      <c r="AM120" s="118">
        <f>IF($C120="TD",INDEX('4. CPI-tabel'!$D$20:$Z$42,$E120-2003,AM$28-2003),
IF(AM$28&gt;=$E120,MAX(1,INDEX('4. CPI-tabel'!$D$20:$Z$42,MAX($E120,2010)-2003,AM$28-2003)),0))</f>
        <v>1.0569351159999998</v>
      </c>
      <c r="AO120" s="87">
        <f t="shared" si="21"/>
        <v>0</v>
      </c>
      <c r="AP120" s="87">
        <f t="shared" si="22"/>
        <v>0</v>
      </c>
      <c r="AQ120" s="87">
        <f t="shared" si="23"/>
        <v>0</v>
      </c>
      <c r="AR120" s="87">
        <f t="shared" si="24"/>
        <v>0</v>
      </c>
      <c r="AS120" s="87">
        <f t="shared" si="25"/>
        <v>0</v>
      </c>
      <c r="AT120" s="87">
        <f t="shared" si="26"/>
        <v>0</v>
      </c>
      <c r="AU120" s="87">
        <f t="shared" si="27"/>
        <v>0</v>
      </c>
      <c r="AV120" s="87">
        <f t="shared" si="28"/>
        <v>73920.846000000005</v>
      </c>
      <c r="AW120" s="87">
        <f t="shared" si="29"/>
        <v>150946.367532</v>
      </c>
      <c r="AX120" s="87">
        <f t="shared" si="30"/>
        <v>155172.86582289601</v>
      </c>
      <c r="AY120" s="87">
        <f t="shared" si="31"/>
        <v>156259.07588365625</v>
      </c>
      <c r="AZ120" s="87">
        <f t="shared" si="32"/>
        <v>187510.89106038751</v>
      </c>
      <c r="BA120" s="87">
        <f t="shared" si="33"/>
        <v>46877.722765096914</v>
      </c>
      <c r="BB120" s="87">
        <f t="shared" si="34"/>
        <v>0</v>
      </c>
      <c r="BC120" s="87">
        <f t="shared" si="35"/>
        <v>0</v>
      </c>
      <c r="BD120" s="87">
        <f t="shared" si="36"/>
        <v>0</v>
      </c>
    </row>
    <row r="121" spans="1:56" s="20" customFormat="1" x14ac:dyDescent="0.2">
      <c r="A121" s="41"/>
      <c r="B121" s="86">
        <f>'3. Investeringen'!B107</f>
        <v>93</v>
      </c>
      <c r="C121" s="86" t="str">
        <f>'3. Investeringen'!F107</f>
        <v>TD</v>
      </c>
      <c r="D121" s="86" t="str">
        <f>'3. Investeringen'!G107</f>
        <v>Nieuwe investeringen TD</v>
      </c>
      <c r="E121" s="121">
        <f>'3. Investeringen'!K107</f>
        <v>2018</v>
      </c>
      <c r="G121" s="86">
        <f>'7. Nominale afschrijvingen'!R110</f>
        <v>0</v>
      </c>
      <c r="H121" s="86">
        <f>'7. Nominale afschrijvingen'!S110</f>
        <v>0</v>
      </c>
      <c r="I121" s="86">
        <f>'7. Nominale afschrijvingen'!T110</f>
        <v>0</v>
      </c>
      <c r="J121" s="86">
        <f>'7. Nominale afschrijvingen'!U110</f>
        <v>0</v>
      </c>
      <c r="K121" s="86">
        <f>'7. Nominale afschrijvingen'!V110</f>
        <v>0</v>
      </c>
      <c r="L121" s="86">
        <f>'7. Nominale afschrijvingen'!W110</f>
        <v>0</v>
      </c>
      <c r="M121" s="86">
        <f>'7. Nominale afschrijvingen'!X110</f>
        <v>0</v>
      </c>
      <c r="N121" s="86">
        <f>'7. Nominale afschrijvingen'!Y110</f>
        <v>0</v>
      </c>
      <c r="O121" s="86">
        <f>'7. Nominale afschrijvingen'!Z110</f>
        <v>0</v>
      </c>
      <c r="P121" s="86">
        <f>'7. Nominale afschrijvingen'!AA110</f>
        <v>0</v>
      </c>
      <c r="Q121" s="86">
        <f>'7. Nominale afschrijvingen'!AB110</f>
        <v>0</v>
      </c>
      <c r="R121" s="86">
        <f>'7. Nominale afschrijvingen'!AC110</f>
        <v>0</v>
      </c>
      <c r="S121" s="86">
        <f>'7. Nominale afschrijvingen'!AD110</f>
        <v>0</v>
      </c>
      <c r="T121" s="86">
        <f>'7. Nominale afschrijvingen'!AE110</f>
        <v>0</v>
      </c>
      <c r="U121" s="86">
        <f>'7. Nominale afschrijvingen'!AF110</f>
        <v>0</v>
      </c>
      <c r="V121" s="86">
        <f>'7. Nominale afschrijvingen'!AG110</f>
        <v>0</v>
      </c>
      <c r="W121" s="65"/>
      <c r="X121" s="118">
        <f>IF($C121="TD",INDEX('4. CPI-tabel'!$D$20:$Z$42,$E121-2003,X$28-2003),
IF(X$28&gt;=$E121,MAX(1,INDEX('4. CPI-tabel'!$D$20:$Z$42,MAX($E121,2010)-2003,X$28-2003)),0))</f>
        <v>0</v>
      </c>
      <c r="Y121" s="118">
        <f>IF($C121="TD",INDEX('4. CPI-tabel'!$D$20:$Z$42,$E121-2003,Y$28-2003),
IF(Y$28&gt;=$E121,MAX(1,INDEX('4. CPI-tabel'!$D$20:$Z$42,MAX($E121,2010)-2003,Y$28-2003)),0))</f>
        <v>0</v>
      </c>
      <c r="Z121" s="118">
        <f>IF($C121="TD",INDEX('4. CPI-tabel'!$D$20:$Z$42,$E121-2003,Z$28-2003),
IF(Z$28&gt;=$E121,MAX(1,INDEX('4. CPI-tabel'!$D$20:$Z$42,MAX($E121,2010)-2003,Z$28-2003)),0))</f>
        <v>0</v>
      </c>
      <c r="AA121" s="118">
        <f>IF($C121="TD",INDEX('4. CPI-tabel'!$D$20:$Z$42,$E121-2003,AA$28-2003),
IF(AA$28&gt;=$E121,MAX(1,INDEX('4. CPI-tabel'!$D$20:$Z$42,MAX($E121,2010)-2003,AA$28-2003)),0))</f>
        <v>0</v>
      </c>
      <c r="AB121" s="118">
        <f>IF($C121="TD",INDEX('4. CPI-tabel'!$D$20:$Z$42,$E121-2003,AB$28-2003),
IF(AB$28&gt;=$E121,MAX(1,INDEX('4. CPI-tabel'!$D$20:$Z$42,MAX($E121,2010)-2003,AB$28-2003)),0))</f>
        <v>0</v>
      </c>
      <c r="AC121" s="118">
        <f>IF($C121="TD",INDEX('4. CPI-tabel'!$D$20:$Z$42,$E121-2003,AC$28-2003),
IF(AC$28&gt;=$E121,MAX(1,INDEX('4. CPI-tabel'!$D$20:$Z$42,MAX($E121,2010)-2003,AC$28-2003)),0))</f>
        <v>0</v>
      </c>
      <c r="AD121" s="118">
        <f>IF($C121="TD",INDEX('4. CPI-tabel'!$D$20:$Z$42,$E121-2003,AD$28-2003),
IF(AD$28&gt;=$E121,MAX(1,INDEX('4. CPI-tabel'!$D$20:$Z$42,MAX($E121,2010)-2003,AD$28-2003)),0))</f>
        <v>0</v>
      </c>
      <c r="AE121" s="118">
        <f>IF($C121="TD",INDEX('4. CPI-tabel'!$D$20:$Z$42,$E121-2003,AE$28-2003),
IF(AE$28&gt;=$E121,MAX(1,INDEX('4. CPI-tabel'!$D$20:$Z$42,MAX($E121,2010)-2003,AE$28-2003)),0))</f>
        <v>1</v>
      </c>
      <c r="AF121" s="118">
        <f>IF($C121="TD",INDEX('4. CPI-tabel'!$D$20:$Z$42,$E121-2003,AF$28-2003),
IF(AF$28&gt;=$E121,MAX(1,INDEX('4. CPI-tabel'!$D$20:$Z$42,MAX($E121,2010)-2003,AF$28-2003)),0))</f>
        <v>1.0209999999999999</v>
      </c>
      <c r="AG121" s="118">
        <f>IF($C121="TD",INDEX('4. CPI-tabel'!$D$20:$Z$42,$E121-2003,AG$28-2003),
IF(AG$28&gt;=$E121,MAX(1,INDEX('4. CPI-tabel'!$D$20:$Z$42,MAX($E121,2010)-2003,AG$28-2003)),0))</f>
        <v>1.049588</v>
      </c>
      <c r="AH121" s="118">
        <f>IF($C121="TD",INDEX('4. CPI-tabel'!$D$20:$Z$42,$E121-2003,AH$28-2003),
IF(AH$28&gt;=$E121,MAX(1,INDEX('4. CPI-tabel'!$D$20:$Z$42,MAX($E121,2010)-2003,AH$28-2003)),0))</f>
        <v>1.0569351159999998</v>
      </c>
      <c r="AI121" s="118">
        <f>IF($C121="TD",INDEX('4. CPI-tabel'!$D$20:$Z$42,$E121-2003,AI$28-2003),
IF(AI$28&gt;=$E121,MAX(1,INDEX('4. CPI-tabel'!$D$20:$Z$42,MAX($E121,2010)-2003,AI$28-2003)),0))</f>
        <v>1.0569351159999998</v>
      </c>
      <c r="AJ121" s="118">
        <f>IF($C121="TD",INDEX('4. CPI-tabel'!$D$20:$Z$42,$E121-2003,AJ$28-2003),
IF(AJ$28&gt;=$E121,MAX(1,INDEX('4. CPI-tabel'!$D$20:$Z$42,MAX($E121,2010)-2003,AJ$28-2003)),0))</f>
        <v>1.0569351159999998</v>
      </c>
      <c r="AK121" s="118">
        <f>IF($C121="TD",INDEX('4. CPI-tabel'!$D$20:$Z$42,$E121-2003,AK$28-2003),
IF(AK$28&gt;=$E121,MAX(1,INDEX('4. CPI-tabel'!$D$20:$Z$42,MAX($E121,2010)-2003,AK$28-2003)),0))</f>
        <v>1.0569351159999998</v>
      </c>
      <c r="AL121" s="118">
        <f>IF($C121="TD",INDEX('4. CPI-tabel'!$D$20:$Z$42,$E121-2003,AL$28-2003),
IF(AL$28&gt;=$E121,MAX(1,INDEX('4. CPI-tabel'!$D$20:$Z$42,MAX($E121,2010)-2003,AL$28-2003)),0))</f>
        <v>1.0569351159999998</v>
      </c>
      <c r="AM121" s="118">
        <f>IF($C121="TD",INDEX('4. CPI-tabel'!$D$20:$Z$42,$E121-2003,AM$28-2003),
IF(AM$28&gt;=$E121,MAX(1,INDEX('4. CPI-tabel'!$D$20:$Z$42,MAX($E121,2010)-2003,AM$28-2003)),0))</f>
        <v>1.0569351159999998</v>
      </c>
      <c r="AO121" s="87">
        <f t="shared" si="21"/>
        <v>0</v>
      </c>
      <c r="AP121" s="87">
        <f t="shared" si="22"/>
        <v>0</v>
      </c>
      <c r="AQ121" s="87">
        <f t="shared" si="23"/>
        <v>0</v>
      </c>
      <c r="AR121" s="87">
        <f t="shared" si="24"/>
        <v>0</v>
      </c>
      <c r="AS121" s="87">
        <f t="shared" si="25"/>
        <v>0</v>
      </c>
      <c r="AT121" s="87">
        <f t="shared" si="26"/>
        <v>0</v>
      </c>
      <c r="AU121" s="87">
        <f t="shared" si="27"/>
        <v>0</v>
      </c>
      <c r="AV121" s="87">
        <f t="shared" si="28"/>
        <v>0</v>
      </c>
      <c r="AW121" s="87">
        <f t="shared" si="29"/>
        <v>0</v>
      </c>
      <c r="AX121" s="87">
        <f t="shared" si="30"/>
        <v>0</v>
      </c>
      <c r="AY121" s="87">
        <f t="shared" si="31"/>
        <v>0</v>
      </c>
      <c r="AZ121" s="87">
        <f t="shared" si="32"/>
        <v>0</v>
      </c>
      <c r="BA121" s="87">
        <f t="shared" si="33"/>
        <v>0</v>
      </c>
      <c r="BB121" s="87">
        <f t="shared" si="34"/>
        <v>0</v>
      </c>
      <c r="BC121" s="87">
        <f t="shared" si="35"/>
        <v>0</v>
      </c>
      <c r="BD121" s="87">
        <f t="shared" si="36"/>
        <v>0</v>
      </c>
    </row>
    <row r="122" spans="1:56" s="20" customFormat="1" x14ac:dyDescent="0.2">
      <c r="A122" s="41"/>
      <c r="B122" s="86">
        <f>'3. Investeringen'!B108</f>
        <v>94</v>
      </c>
      <c r="C122" s="86" t="str">
        <f>'3. Investeringen'!F108</f>
        <v>TD</v>
      </c>
      <c r="D122" s="86" t="str">
        <f>'3. Investeringen'!G108</f>
        <v>Nieuwe investeringen TD</v>
      </c>
      <c r="E122" s="121">
        <f>'3. Investeringen'!K108</f>
        <v>2019</v>
      </c>
      <c r="G122" s="86">
        <f>'7. Nominale afschrijvingen'!R111</f>
        <v>0</v>
      </c>
      <c r="H122" s="86">
        <f>'7. Nominale afschrijvingen'!S111</f>
        <v>0</v>
      </c>
      <c r="I122" s="86">
        <f>'7. Nominale afschrijvingen'!T111</f>
        <v>0</v>
      </c>
      <c r="J122" s="86">
        <f>'7. Nominale afschrijvingen'!U111</f>
        <v>0</v>
      </c>
      <c r="K122" s="86">
        <f>'7. Nominale afschrijvingen'!V111</f>
        <v>0</v>
      </c>
      <c r="L122" s="86">
        <f>'7. Nominale afschrijvingen'!W111</f>
        <v>0</v>
      </c>
      <c r="M122" s="86">
        <f>'7. Nominale afschrijvingen'!X111</f>
        <v>0</v>
      </c>
      <c r="N122" s="86">
        <f>'7. Nominale afschrijvingen'!Y111</f>
        <v>0</v>
      </c>
      <c r="O122" s="86">
        <f>'7. Nominale afschrijvingen'!Z111</f>
        <v>3134.0675454545453</v>
      </c>
      <c r="P122" s="86">
        <f>'7. Nominale afschrijvingen'!AA111</f>
        <v>6268.1350909090906</v>
      </c>
      <c r="Q122" s="86">
        <f>'7. Nominale afschrijvingen'!AB111</f>
        <v>6268.1350909090906</v>
      </c>
      <c r="R122" s="86">
        <f>'7. Nominale afschrijvingen'!AC111</f>
        <v>7521.7621090909097</v>
      </c>
      <c r="S122" s="86">
        <f>'7. Nominale afschrijvingen'!AD111</f>
        <v>7349.8361180259735</v>
      </c>
      <c r="T122" s="86">
        <f>'7. Nominale afschrijvingen'!AE111</f>
        <v>7181.839863899665</v>
      </c>
      <c r="U122" s="86">
        <f>'7. Nominale afschrijvingen'!AF111</f>
        <v>7017.6835241533872</v>
      </c>
      <c r="V122" s="86">
        <f>'7. Nominale afschrijvingen'!AG111</f>
        <v>6857.2793293155955</v>
      </c>
      <c r="W122" s="65"/>
      <c r="X122" s="118">
        <f>IF($C122="TD",INDEX('4. CPI-tabel'!$D$20:$Z$42,$E122-2003,X$28-2003),
IF(X$28&gt;=$E122,MAX(1,INDEX('4. CPI-tabel'!$D$20:$Z$42,MAX($E122,2010)-2003,X$28-2003)),0))</f>
        <v>0</v>
      </c>
      <c r="Y122" s="118">
        <f>IF($C122="TD",INDEX('4. CPI-tabel'!$D$20:$Z$42,$E122-2003,Y$28-2003),
IF(Y$28&gt;=$E122,MAX(1,INDEX('4. CPI-tabel'!$D$20:$Z$42,MAX($E122,2010)-2003,Y$28-2003)),0))</f>
        <v>0</v>
      </c>
      <c r="Z122" s="118">
        <f>IF($C122="TD",INDEX('4. CPI-tabel'!$D$20:$Z$42,$E122-2003,Z$28-2003),
IF(Z$28&gt;=$E122,MAX(1,INDEX('4. CPI-tabel'!$D$20:$Z$42,MAX($E122,2010)-2003,Z$28-2003)),0))</f>
        <v>0</v>
      </c>
      <c r="AA122" s="118">
        <f>IF($C122="TD",INDEX('4. CPI-tabel'!$D$20:$Z$42,$E122-2003,AA$28-2003),
IF(AA$28&gt;=$E122,MAX(1,INDEX('4. CPI-tabel'!$D$20:$Z$42,MAX($E122,2010)-2003,AA$28-2003)),0))</f>
        <v>0</v>
      </c>
      <c r="AB122" s="118">
        <f>IF($C122="TD",INDEX('4. CPI-tabel'!$D$20:$Z$42,$E122-2003,AB$28-2003),
IF(AB$28&gt;=$E122,MAX(1,INDEX('4. CPI-tabel'!$D$20:$Z$42,MAX($E122,2010)-2003,AB$28-2003)),0))</f>
        <v>0</v>
      </c>
      <c r="AC122" s="118">
        <f>IF($C122="TD",INDEX('4. CPI-tabel'!$D$20:$Z$42,$E122-2003,AC$28-2003),
IF(AC$28&gt;=$E122,MAX(1,INDEX('4. CPI-tabel'!$D$20:$Z$42,MAX($E122,2010)-2003,AC$28-2003)),0))</f>
        <v>0</v>
      </c>
      <c r="AD122" s="118">
        <f>IF($C122="TD",INDEX('4. CPI-tabel'!$D$20:$Z$42,$E122-2003,AD$28-2003),
IF(AD$28&gt;=$E122,MAX(1,INDEX('4. CPI-tabel'!$D$20:$Z$42,MAX($E122,2010)-2003,AD$28-2003)),0))</f>
        <v>0</v>
      </c>
      <c r="AE122" s="118">
        <f>IF($C122="TD",INDEX('4. CPI-tabel'!$D$20:$Z$42,$E122-2003,AE$28-2003),
IF(AE$28&gt;=$E122,MAX(1,INDEX('4. CPI-tabel'!$D$20:$Z$42,MAX($E122,2010)-2003,AE$28-2003)),0))</f>
        <v>0</v>
      </c>
      <c r="AF122" s="118">
        <f>IF($C122="TD",INDEX('4. CPI-tabel'!$D$20:$Z$42,$E122-2003,AF$28-2003),
IF(AF$28&gt;=$E122,MAX(1,INDEX('4. CPI-tabel'!$D$20:$Z$42,MAX($E122,2010)-2003,AF$28-2003)),0))</f>
        <v>1</v>
      </c>
      <c r="AG122" s="118">
        <f>IF($C122="TD",INDEX('4. CPI-tabel'!$D$20:$Z$42,$E122-2003,AG$28-2003),
IF(AG$28&gt;=$E122,MAX(1,INDEX('4. CPI-tabel'!$D$20:$Z$42,MAX($E122,2010)-2003,AG$28-2003)),0))</f>
        <v>1.028</v>
      </c>
      <c r="AH122" s="118">
        <f>IF($C122="TD",INDEX('4. CPI-tabel'!$D$20:$Z$42,$E122-2003,AH$28-2003),
IF(AH$28&gt;=$E122,MAX(1,INDEX('4. CPI-tabel'!$D$20:$Z$42,MAX($E122,2010)-2003,AH$28-2003)),0))</f>
        <v>1.035196</v>
      </c>
      <c r="AI122" s="118">
        <f>IF($C122="TD",INDEX('4. CPI-tabel'!$D$20:$Z$42,$E122-2003,AI$28-2003),
IF(AI$28&gt;=$E122,MAX(1,INDEX('4. CPI-tabel'!$D$20:$Z$42,MAX($E122,2010)-2003,AI$28-2003)),0))</f>
        <v>1.035196</v>
      </c>
      <c r="AJ122" s="118">
        <f>IF($C122="TD",INDEX('4. CPI-tabel'!$D$20:$Z$42,$E122-2003,AJ$28-2003),
IF(AJ$28&gt;=$E122,MAX(1,INDEX('4. CPI-tabel'!$D$20:$Z$42,MAX($E122,2010)-2003,AJ$28-2003)),0))</f>
        <v>1.035196</v>
      </c>
      <c r="AK122" s="118">
        <f>IF($C122="TD",INDEX('4. CPI-tabel'!$D$20:$Z$42,$E122-2003,AK$28-2003),
IF(AK$28&gt;=$E122,MAX(1,INDEX('4. CPI-tabel'!$D$20:$Z$42,MAX($E122,2010)-2003,AK$28-2003)),0))</f>
        <v>1.035196</v>
      </c>
      <c r="AL122" s="118">
        <f>IF($C122="TD",INDEX('4. CPI-tabel'!$D$20:$Z$42,$E122-2003,AL$28-2003),
IF(AL$28&gt;=$E122,MAX(1,INDEX('4. CPI-tabel'!$D$20:$Z$42,MAX($E122,2010)-2003,AL$28-2003)),0))</f>
        <v>1.035196</v>
      </c>
      <c r="AM122" s="118">
        <f>IF($C122="TD",INDEX('4. CPI-tabel'!$D$20:$Z$42,$E122-2003,AM$28-2003),
IF(AM$28&gt;=$E122,MAX(1,INDEX('4. CPI-tabel'!$D$20:$Z$42,MAX($E122,2010)-2003,AM$28-2003)),0))</f>
        <v>1.035196</v>
      </c>
      <c r="AO122" s="87">
        <f t="shared" si="21"/>
        <v>0</v>
      </c>
      <c r="AP122" s="87">
        <f t="shared" si="22"/>
        <v>0</v>
      </c>
      <c r="AQ122" s="87">
        <f t="shared" si="23"/>
        <v>0</v>
      </c>
      <c r="AR122" s="87">
        <f t="shared" si="24"/>
        <v>0</v>
      </c>
      <c r="AS122" s="87">
        <f t="shared" si="25"/>
        <v>0</v>
      </c>
      <c r="AT122" s="87">
        <f t="shared" si="26"/>
        <v>0</v>
      </c>
      <c r="AU122" s="87">
        <f t="shared" si="27"/>
        <v>0</v>
      </c>
      <c r="AV122" s="87">
        <f t="shared" si="28"/>
        <v>0</v>
      </c>
      <c r="AW122" s="87">
        <f t="shared" si="29"/>
        <v>3134.0675454545453</v>
      </c>
      <c r="AX122" s="87">
        <f t="shared" si="30"/>
        <v>6443.6428734545452</v>
      </c>
      <c r="AY122" s="87">
        <f t="shared" si="31"/>
        <v>6488.7483735687274</v>
      </c>
      <c r="AZ122" s="87">
        <f t="shared" si="32"/>
        <v>7786.4980482824731</v>
      </c>
      <c r="BA122" s="87">
        <f t="shared" si="33"/>
        <v>7608.5209500360161</v>
      </c>
      <c r="BB122" s="87">
        <f t="shared" si="34"/>
        <v>7434.6118997494777</v>
      </c>
      <c r="BC122" s="87">
        <f t="shared" si="35"/>
        <v>7264.6779134694898</v>
      </c>
      <c r="BD122" s="87">
        <f t="shared" si="36"/>
        <v>7098.6281325901873</v>
      </c>
    </row>
    <row r="123" spans="1:56" s="20" customFormat="1" x14ac:dyDescent="0.2">
      <c r="A123" s="41"/>
      <c r="B123" s="86">
        <f>'3. Investeringen'!B109</f>
        <v>95</v>
      </c>
      <c r="C123" s="86" t="str">
        <f>'3. Investeringen'!F109</f>
        <v>TD</v>
      </c>
      <c r="D123" s="86" t="str">
        <f>'3. Investeringen'!G109</f>
        <v>Nieuwe investeringen TD</v>
      </c>
      <c r="E123" s="121">
        <f>'3. Investeringen'!K109</f>
        <v>2019</v>
      </c>
      <c r="G123" s="86">
        <f>'7. Nominale afschrijvingen'!R112</f>
        <v>0</v>
      </c>
      <c r="H123" s="86">
        <f>'7. Nominale afschrijvingen'!S112</f>
        <v>0</v>
      </c>
      <c r="I123" s="86">
        <f>'7. Nominale afschrijvingen'!T112</f>
        <v>0</v>
      </c>
      <c r="J123" s="86">
        <f>'7. Nominale afschrijvingen'!U112</f>
        <v>0</v>
      </c>
      <c r="K123" s="86">
        <f>'7. Nominale afschrijvingen'!V112</f>
        <v>0</v>
      </c>
      <c r="L123" s="86">
        <f>'7. Nominale afschrijvingen'!W112</f>
        <v>0</v>
      </c>
      <c r="M123" s="86">
        <f>'7. Nominale afschrijvingen'!X112</f>
        <v>0</v>
      </c>
      <c r="N123" s="86">
        <f>'7. Nominale afschrijvingen'!Y112</f>
        <v>0</v>
      </c>
      <c r="O123" s="86">
        <f>'7. Nominale afschrijvingen'!Z112</f>
        <v>11761.632333333333</v>
      </c>
      <c r="P123" s="86">
        <f>'7. Nominale afschrijvingen'!AA112</f>
        <v>23523.264666666662</v>
      </c>
      <c r="Q123" s="86">
        <f>'7. Nominale afschrijvingen'!AB112</f>
        <v>23523.264666666662</v>
      </c>
      <c r="R123" s="86">
        <f>'7. Nominale afschrijvingen'!AC112</f>
        <v>28227.917599999997</v>
      </c>
      <c r="S123" s="86">
        <f>'7. Nominale afschrijvingen'!AD112</f>
        <v>27430.89404423529</v>
      </c>
      <c r="T123" s="86">
        <f>'7. Nominale afschrijvingen'!AE112</f>
        <v>26656.37468298629</v>
      </c>
      <c r="U123" s="86">
        <f>'7. Nominale afschrijvingen'!AF112</f>
        <v>25903.724103701974</v>
      </c>
      <c r="V123" s="86">
        <f>'7. Nominale afschrijvingen'!AG112</f>
        <v>25172.324834891562</v>
      </c>
      <c r="W123" s="65"/>
      <c r="X123" s="118">
        <f>IF($C123="TD",INDEX('4. CPI-tabel'!$D$20:$Z$42,$E123-2003,X$28-2003),
IF(X$28&gt;=$E123,MAX(1,INDEX('4. CPI-tabel'!$D$20:$Z$42,MAX($E123,2010)-2003,X$28-2003)),0))</f>
        <v>0</v>
      </c>
      <c r="Y123" s="118">
        <f>IF($C123="TD",INDEX('4. CPI-tabel'!$D$20:$Z$42,$E123-2003,Y$28-2003),
IF(Y$28&gt;=$E123,MAX(1,INDEX('4. CPI-tabel'!$D$20:$Z$42,MAX($E123,2010)-2003,Y$28-2003)),0))</f>
        <v>0</v>
      </c>
      <c r="Z123" s="118">
        <f>IF($C123="TD",INDEX('4. CPI-tabel'!$D$20:$Z$42,$E123-2003,Z$28-2003),
IF(Z$28&gt;=$E123,MAX(1,INDEX('4. CPI-tabel'!$D$20:$Z$42,MAX($E123,2010)-2003,Z$28-2003)),0))</f>
        <v>0</v>
      </c>
      <c r="AA123" s="118">
        <f>IF($C123="TD",INDEX('4. CPI-tabel'!$D$20:$Z$42,$E123-2003,AA$28-2003),
IF(AA$28&gt;=$E123,MAX(1,INDEX('4. CPI-tabel'!$D$20:$Z$42,MAX($E123,2010)-2003,AA$28-2003)),0))</f>
        <v>0</v>
      </c>
      <c r="AB123" s="118">
        <f>IF($C123="TD",INDEX('4. CPI-tabel'!$D$20:$Z$42,$E123-2003,AB$28-2003),
IF(AB$28&gt;=$E123,MAX(1,INDEX('4. CPI-tabel'!$D$20:$Z$42,MAX($E123,2010)-2003,AB$28-2003)),0))</f>
        <v>0</v>
      </c>
      <c r="AC123" s="118">
        <f>IF($C123="TD",INDEX('4. CPI-tabel'!$D$20:$Z$42,$E123-2003,AC$28-2003),
IF(AC$28&gt;=$E123,MAX(1,INDEX('4. CPI-tabel'!$D$20:$Z$42,MAX($E123,2010)-2003,AC$28-2003)),0))</f>
        <v>0</v>
      </c>
      <c r="AD123" s="118">
        <f>IF($C123="TD",INDEX('4. CPI-tabel'!$D$20:$Z$42,$E123-2003,AD$28-2003),
IF(AD$28&gt;=$E123,MAX(1,INDEX('4. CPI-tabel'!$D$20:$Z$42,MAX($E123,2010)-2003,AD$28-2003)),0))</f>
        <v>0</v>
      </c>
      <c r="AE123" s="118">
        <f>IF($C123="TD",INDEX('4. CPI-tabel'!$D$20:$Z$42,$E123-2003,AE$28-2003),
IF(AE$28&gt;=$E123,MAX(1,INDEX('4. CPI-tabel'!$D$20:$Z$42,MAX($E123,2010)-2003,AE$28-2003)),0))</f>
        <v>0</v>
      </c>
      <c r="AF123" s="118">
        <f>IF($C123="TD",INDEX('4. CPI-tabel'!$D$20:$Z$42,$E123-2003,AF$28-2003),
IF(AF$28&gt;=$E123,MAX(1,INDEX('4. CPI-tabel'!$D$20:$Z$42,MAX($E123,2010)-2003,AF$28-2003)),0))</f>
        <v>1</v>
      </c>
      <c r="AG123" s="118">
        <f>IF($C123="TD",INDEX('4. CPI-tabel'!$D$20:$Z$42,$E123-2003,AG$28-2003),
IF(AG$28&gt;=$E123,MAX(1,INDEX('4. CPI-tabel'!$D$20:$Z$42,MAX($E123,2010)-2003,AG$28-2003)),0))</f>
        <v>1.028</v>
      </c>
      <c r="AH123" s="118">
        <f>IF($C123="TD",INDEX('4. CPI-tabel'!$D$20:$Z$42,$E123-2003,AH$28-2003),
IF(AH$28&gt;=$E123,MAX(1,INDEX('4. CPI-tabel'!$D$20:$Z$42,MAX($E123,2010)-2003,AH$28-2003)),0))</f>
        <v>1.035196</v>
      </c>
      <c r="AI123" s="118">
        <f>IF($C123="TD",INDEX('4. CPI-tabel'!$D$20:$Z$42,$E123-2003,AI$28-2003),
IF(AI$28&gt;=$E123,MAX(1,INDEX('4. CPI-tabel'!$D$20:$Z$42,MAX($E123,2010)-2003,AI$28-2003)),0))</f>
        <v>1.035196</v>
      </c>
      <c r="AJ123" s="118">
        <f>IF($C123="TD",INDEX('4. CPI-tabel'!$D$20:$Z$42,$E123-2003,AJ$28-2003),
IF(AJ$28&gt;=$E123,MAX(1,INDEX('4. CPI-tabel'!$D$20:$Z$42,MAX($E123,2010)-2003,AJ$28-2003)),0))</f>
        <v>1.035196</v>
      </c>
      <c r="AK123" s="118">
        <f>IF($C123="TD",INDEX('4. CPI-tabel'!$D$20:$Z$42,$E123-2003,AK$28-2003),
IF(AK$28&gt;=$E123,MAX(1,INDEX('4. CPI-tabel'!$D$20:$Z$42,MAX($E123,2010)-2003,AK$28-2003)),0))</f>
        <v>1.035196</v>
      </c>
      <c r="AL123" s="118">
        <f>IF($C123="TD",INDEX('4. CPI-tabel'!$D$20:$Z$42,$E123-2003,AL$28-2003),
IF(AL$28&gt;=$E123,MAX(1,INDEX('4. CPI-tabel'!$D$20:$Z$42,MAX($E123,2010)-2003,AL$28-2003)),0))</f>
        <v>1.035196</v>
      </c>
      <c r="AM123" s="118">
        <f>IF($C123="TD",INDEX('4. CPI-tabel'!$D$20:$Z$42,$E123-2003,AM$28-2003),
IF(AM$28&gt;=$E123,MAX(1,INDEX('4. CPI-tabel'!$D$20:$Z$42,MAX($E123,2010)-2003,AM$28-2003)),0))</f>
        <v>1.035196</v>
      </c>
      <c r="AO123" s="87">
        <f t="shared" si="21"/>
        <v>0</v>
      </c>
      <c r="AP123" s="87">
        <f t="shared" si="22"/>
        <v>0</v>
      </c>
      <c r="AQ123" s="87">
        <f t="shared" si="23"/>
        <v>0</v>
      </c>
      <c r="AR123" s="87">
        <f t="shared" si="24"/>
        <v>0</v>
      </c>
      <c r="AS123" s="87">
        <f t="shared" si="25"/>
        <v>0</v>
      </c>
      <c r="AT123" s="87">
        <f t="shared" si="26"/>
        <v>0</v>
      </c>
      <c r="AU123" s="87">
        <f t="shared" si="27"/>
        <v>0</v>
      </c>
      <c r="AV123" s="87">
        <f t="shared" si="28"/>
        <v>0</v>
      </c>
      <c r="AW123" s="87">
        <f t="shared" si="29"/>
        <v>11761.632333333333</v>
      </c>
      <c r="AX123" s="87">
        <f t="shared" si="30"/>
        <v>24181.916077333328</v>
      </c>
      <c r="AY123" s="87">
        <f t="shared" si="31"/>
        <v>24351.189489874661</v>
      </c>
      <c r="AZ123" s="87">
        <f t="shared" si="32"/>
        <v>29221.427387849599</v>
      </c>
      <c r="BA123" s="87">
        <f t="shared" si="33"/>
        <v>28396.351791016197</v>
      </c>
      <c r="BB123" s="87">
        <f t="shared" si="34"/>
        <v>27594.572446328675</v>
      </c>
      <c r="BC123" s="87">
        <f t="shared" si="35"/>
        <v>26815.431577255869</v>
      </c>
      <c r="BD123" s="87">
        <f t="shared" si="36"/>
        <v>26058.289979780406</v>
      </c>
    </row>
    <row r="124" spans="1:56" s="20" customFormat="1" x14ac:dyDescent="0.2">
      <c r="A124" s="41"/>
      <c r="B124" s="86">
        <f>'3. Investeringen'!B110</f>
        <v>96</v>
      </c>
      <c r="C124" s="86" t="str">
        <f>'3. Investeringen'!F110</f>
        <v>TD</v>
      </c>
      <c r="D124" s="86" t="str">
        <f>'3. Investeringen'!G110</f>
        <v>Nieuwe investeringen TD</v>
      </c>
      <c r="E124" s="121">
        <f>'3. Investeringen'!K110</f>
        <v>2019</v>
      </c>
      <c r="G124" s="86">
        <f>'7. Nominale afschrijvingen'!R113</f>
        <v>0</v>
      </c>
      <c r="H124" s="86">
        <f>'7. Nominale afschrijvingen'!S113</f>
        <v>0</v>
      </c>
      <c r="I124" s="86">
        <f>'7. Nominale afschrijvingen'!T113</f>
        <v>0</v>
      </c>
      <c r="J124" s="86">
        <f>'7. Nominale afschrijvingen'!U113</f>
        <v>0</v>
      </c>
      <c r="K124" s="86">
        <f>'7. Nominale afschrijvingen'!V113</f>
        <v>0</v>
      </c>
      <c r="L124" s="86">
        <f>'7. Nominale afschrijvingen'!W113</f>
        <v>0</v>
      </c>
      <c r="M124" s="86">
        <f>'7. Nominale afschrijvingen'!X113</f>
        <v>0</v>
      </c>
      <c r="N124" s="86">
        <f>'7. Nominale afschrijvingen'!Y113</f>
        <v>0</v>
      </c>
      <c r="O124" s="86">
        <f>'7. Nominale afschrijvingen'!Z113</f>
        <v>3821.4479999999999</v>
      </c>
      <c r="P124" s="86">
        <f>'7. Nominale afschrijvingen'!AA113</f>
        <v>7642.8959999999997</v>
      </c>
      <c r="Q124" s="86">
        <f>'7. Nominale afschrijvingen'!AB113</f>
        <v>7642.8959999999997</v>
      </c>
      <c r="R124" s="86">
        <f>'7. Nominale afschrijvingen'!AC113</f>
        <v>9171.4752000000008</v>
      </c>
      <c r="S124" s="86">
        <f>'7. Nominale afschrijvingen'!AD113</f>
        <v>8771.2653730909096</v>
      </c>
      <c r="T124" s="86">
        <f>'7. Nominale afschrijvingen'!AE113</f>
        <v>8388.5192477196688</v>
      </c>
      <c r="U124" s="86">
        <f>'7. Nominale afschrijvingen'!AF113</f>
        <v>8022.4747714555388</v>
      </c>
      <c r="V124" s="86">
        <f>'7. Nominale afschrijvingen'!AG113</f>
        <v>7672.4031450647508</v>
      </c>
      <c r="W124" s="65"/>
      <c r="X124" s="118">
        <f>IF($C124="TD",INDEX('4. CPI-tabel'!$D$20:$Z$42,$E124-2003,X$28-2003),
IF(X$28&gt;=$E124,MAX(1,INDEX('4. CPI-tabel'!$D$20:$Z$42,MAX($E124,2010)-2003,X$28-2003)),0))</f>
        <v>0</v>
      </c>
      <c r="Y124" s="118">
        <f>IF($C124="TD",INDEX('4. CPI-tabel'!$D$20:$Z$42,$E124-2003,Y$28-2003),
IF(Y$28&gt;=$E124,MAX(1,INDEX('4. CPI-tabel'!$D$20:$Z$42,MAX($E124,2010)-2003,Y$28-2003)),0))</f>
        <v>0</v>
      </c>
      <c r="Z124" s="118">
        <f>IF($C124="TD",INDEX('4. CPI-tabel'!$D$20:$Z$42,$E124-2003,Z$28-2003),
IF(Z$28&gt;=$E124,MAX(1,INDEX('4. CPI-tabel'!$D$20:$Z$42,MAX($E124,2010)-2003,Z$28-2003)),0))</f>
        <v>0</v>
      </c>
      <c r="AA124" s="118">
        <f>IF($C124="TD",INDEX('4. CPI-tabel'!$D$20:$Z$42,$E124-2003,AA$28-2003),
IF(AA$28&gt;=$E124,MAX(1,INDEX('4. CPI-tabel'!$D$20:$Z$42,MAX($E124,2010)-2003,AA$28-2003)),0))</f>
        <v>0</v>
      </c>
      <c r="AB124" s="118">
        <f>IF($C124="TD",INDEX('4. CPI-tabel'!$D$20:$Z$42,$E124-2003,AB$28-2003),
IF(AB$28&gt;=$E124,MAX(1,INDEX('4. CPI-tabel'!$D$20:$Z$42,MAX($E124,2010)-2003,AB$28-2003)),0))</f>
        <v>0</v>
      </c>
      <c r="AC124" s="118">
        <f>IF($C124="TD",INDEX('4. CPI-tabel'!$D$20:$Z$42,$E124-2003,AC$28-2003),
IF(AC$28&gt;=$E124,MAX(1,INDEX('4. CPI-tabel'!$D$20:$Z$42,MAX($E124,2010)-2003,AC$28-2003)),0))</f>
        <v>0</v>
      </c>
      <c r="AD124" s="118">
        <f>IF($C124="TD",INDEX('4. CPI-tabel'!$D$20:$Z$42,$E124-2003,AD$28-2003),
IF(AD$28&gt;=$E124,MAX(1,INDEX('4. CPI-tabel'!$D$20:$Z$42,MAX($E124,2010)-2003,AD$28-2003)),0))</f>
        <v>0</v>
      </c>
      <c r="AE124" s="118">
        <f>IF($C124="TD",INDEX('4. CPI-tabel'!$D$20:$Z$42,$E124-2003,AE$28-2003),
IF(AE$28&gt;=$E124,MAX(1,INDEX('4. CPI-tabel'!$D$20:$Z$42,MAX($E124,2010)-2003,AE$28-2003)),0))</f>
        <v>0</v>
      </c>
      <c r="AF124" s="118">
        <f>IF($C124="TD",INDEX('4. CPI-tabel'!$D$20:$Z$42,$E124-2003,AF$28-2003),
IF(AF$28&gt;=$E124,MAX(1,INDEX('4. CPI-tabel'!$D$20:$Z$42,MAX($E124,2010)-2003,AF$28-2003)),0))</f>
        <v>1</v>
      </c>
      <c r="AG124" s="118">
        <f>IF($C124="TD",INDEX('4. CPI-tabel'!$D$20:$Z$42,$E124-2003,AG$28-2003),
IF(AG$28&gt;=$E124,MAX(1,INDEX('4. CPI-tabel'!$D$20:$Z$42,MAX($E124,2010)-2003,AG$28-2003)),0))</f>
        <v>1.028</v>
      </c>
      <c r="AH124" s="118">
        <f>IF($C124="TD",INDEX('4. CPI-tabel'!$D$20:$Z$42,$E124-2003,AH$28-2003),
IF(AH$28&gt;=$E124,MAX(1,INDEX('4. CPI-tabel'!$D$20:$Z$42,MAX($E124,2010)-2003,AH$28-2003)),0))</f>
        <v>1.035196</v>
      </c>
      <c r="AI124" s="118">
        <f>IF($C124="TD",INDEX('4. CPI-tabel'!$D$20:$Z$42,$E124-2003,AI$28-2003),
IF(AI$28&gt;=$E124,MAX(1,INDEX('4. CPI-tabel'!$D$20:$Z$42,MAX($E124,2010)-2003,AI$28-2003)),0))</f>
        <v>1.035196</v>
      </c>
      <c r="AJ124" s="118">
        <f>IF($C124="TD",INDEX('4. CPI-tabel'!$D$20:$Z$42,$E124-2003,AJ$28-2003),
IF(AJ$28&gt;=$E124,MAX(1,INDEX('4. CPI-tabel'!$D$20:$Z$42,MAX($E124,2010)-2003,AJ$28-2003)),0))</f>
        <v>1.035196</v>
      </c>
      <c r="AK124" s="118">
        <f>IF($C124="TD",INDEX('4. CPI-tabel'!$D$20:$Z$42,$E124-2003,AK$28-2003),
IF(AK$28&gt;=$E124,MAX(1,INDEX('4. CPI-tabel'!$D$20:$Z$42,MAX($E124,2010)-2003,AK$28-2003)),0))</f>
        <v>1.035196</v>
      </c>
      <c r="AL124" s="118">
        <f>IF($C124="TD",INDEX('4. CPI-tabel'!$D$20:$Z$42,$E124-2003,AL$28-2003),
IF(AL$28&gt;=$E124,MAX(1,INDEX('4. CPI-tabel'!$D$20:$Z$42,MAX($E124,2010)-2003,AL$28-2003)),0))</f>
        <v>1.035196</v>
      </c>
      <c r="AM124" s="118">
        <f>IF($C124="TD",INDEX('4. CPI-tabel'!$D$20:$Z$42,$E124-2003,AM$28-2003),
IF(AM$28&gt;=$E124,MAX(1,INDEX('4. CPI-tabel'!$D$20:$Z$42,MAX($E124,2010)-2003,AM$28-2003)),0))</f>
        <v>1.035196</v>
      </c>
      <c r="AO124" s="87">
        <f t="shared" si="21"/>
        <v>0</v>
      </c>
      <c r="AP124" s="87">
        <f t="shared" si="22"/>
        <v>0</v>
      </c>
      <c r="AQ124" s="87">
        <f t="shared" si="23"/>
        <v>0</v>
      </c>
      <c r="AR124" s="87">
        <f t="shared" si="24"/>
        <v>0</v>
      </c>
      <c r="AS124" s="87">
        <f t="shared" si="25"/>
        <v>0</v>
      </c>
      <c r="AT124" s="87">
        <f t="shared" si="26"/>
        <v>0</v>
      </c>
      <c r="AU124" s="87">
        <f t="shared" si="27"/>
        <v>0</v>
      </c>
      <c r="AV124" s="87">
        <f t="shared" si="28"/>
        <v>0</v>
      </c>
      <c r="AW124" s="87">
        <f t="shared" si="29"/>
        <v>3821.4479999999999</v>
      </c>
      <c r="AX124" s="87">
        <f t="shared" si="30"/>
        <v>7856.8970879999997</v>
      </c>
      <c r="AY124" s="87">
        <f t="shared" si="31"/>
        <v>7911.8953676159999</v>
      </c>
      <c r="AZ124" s="87">
        <f t="shared" si="32"/>
        <v>9494.2744411392014</v>
      </c>
      <c r="BA124" s="87">
        <f t="shared" si="33"/>
        <v>9079.9788291622172</v>
      </c>
      <c r="BB124" s="87">
        <f t="shared" si="34"/>
        <v>8683.7615711624094</v>
      </c>
      <c r="BC124" s="87">
        <f t="shared" si="35"/>
        <v>8304.8337935116888</v>
      </c>
      <c r="BD124" s="87">
        <f t="shared" si="36"/>
        <v>7942.4410461584494</v>
      </c>
    </row>
    <row r="125" spans="1:56" s="20" customFormat="1" x14ac:dyDescent="0.2">
      <c r="A125" s="41"/>
      <c r="B125" s="86">
        <f>'3. Investeringen'!B111</f>
        <v>97</v>
      </c>
      <c r="C125" s="86" t="str">
        <f>'3. Investeringen'!F111</f>
        <v>TD</v>
      </c>
      <c r="D125" s="86" t="str">
        <f>'3. Investeringen'!G111</f>
        <v>Nieuwe investeringen TD</v>
      </c>
      <c r="E125" s="121">
        <f>'3. Investeringen'!K111</f>
        <v>2019</v>
      </c>
      <c r="G125" s="86">
        <f>'7. Nominale afschrijvingen'!R114</f>
        <v>0</v>
      </c>
      <c r="H125" s="86">
        <f>'7. Nominale afschrijvingen'!S114</f>
        <v>0</v>
      </c>
      <c r="I125" s="86">
        <f>'7. Nominale afschrijvingen'!T114</f>
        <v>0</v>
      </c>
      <c r="J125" s="86">
        <f>'7. Nominale afschrijvingen'!U114</f>
        <v>0</v>
      </c>
      <c r="K125" s="86">
        <f>'7. Nominale afschrijvingen'!V114</f>
        <v>0</v>
      </c>
      <c r="L125" s="86">
        <f>'7. Nominale afschrijvingen'!W114</f>
        <v>0</v>
      </c>
      <c r="M125" s="86">
        <f>'7. Nominale afschrijvingen'!X114</f>
        <v>0</v>
      </c>
      <c r="N125" s="86">
        <f>'7. Nominale afschrijvingen'!Y114</f>
        <v>0</v>
      </c>
      <c r="O125" s="86">
        <f>'7. Nominale afschrijvingen'!Z114</f>
        <v>53.712200000000003</v>
      </c>
      <c r="P125" s="86">
        <f>'7. Nominale afschrijvingen'!AA114</f>
        <v>107.42440000000001</v>
      </c>
      <c r="Q125" s="86">
        <f>'7. Nominale afschrijvingen'!AB114</f>
        <v>107.42440000000001</v>
      </c>
      <c r="R125" s="86">
        <f>'7. Nominale afschrijvingen'!AC114</f>
        <v>128.90928</v>
      </c>
      <c r="S125" s="86">
        <f>'7. Nominale afschrijvingen'!AD114</f>
        <v>122.0341184</v>
      </c>
      <c r="T125" s="86">
        <f>'7. Nominale afschrijvingen'!AE114</f>
        <v>115.52563208533334</v>
      </c>
      <c r="U125" s="86">
        <f>'7. Nominale afschrijvingen'!AF114</f>
        <v>109.36426504078223</v>
      </c>
      <c r="V125" s="86">
        <f>'7. Nominale afschrijvingen'!AG114</f>
        <v>104.93057862021</v>
      </c>
      <c r="W125" s="65"/>
      <c r="X125" s="118">
        <f>IF($C125="TD",INDEX('4. CPI-tabel'!$D$20:$Z$42,$E125-2003,X$28-2003),
IF(X$28&gt;=$E125,MAX(1,INDEX('4. CPI-tabel'!$D$20:$Z$42,MAX($E125,2010)-2003,X$28-2003)),0))</f>
        <v>0</v>
      </c>
      <c r="Y125" s="118">
        <f>IF($C125="TD",INDEX('4. CPI-tabel'!$D$20:$Z$42,$E125-2003,Y$28-2003),
IF(Y$28&gt;=$E125,MAX(1,INDEX('4. CPI-tabel'!$D$20:$Z$42,MAX($E125,2010)-2003,Y$28-2003)),0))</f>
        <v>0</v>
      </c>
      <c r="Z125" s="118">
        <f>IF($C125="TD",INDEX('4. CPI-tabel'!$D$20:$Z$42,$E125-2003,Z$28-2003),
IF(Z$28&gt;=$E125,MAX(1,INDEX('4. CPI-tabel'!$D$20:$Z$42,MAX($E125,2010)-2003,Z$28-2003)),0))</f>
        <v>0</v>
      </c>
      <c r="AA125" s="118">
        <f>IF($C125="TD",INDEX('4. CPI-tabel'!$D$20:$Z$42,$E125-2003,AA$28-2003),
IF(AA$28&gt;=$E125,MAX(1,INDEX('4. CPI-tabel'!$D$20:$Z$42,MAX($E125,2010)-2003,AA$28-2003)),0))</f>
        <v>0</v>
      </c>
      <c r="AB125" s="118">
        <f>IF($C125="TD",INDEX('4. CPI-tabel'!$D$20:$Z$42,$E125-2003,AB$28-2003),
IF(AB$28&gt;=$E125,MAX(1,INDEX('4. CPI-tabel'!$D$20:$Z$42,MAX($E125,2010)-2003,AB$28-2003)),0))</f>
        <v>0</v>
      </c>
      <c r="AC125" s="118">
        <f>IF($C125="TD",INDEX('4. CPI-tabel'!$D$20:$Z$42,$E125-2003,AC$28-2003),
IF(AC$28&gt;=$E125,MAX(1,INDEX('4. CPI-tabel'!$D$20:$Z$42,MAX($E125,2010)-2003,AC$28-2003)),0))</f>
        <v>0</v>
      </c>
      <c r="AD125" s="118">
        <f>IF($C125="TD",INDEX('4. CPI-tabel'!$D$20:$Z$42,$E125-2003,AD$28-2003),
IF(AD$28&gt;=$E125,MAX(1,INDEX('4. CPI-tabel'!$D$20:$Z$42,MAX($E125,2010)-2003,AD$28-2003)),0))</f>
        <v>0</v>
      </c>
      <c r="AE125" s="118">
        <f>IF($C125="TD",INDEX('4. CPI-tabel'!$D$20:$Z$42,$E125-2003,AE$28-2003),
IF(AE$28&gt;=$E125,MAX(1,INDEX('4. CPI-tabel'!$D$20:$Z$42,MAX($E125,2010)-2003,AE$28-2003)),0))</f>
        <v>0</v>
      </c>
      <c r="AF125" s="118">
        <f>IF($C125="TD",INDEX('4. CPI-tabel'!$D$20:$Z$42,$E125-2003,AF$28-2003),
IF(AF$28&gt;=$E125,MAX(1,INDEX('4. CPI-tabel'!$D$20:$Z$42,MAX($E125,2010)-2003,AF$28-2003)),0))</f>
        <v>1</v>
      </c>
      <c r="AG125" s="118">
        <f>IF($C125="TD",INDEX('4. CPI-tabel'!$D$20:$Z$42,$E125-2003,AG$28-2003),
IF(AG$28&gt;=$E125,MAX(1,INDEX('4. CPI-tabel'!$D$20:$Z$42,MAX($E125,2010)-2003,AG$28-2003)),0))</f>
        <v>1.028</v>
      </c>
      <c r="AH125" s="118">
        <f>IF($C125="TD",INDEX('4. CPI-tabel'!$D$20:$Z$42,$E125-2003,AH$28-2003),
IF(AH$28&gt;=$E125,MAX(1,INDEX('4. CPI-tabel'!$D$20:$Z$42,MAX($E125,2010)-2003,AH$28-2003)),0))</f>
        <v>1.035196</v>
      </c>
      <c r="AI125" s="118">
        <f>IF($C125="TD",INDEX('4. CPI-tabel'!$D$20:$Z$42,$E125-2003,AI$28-2003),
IF(AI$28&gt;=$E125,MAX(1,INDEX('4. CPI-tabel'!$D$20:$Z$42,MAX($E125,2010)-2003,AI$28-2003)),0))</f>
        <v>1.035196</v>
      </c>
      <c r="AJ125" s="118">
        <f>IF($C125="TD",INDEX('4. CPI-tabel'!$D$20:$Z$42,$E125-2003,AJ$28-2003),
IF(AJ$28&gt;=$E125,MAX(1,INDEX('4. CPI-tabel'!$D$20:$Z$42,MAX($E125,2010)-2003,AJ$28-2003)),0))</f>
        <v>1.035196</v>
      </c>
      <c r="AK125" s="118">
        <f>IF($C125="TD",INDEX('4. CPI-tabel'!$D$20:$Z$42,$E125-2003,AK$28-2003),
IF(AK$28&gt;=$E125,MAX(1,INDEX('4. CPI-tabel'!$D$20:$Z$42,MAX($E125,2010)-2003,AK$28-2003)),0))</f>
        <v>1.035196</v>
      </c>
      <c r="AL125" s="118">
        <f>IF($C125="TD",INDEX('4. CPI-tabel'!$D$20:$Z$42,$E125-2003,AL$28-2003),
IF(AL$28&gt;=$E125,MAX(1,INDEX('4. CPI-tabel'!$D$20:$Z$42,MAX($E125,2010)-2003,AL$28-2003)),0))</f>
        <v>1.035196</v>
      </c>
      <c r="AM125" s="118">
        <f>IF($C125="TD",INDEX('4. CPI-tabel'!$D$20:$Z$42,$E125-2003,AM$28-2003),
IF(AM$28&gt;=$E125,MAX(1,INDEX('4. CPI-tabel'!$D$20:$Z$42,MAX($E125,2010)-2003,AM$28-2003)),0))</f>
        <v>1.035196</v>
      </c>
      <c r="AO125" s="87">
        <f t="shared" si="21"/>
        <v>0</v>
      </c>
      <c r="AP125" s="87">
        <f t="shared" si="22"/>
        <v>0</v>
      </c>
      <c r="AQ125" s="87">
        <f t="shared" si="23"/>
        <v>0</v>
      </c>
      <c r="AR125" s="87">
        <f t="shared" si="24"/>
        <v>0</v>
      </c>
      <c r="AS125" s="87">
        <f t="shared" si="25"/>
        <v>0</v>
      </c>
      <c r="AT125" s="87">
        <f t="shared" si="26"/>
        <v>0</v>
      </c>
      <c r="AU125" s="87">
        <f t="shared" si="27"/>
        <v>0</v>
      </c>
      <c r="AV125" s="87">
        <f t="shared" si="28"/>
        <v>0</v>
      </c>
      <c r="AW125" s="87">
        <f t="shared" si="29"/>
        <v>53.712200000000003</v>
      </c>
      <c r="AX125" s="87">
        <f t="shared" si="30"/>
        <v>110.43228320000001</v>
      </c>
      <c r="AY125" s="87">
        <f t="shared" si="31"/>
        <v>111.2053091824</v>
      </c>
      <c r="AZ125" s="87">
        <f t="shared" si="32"/>
        <v>133.44637101888</v>
      </c>
      <c r="BA125" s="87">
        <f t="shared" si="33"/>
        <v>126.32923123120639</v>
      </c>
      <c r="BB125" s="87">
        <f t="shared" si="34"/>
        <v>119.59167223220874</v>
      </c>
      <c r="BC125" s="87">
        <f t="shared" si="35"/>
        <v>113.2134497131576</v>
      </c>
      <c r="BD125" s="87">
        <f t="shared" si="36"/>
        <v>108.62371526532691</v>
      </c>
    </row>
    <row r="126" spans="1:56" s="20" customFormat="1" x14ac:dyDescent="0.2">
      <c r="A126" s="41"/>
      <c r="B126" s="86">
        <f>'3. Investeringen'!B112</f>
        <v>98</v>
      </c>
      <c r="C126" s="86" t="str">
        <f>'3. Investeringen'!F112</f>
        <v>TD</v>
      </c>
      <c r="D126" s="86" t="str">
        <f>'3. Investeringen'!G112</f>
        <v>Nieuwe investeringen TD</v>
      </c>
      <c r="E126" s="121">
        <f>'3. Investeringen'!K112</f>
        <v>2019</v>
      </c>
      <c r="G126" s="86">
        <f>'7. Nominale afschrijvingen'!R115</f>
        <v>0</v>
      </c>
      <c r="H126" s="86">
        <f>'7. Nominale afschrijvingen'!S115</f>
        <v>0</v>
      </c>
      <c r="I126" s="86">
        <f>'7. Nominale afschrijvingen'!T115</f>
        <v>0</v>
      </c>
      <c r="J126" s="86">
        <f>'7. Nominale afschrijvingen'!U115</f>
        <v>0</v>
      </c>
      <c r="K126" s="86">
        <f>'7. Nominale afschrijvingen'!V115</f>
        <v>0</v>
      </c>
      <c r="L126" s="86">
        <f>'7. Nominale afschrijvingen'!W115</f>
        <v>0</v>
      </c>
      <c r="M126" s="86">
        <f>'7. Nominale afschrijvingen'!X115</f>
        <v>0</v>
      </c>
      <c r="N126" s="86">
        <f>'7. Nominale afschrijvingen'!Y115</f>
        <v>0</v>
      </c>
      <c r="O126" s="86">
        <f>'7. Nominale afschrijvingen'!Z115</f>
        <v>18266.0615</v>
      </c>
      <c r="P126" s="86">
        <f>'7. Nominale afschrijvingen'!AA115</f>
        <v>36532.123</v>
      </c>
      <c r="Q126" s="86">
        <f>'7. Nominale afschrijvingen'!AB115</f>
        <v>36532.123</v>
      </c>
      <c r="R126" s="86">
        <f>'7. Nominale afschrijvingen'!AC115</f>
        <v>43838.547599999998</v>
      </c>
      <c r="S126" s="86">
        <f>'7. Nominale afschrijvingen'!AD115</f>
        <v>36824.379983999999</v>
      </c>
      <c r="T126" s="86">
        <f>'7. Nominale afschrijvingen'!AE115</f>
        <v>35150.544530181818</v>
      </c>
      <c r="U126" s="86">
        <f>'7. Nominale afschrijvingen'!AF115</f>
        <v>35150.544530181818</v>
      </c>
      <c r="V126" s="86">
        <f>'7. Nominale afschrijvingen'!AG115</f>
        <v>35150.544530181818</v>
      </c>
      <c r="W126" s="65"/>
      <c r="X126" s="118">
        <f>IF($C126="TD",INDEX('4. CPI-tabel'!$D$20:$Z$42,$E126-2003,X$28-2003),
IF(X$28&gt;=$E126,MAX(1,INDEX('4. CPI-tabel'!$D$20:$Z$42,MAX($E126,2010)-2003,X$28-2003)),0))</f>
        <v>0</v>
      </c>
      <c r="Y126" s="118">
        <f>IF($C126="TD",INDEX('4. CPI-tabel'!$D$20:$Z$42,$E126-2003,Y$28-2003),
IF(Y$28&gt;=$E126,MAX(1,INDEX('4. CPI-tabel'!$D$20:$Z$42,MAX($E126,2010)-2003,Y$28-2003)),0))</f>
        <v>0</v>
      </c>
      <c r="Z126" s="118">
        <f>IF($C126="TD",INDEX('4. CPI-tabel'!$D$20:$Z$42,$E126-2003,Z$28-2003),
IF(Z$28&gt;=$E126,MAX(1,INDEX('4. CPI-tabel'!$D$20:$Z$42,MAX($E126,2010)-2003,Z$28-2003)),0))</f>
        <v>0</v>
      </c>
      <c r="AA126" s="118">
        <f>IF($C126="TD",INDEX('4. CPI-tabel'!$D$20:$Z$42,$E126-2003,AA$28-2003),
IF(AA$28&gt;=$E126,MAX(1,INDEX('4. CPI-tabel'!$D$20:$Z$42,MAX($E126,2010)-2003,AA$28-2003)),0))</f>
        <v>0</v>
      </c>
      <c r="AB126" s="118">
        <f>IF($C126="TD",INDEX('4. CPI-tabel'!$D$20:$Z$42,$E126-2003,AB$28-2003),
IF(AB$28&gt;=$E126,MAX(1,INDEX('4. CPI-tabel'!$D$20:$Z$42,MAX($E126,2010)-2003,AB$28-2003)),0))</f>
        <v>0</v>
      </c>
      <c r="AC126" s="118">
        <f>IF($C126="TD",INDEX('4. CPI-tabel'!$D$20:$Z$42,$E126-2003,AC$28-2003),
IF(AC$28&gt;=$E126,MAX(1,INDEX('4. CPI-tabel'!$D$20:$Z$42,MAX($E126,2010)-2003,AC$28-2003)),0))</f>
        <v>0</v>
      </c>
      <c r="AD126" s="118">
        <f>IF($C126="TD",INDEX('4. CPI-tabel'!$D$20:$Z$42,$E126-2003,AD$28-2003),
IF(AD$28&gt;=$E126,MAX(1,INDEX('4. CPI-tabel'!$D$20:$Z$42,MAX($E126,2010)-2003,AD$28-2003)),0))</f>
        <v>0</v>
      </c>
      <c r="AE126" s="118">
        <f>IF($C126="TD",INDEX('4. CPI-tabel'!$D$20:$Z$42,$E126-2003,AE$28-2003),
IF(AE$28&gt;=$E126,MAX(1,INDEX('4. CPI-tabel'!$D$20:$Z$42,MAX($E126,2010)-2003,AE$28-2003)),0))</f>
        <v>0</v>
      </c>
      <c r="AF126" s="118">
        <f>IF($C126="TD",INDEX('4. CPI-tabel'!$D$20:$Z$42,$E126-2003,AF$28-2003),
IF(AF$28&gt;=$E126,MAX(1,INDEX('4. CPI-tabel'!$D$20:$Z$42,MAX($E126,2010)-2003,AF$28-2003)),0))</f>
        <v>1</v>
      </c>
      <c r="AG126" s="118">
        <f>IF($C126="TD",INDEX('4. CPI-tabel'!$D$20:$Z$42,$E126-2003,AG$28-2003),
IF(AG$28&gt;=$E126,MAX(1,INDEX('4. CPI-tabel'!$D$20:$Z$42,MAX($E126,2010)-2003,AG$28-2003)),0))</f>
        <v>1.028</v>
      </c>
      <c r="AH126" s="118">
        <f>IF($C126="TD",INDEX('4. CPI-tabel'!$D$20:$Z$42,$E126-2003,AH$28-2003),
IF(AH$28&gt;=$E126,MAX(1,INDEX('4. CPI-tabel'!$D$20:$Z$42,MAX($E126,2010)-2003,AH$28-2003)),0))</f>
        <v>1.035196</v>
      </c>
      <c r="AI126" s="118">
        <f>IF($C126="TD",INDEX('4. CPI-tabel'!$D$20:$Z$42,$E126-2003,AI$28-2003),
IF(AI$28&gt;=$E126,MAX(1,INDEX('4. CPI-tabel'!$D$20:$Z$42,MAX($E126,2010)-2003,AI$28-2003)),0))</f>
        <v>1.035196</v>
      </c>
      <c r="AJ126" s="118">
        <f>IF($C126="TD",INDEX('4. CPI-tabel'!$D$20:$Z$42,$E126-2003,AJ$28-2003),
IF(AJ$28&gt;=$E126,MAX(1,INDEX('4. CPI-tabel'!$D$20:$Z$42,MAX($E126,2010)-2003,AJ$28-2003)),0))</f>
        <v>1.035196</v>
      </c>
      <c r="AK126" s="118">
        <f>IF($C126="TD",INDEX('4. CPI-tabel'!$D$20:$Z$42,$E126-2003,AK$28-2003),
IF(AK$28&gt;=$E126,MAX(1,INDEX('4. CPI-tabel'!$D$20:$Z$42,MAX($E126,2010)-2003,AK$28-2003)),0))</f>
        <v>1.035196</v>
      </c>
      <c r="AL126" s="118">
        <f>IF($C126="TD",INDEX('4. CPI-tabel'!$D$20:$Z$42,$E126-2003,AL$28-2003),
IF(AL$28&gt;=$E126,MAX(1,INDEX('4. CPI-tabel'!$D$20:$Z$42,MAX($E126,2010)-2003,AL$28-2003)),0))</f>
        <v>1.035196</v>
      </c>
      <c r="AM126" s="118">
        <f>IF($C126="TD",INDEX('4. CPI-tabel'!$D$20:$Z$42,$E126-2003,AM$28-2003),
IF(AM$28&gt;=$E126,MAX(1,INDEX('4. CPI-tabel'!$D$20:$Z$42,MAX($E126,2010)-2003,AM$28-2003)),0))</f>
        <v>1.035196</v>
      </c>
      <c r="AO126" s="87">
        <f t="shared" si="21"/>
        <v>0</v>
      </c>
      <c r="AP126" s="87">
        <f t="shared" si="22"/>
        <v>0</v>
      </c>
      <c r="AQ126" s="87">
        <f t="shared" si="23"/>
        <v>0</v>
      </c>
      <c r="AR126" s="87">
        <f t="shared" si="24"/>
        <v>0</v>
      </c>
      <c r="AS126" s="87">
        <f t="shared" si="25"/>
        <v>0</v>
      </c>
      <c r="AT126" s="87">
        <f t="shared" si="26"/>
        <v>0</v>
      </c>
      <c r="AU126" s="87">
        <f t="shared" si="27"/>
        <v>0</v>
      </c>
      <c r="AV126" s="87">
        <f t="shared" si="28"/>
        <v>0</v>
      </c>
      <c r="AW126" s="87">
        <f t="shared" si="29"/>
        <v>18266.0615</v>
      </c>
      <c r="AX126" s="87">
        <f t="shared" si="30"/>
        <v>37555.022444000002</v>
      </c>
      <c r="AY126" s="87">
        <f t="shared" si="31"/>
        <v>37817.907601108003</v>
      </c>
      <c r="AZ126" s="87">
        <f t="shared" si="32"/>
        <v>45381.4891213296</v>
      </c>
      <c r="BA126" s="87">
        <f t="shared" si="33"/>
        <v>38120.450861916863</v>
      </c>
      <c r="BB126" s="87">
        <f t="shared" si="34"/>
        <v>36387.703095466095</v>
      </c>
      <c r="BC126" s="87">
        <f t="shared" si="35"/>
        <v>36387.703095466095</v>
      </c>
      <c r="BD126" s="87">
        <f t="shared" si="36"/>
        <v>36387.703095466095</v>
      </c>
    </row>
    <row r="127" spans="1:56" s="20" customFormat="1" x14ac:dyDescent="0.2">
      <c r="A127" s="41"/>
      <c r="B127" s="86">
        <f>'3. Investeringen'!B113</f>
        <v>99</v>
      </c>
      <c r="C127" s="86" t="str">
        <f>'3. Investeringen'!F113</f>
        <v>TD</v>
      </c>
      <c r="D127" s="86" t="str">
        <f>'3. Investeringen'!G113</f>
        <v>Nieuwe investeringen TD</v>
      </c>
      <c r="E127" s="121">
        <f>'3. Investeringen'!K113</f>
        <v>2019</v>
      </c>
      <c r="G127" s="86">
        <f>'7. Nominale afschrijvingen'!R116</f>
        <v>0</v>
      </c>
      <c r="H127" s="86">
        <f>'7. Nominale afschrijvingen'!S116</f>
        <v>0</v>
      </c>
      <c r="I127" s="86">
        <f>'7. Nominale afschrijvingen'!T116</f>
        <v>0</v>
      </c>
      <c r="J127" s="86">
        <f>'7. Nominale afschrijvingen'!U116</f>
        <v>0</v>
      </c>
      <c r="K127" s="86">
        <f>'7. Nominale afschrijvingen'!V116</f>
        <v>0</v>
      </c>
      <c r="L127" s="86">
        <f>'7. Nominale afschrijvingen'!W116</f>
        <v>0</v>
      </c>
      <c r="M127" s="86">
        <f>'7. Nominale afschrijvingen'!X116</f>
        <v>0</v>
      </c>
      <c r="N127" s="86">
        <f>'7. Nominale afschrijvingen'!Y116</f>
        <v>0</v>
      </c>
      <c r="O127" s="86">
        <f>'7. Nominale afschrijvingen'!Z116</f>
        <v>46720.177000000003</v>
      </c>
      <c r="P127" s="86">
        <f>'7. Nominale afschrijvingen'!AA116</f>
        <v>93440.353999999992</v>
      </c>
      <c r="Q127" s="86">
        <f>'7. Nominale afschrijvingen'!AB116</f>
        <v>93440.353999999992</v>
      </c>
      <c r="R127" s="86">
        <f>'7. Nominale afschrijvingen'!AC116</f>
        <v>112128.42480000001</v>
      </c>
      <c r="S127" s="86">
        <f>'7. Nominale afschrijvingen'!AD116</f>
        <v>80981.640133333349</v>
      </c>
      <c r="T127" s="86">
        <f>'7. Nominale afschrijvingen'!AE116</f>
        <v>40490.820066666674</v>
      </c>
      <c r="U127" s="86">
        <f>'7. Nominale afschrijvingen'!AF116</f>
        <v>0</v>
      </c>
      <c r="V127" s="86">
        <f>'7. Nominale afschrijvingen'!AG116</f>
        <v>0</v>
      </c>
      <c r="W127" s="65"/>
      <c r="X127" s="118">
        <f>IF($C127="TD",INDEX('4. CPI-tabel'!$D$20:$Z$42,$E127-2003,X$28-2003),
IF(X$28&gt;=$E127,MAX(1,INDEX('4. CPI-tabel'!$D$20:$Z$42,MAX($E127,2010)-2003,X$28-2003)),0))</f>
        <v>0</v>
      </c>
      <c r="Y127" s="118">
        <f>IF($C127="TD",INDEX('4. CPI-tabel'!$D$20:$Z$42,$E127-2003,Y$28-2003),
IF(Y$28&gt;=$E127,MAX(1,INDEX('4. CPI-tabel'!$D$20:$Z$42,MAX($E127,2010)-2003,Y$28-2003)),0))</f>
        <v>0</v>
      </c>
      <c r="Z127" s="118">
        <f>IF($C127="TD",INDEX('4. CPI-tabel'!$D$20:$Z$42,$E127-2003,Z$28-2003),
IF(Z$28&gt;=$E127,MAX(1,INDEX('4. CPI-tabel'!$D$20:$Z$42,MAX($E127,2010)-2003,Z$28-2003)),0))</f>
        <v>0</v>
      </c>
      <c r="AA127" s="118">
        <f>IF($C127="TD",INDEX('4. CPI-tabel'!$D$20:$Z$42,$E127-2003,AA$28-2003),
IF(AA$28&gt;=$E127,MAX(1,INDEX('4. CPI-tabel'!$D$20:$Z$42,MAX($E127,2010)-2003,AA$28-2003)),0))</f>
        <v>0</v>
      </c>
      <c r="AB127" s="118">
        <f>IF($C127="TD",INDEX('4. CPI-tabel'!$D$20:$Z$42,$E127-2003,AB$28-2003),
IF(AB$28&gt;=$E127,MAX(1,INDEX('4. CPI-tabel'!$D$20:$Z$42,MAX($E127,2010)-2003,AB$28-2003)),0))</f>
        <v>0</v>
      </c>
      <c r="AC127" s="118">
        <f>IF($C127="TD",INDEX('4. CPI-tabel'!$D$20:$Z$42,$E127-2003,AC$28-2003),
IF(AC$28&gt;=$E127,MAX(1,INDEX('4. CPI-tabel'!$D$20:$Z$42,MAX($E127,2010)-2003,AC$28-2003)),0))</f>
        <v>0</v>
      </c>
      <c r="AD127" s="118">
        <f>IF($C127="TD",INDEX('4. CPI-tabel'!$D$20:$Z$42,$E127-2003,AD$28-2003),
IF(AD$28&gt;=$E127,MAX(1,INDEX('4. CPI-tabel'!$D$20:$Z$42,MAX($E127,2010)-2003,AD$28-2003)),0))</f>
        <v>0</v>
      </c>
      <c r="AE127" s="118">
        <f>IF($C127="TD",INDEX('4. CPI-tabel'!$D$20:$Z$42,$E127-2003,AE$28-2003),
IF(AE$28&gt;=$E127,MAX(1,INDEX('4. CPI-tabel'!$D$20:$Z$42,MAX($E127,2010)-2003,AE$28-2003)),0))</f>
        <v>0</v>
      </c>
      <c r="AF127" s="118">
        <f>IF($C127="TD",INDEX('4. CPI-tabel'!$D$20:$Z$42,$E127-2003,AF$28-2003),
IF(AF$28&gt;=$E127,MAX(1,INDEX('4. CPI-tabel'!$D$20:$Z$42,MAX($E127,2010)-2003,AF$28-2003)),0))</f>
        <v>1</v>
      </c>
      <c r="AG127" s="118">
        <f>IF($C127="TD",INDEX('4. CPI-tabel'!$D$20:$Z$42,$E127-2003,AG$28-2003),
IF(AG$28&gt;=$E127,MAX(1,INDEX('4. CPI-tabel'!$D$20:$Z$42,MAX($E127,2010)-2003,AG$28-2003)),0))</f>
        <v>1.028</v>
      </c>
      <c r="AH127" s="118">
        <f>IF($C127="TD",INDEX('4. CPI-tabel'!$D$20:$Z$42,$E127-2003,AH$28-2003),
IF(AH$28&gt;=$E127,MAX(1,INDEX('4. CPI-tabel'!$D$20:$Z$42,MAX($E127,2010)-2003,AH$28-2003)),0))</f>
        <v>1.035196</v>
      </c>
      <c r="AI127" s="118">
        <f>IF($C127="TD",INDEX('4. CPI-tabel'!$D$20:$Z$42,$E127-2003,AI$28-2003),
IF(AI$28&gt;=$E127,MAX(1,INDEX('4. CPI-tabel'!$D$20:$Z$42,MAX($E127,2010)-2003,AI$28-2003)),0))</f>
        <v>1.035196</v>
      </c>
      <c r="AJ127" s="118">
        <f>IF($C127="TD",INDEX('4. CPI-tabel'!$D$20:$Z$42,$E127-2003,AJ$28-2003),
IF(AJ$28&gt;=$E127,MAX(1,INDEX('4. CPI-tabel'!$D$20:$Z$42,MAX($E127,2010)-2003,AJ$28-2003)),0))</f>
        <v>1.035196</v>
      </c>
      <c r="AK127" s="118">
        <f>IF($C127="TD",INDEX('4. CPI-tabel'!$D$20:$Z$42,$E127-2003,AK$28-2003),
IF(AK$28&gt;=$E127,MAX(1,INDEX('4. CPI-tabel'!$D$20:$Z$42,MAX($E127,2010)-2003,AK$28-2003)),0))</f>
        <v>1.035196</v>
      </c>
      <c r="AL127" s="118">
        <f>IF($C127="TD",INDEX('4. CPI-tabel'!$D$20:$Z$42,$E127-2003,AL$28-2003),
IF(AL$28&gt;=$E127,MAX(1,INDEX('4. CPI-tabel'!$D$20:$Z$42,MAX($E127,2010)-2003,AL$28-2003)),0))</f>
        <v>1.035196</v>
      </c>
      <c r="AM127" s="118">
        <f>IF($C127="TD",INDEX('4. CPI-tabel'!$D$20:$Z$42,$E127-2003,AM$28-2003),
IF(AM$28&gt;=$E127,MAX(1,INDEX('4. CPI-tabel'!$D$20:$Z$42,MAX($E127,2010)-2003,AM$28-2003)),0))</f>
        <v>1.035196</v>
      </c>
      <c r="AO127" s="87">
        <f t="shared" si="21"/>
        <v>0</v>
      </c>
      <c r="AP127" s="87">
        <f t="shared" si="22"/>
        <v>0</v>
      </c>
      <c r="AQ127" s="87">
        <f t="shared" si="23"/>
        <v>0</v>
      </c>
      <c r="AR127" s="87">
        <f t="shared" si="24"/>
        <v>0</v>
      </c>
      <c r="AS127" s="87">
        <f t="shared" si="25"/>
        <v>0</v>
      </c>
      <c r="AT127" s="87">
        <f t="shared" si="26"/>
        <v>0</v>
      </c>
      <c r="AU127" s="87">
        <f t="shared" si="27"/>
        <v>0</v>
      </c>
      <c r="AV127" s="87">
        <f t="shared" si="28"/>
        <v>0</v>
      </c>
      <c r="AW127" s="87">
        <f t="shared" si="29"/>
        <v>46720.177000000003</v>
      </c>
      <c r="AX127" s="87">
        <f t="shared" si="30"/>
        <v>96056.683911999993</v>
      </c>
      <c r="AY127" s="87">
        <f t="shared" si="31"/>
        <v>96729.080699383994</v>
      </c>
      <c r="AZ127" s="87">
        <f t="shared" si="32"/>
        <v>116074.89683926081</v>
      </c>
      <c r="BA127" s="87">
        <f t="shared" si="33"/>
        <v>83831.869939466153</v>
      </c>
      <c r="BB127" s="87">
        <f t="shared" si="34"/>
        <v>41915.934969733076</v>
      </c>
      <c r="BC127" s="87">
        <f t="shared" si="35"/>
        <v>0</v>
      </c>
      <c r="BD127" s="87">
        <f t="shared" si="36"/>
        <v>0</v>
      </c>
    </row>
    <row r="128" spans="1:56" s="20" customFormat="1" x14ac:dyDescent="0.2">
      <c r="A128" s="41"/>
      <c r="B128" s="86">
        <f>'3. Investeringen'!B114</f>
        <v>100</v>
      </c>
      <c r="C128" s="86" t="str">
        <f>'3. Investeringen'!F114</f>
        <v>TD</v>
      </c>
      <c r="D128" s="86" t="str">
        <f>'3. Investeringen'!G114</f>
        <v>Nieuwe investeringen TD</v>
      </c>
      <c r="E128" s="121">
        <f>'3. Investeringen'!K114</f>
        <v>2019</v>
      </c>
      <c r="G128" s="86">
        <f>'7. Nominale afschrijvingen'!R117</f>
        <v>0</v>
      </c>
      <c r="H128" s="86">
        <f>'7. Nominale afschrijvingen'!S117</f>
        <v>0</v>
      </c>
      <c r="I128" s="86">
        <f>'7. Nominale afschrijvingen'!T117</f>
        <v>0</v>
      </c>
      <c r="J128" s="86">
        <f>'7. Nominale afschrijvingen'!U117</f>
        <v>0</v>
      </c>
      <c r="K128" s="86">
        <f>'7. Nominale afschrijvingen'!V117</f>
        <v>0</v>
      </c>
      <c r="L128" s="86">
        <f>'7. Nominale afschrijvingen'!W117</f>
        <v>0</v>
      </c>
      <c r="M128" s="86">
        <f>'7. Nominale afschrijvingen'!X117</f>
        <v>0</v>
      </c>
      <c r="N128" s="86">
        <f>'7. Nominale afschrijvingen'!Y117</f>
        <v>0</v>
      </c>
      <c r="O128" s="86">
        <f>'7. Nominale afschrijvingen'!Z117</f>
        <v>0</v>
      </c>
      <c r="P128" s="86">
        <f>'7. Nominale afschrijvingen'!AA117</f>
        <v>0</v>
      </c>
      <c r="Q128" s="86">
        <f>'7. Nominale afschrijvingen'!AB117</f>
        <v>0</v>
      </c>
      <c r="R128" s="86">
        <f>'7. Nominale afschrijvingen'!AC117</f>
        <v>0</v>
      </c>
      <c r="S128" s="86">
        <f>'7. Nominale afschrijvingen'!AD117</f>
        <v>0</v>
      </c>
      <c r="T128" s="86">
        <f>'7. Nominale afschrijvingen'!AE117</f>
        <v>0</v>
      </c>
      <c r="U128" s="86">
        <f>'7. Nominale afschrijvingen'!AF117</f>
        <v>0</v>
      </c>
      <c r="V128" s="86">
        <f>'7. Nominale afschrijvingen'!AG117</f>
        <v>0</v>
      </c>
      <c r="W128" s="65"/>
      <c r="X128" s="118">
        <f>IF($C128="TD",INDEX('4. CPI-tabel'!$D$20:$Z$42,$E128-2003,X$28-2003),
IF(X$28&gt;=$E128,MAX(1,INDEX('4. CPI-tabel'!$D$20:$Z$42,MAX($E128,2010)-2003,X$28-2003)),0))</f>
        <v>0</v>
      </c>
      <c r="Y128" s="118">
        <f>IF($C128="TD",INDEX('4. CPI-tabel'!$D$20:$Z$42,$E128-2003,Y$28-2003),
IF(Y$28&gt;=$E128,MAX(1,INDEX('4. CPI-tabel'!$D$20:$Z$42,MAX($E128,2010)-2003,Y$28-2003)),0))</f>
        <v>0</v>
      </c>
      <c r="Z128" s="118">
        <f>IF($C128="TD",INDEX('4. CPI-tabel'!$D$20:$Z$42,$E128-2003,Z$28-2003),
IF(Z$28&gt;=$E128,MAX(1,INDEX('4. CPI-tabel'!$D$20:$Z$42,MAX($E128,2010)-2003,Z$28-2003)),0))</f>
        <v>0</v>
      </c>
      <c r="AA128" s="118">
        <f>IF($C128="TD",INDEX('4. CPI-tabel'!$D$20:$Z$42,$E128-2003,AA$28-2003),
IF(AA$28&gt;=$E128,MAX(1,INDEX('4. CPI-tabel'!$D$20:$Z$42,MAX($E128,2010)-2003,AA$28-2003)),0))</f>
        <v>0</v>
      </c>
      <c r="AB128" s="118">
        <f>IF($C128="TD",INDEX('4. CPI-tabel'!$D$20:$Z$42,$E128-2003,AB$28-2003),
IF(AB$28&gt;=$E128,MAX(1,INDEX('4. CPI-tabel'!$D$20:$Z$42,MAX($E128,2010)-2003,AB$28-2003)),0))</f>
        <v>0</v>
      </c>
      <c r="AC128" s="118">
        <f>IF($C128="TD",INDEX('4. CPI-tabel'!$D$20:$Z$42,$E128-2003,AC$28-2003),
IF(AC$28&gt;=$E128,MAX(1,INDEX('4. CPI-tabel'!$D$20:$Z$42,MAX($E128,2010)-2003,AC$28-2003)),0))</f>
        <v>0</v>
      </c>
      <c r="AD128" s="118">
        <f>IF($C128="TD",INDEX('4. CPI-tabel'!$D$20:$Z$42,$E128-2003,AD$28-2003),
IF(AD$28&gt;=$E128,MAX(1,INDEX('4. CPI-tabel'!$D$20:$Z$42,MAX($E128,2010)-2003,AD$28-2003)),0))</f>
        <v>0</v>
      </c>
      <c r="AE128" s="118">
        <f>IF($C128="TD",INDEX('4. CPI-tabel'!$D$20:$Z$42,$E128-2003,AE$28-2003),
IF(AE$28&gt;=$E128,MAX(1,INDEX('4. CPI-tabel'!$D$20:$Z$42,MAX($E128,2010)-2003,AE$28-2003)),0))</f>
        <v>0</v>
      </c>
      <c r="AF128" s="118">
        <f>IF($C128="TD",INDEX('4. CPI-tabel'!$D$20:$Z$42,$E128-2003,AF$28-2003),
IF(AF$28&gt;=$E128,MAX(1,INDEX('4. CPI-tabel'!$D$20:$Z$42,MAX($E128,2010)-2003,AF$28-2003)),0))</f>
        <v>1</v>
      </c>
      <c r="AG128" s="118">
        <f>IF($C128="TD",INDEX('4. CPI-tabel'!$D$20:$Z$42,$E128-2003,AG$28-2003),
IF(AG$28&gt;=$E128,MAX(1,INDEX('4. CPI-tabel'!$D$20:$Z$42,MAX($E128,2010)-2003,AG$28-2003)),0))</f>
        <v>1.028</v>
      </c>
      <c r="AH128" s="118">
        <f>IF($C128="TD",INDEX('4. CPI-tabel'!$D$20:$Z$42,$E128-2003,AH$28-2003),
IF(AH$28&gt;=$E128,MAX(1,INDEX('4. CPI-tabel'!$D$20:$Z$42,MAX($E128,2010)-2003,AH$28-2003)),0))</f>
        <v>1.035196</v>
      </c>
      <c r="AI128" s="118">
        <f>IF($C128="TD",INDEX('4. CPI-tabel'!$D$20:$Z$42,$E128-2003,AI$28-2003),
IF(AI$28&gt;=$E128,MAX(1,INDEX('4. CPI-tabel'!$D$20:$Z$42,MAX($E128,2010)-2003,AI$28-2003)),0))</f>
        <v>1.035196</v>
      </c>
      <c r="AJ128" s="118">
        <f>IF($C128="TD",INDEX('4. CPI-tabel'!$D$20:$Z$42,$E128-2003,AJ$28-2003),
IF(AJ$28&gt;=$E128,MAX(1,INDEX('4. CPI-tabel'!$D$20:$Z$42,MAX($E128,2010)-2003,AJ$28-2003)),0))</f>
        <v>1.035196</v>
      </c>
      <c r="AK128" s="118">
        <f>IF($C128="TD",INDEX('4. CPI-tabel'!$D$20:$Z$42,$E128-2003,AK$28-2003),
IF(AK$28&gt;=$E128,MAX(1,INDEX('4. CPI-tabel'!$D$20:$Z$42,MAX($E128,2010)-2003,AK$28-2003)),0))</f>
        <v>1.035196</v>
      </c>
      <c r="AL128" s="118">
        <f>IF($C128="TD",INDEX('4. CPI-tabel'!$D$20:$Z$42,$E128-2003,AL$28-2003),
IF(AL$28&gt;=$E128,MAX(1,INDEX('4. CPI-tabel'!$D$20:$Z$42,MAX($E128,2010)-2003,AL$28-2003)),0))</f>
        <v>1.035196</v>
      </c>
      <c r="AM128" s="118">
        <f>IF($C128="TD",INDEX('4. CPI-tabel'!$D$20:$Z$42,$E128-2003,AM$28-2003),
IF(AM$28&gt;=$E128,MAX(1,INDEX('4. CPI-tabel'!$D$20:$Z$42,MAX($E128,2010)-2003,AM$28-2003)),0))</f>
        <v>1.035196</v>
      </c>
      <c r="AO128" s="87">
        <f t="shared" si="21"/>
        <v>0</v>
      </c>
      <c r="AP128" s="87">
        <f t="shared" si="22"/>
        <v>0</v>
      </c>
      <c r="AQ128" s="87">
        <f t="shared" si="23"/>
        <v>0</v>
      </c>
      <c r="AR128" s="87">
        <f t="shared" si="24"/>
        <v>0</v>
      </c>
      <c r="AS128" s="87">
        <f t="shared" si="25"/>
        <v>0</v>
      </c>
      <c r="AT128" s="87">
        <f t="shared" si="26"/>
        <v>0</v>
      </c>
      <c r="AU128" s="87">
        <f t="shared" si="27"/>
        <v>0</v>
      </c>
      <c r="AV128" s="87">
        <f t="shared" si="28"/>
        <v>0</v>
      </c>
      <c r="AW128" s="87">
        <f t="shared" si="29"/>
        <v>0</v>
      </c>
      <c r="AX128" s="87">
        <f t="shared" si="30"/>
        <v>0</v>
      </c>
      <c r="AY128" s="87">
        <f t="shared" si="31"/>
        <v>0</v>
      </c>
      <c r="AZ128" s="87">
        <f t="shared" si="32"/>
        <v>0</v>
      </c>
      <c r="BA128" s="87">
        <f t="shared" si="33"/>
        <v>0</v>
      </c>
      <c r="BB128" s="87">
        <f t="shared" si="34"/>
        <v>0</v>
      </c>
      <c r="BC128" s="87">
        <f t="shared" si="35"/>
        <v>0</v>
      </c>
      <c r="BD128" s="87">
        <f t="shared" si="36"/>
        <v>0</v>
      </c>
    </row>
    <row r="129" spans="1:56" s="20" customFormat="1" x14ac:dyDescent="0.2">
      <c r="A129" s="41"/>
      <c r="B129" s="86">
        <f>'3. Investeringen'!B115</f>
        <v>101</v>
      </c>
      <c r="C129" s="86" t="str">
        <f>'3. Investeringen'!F115</f>
        <v>AD</v>
      </c>
      <c r="D129" s="86" t="str">
        <f>'3. Investeringen'!G115</f>
        <v>Nieuwe investeringen AD</v>
      </c>
      <c r="E129" s="121">
        <f>'3. Investeringen'!K115</f>
        <v>2009</v>
      </c>
      <c r="G129" s="86">
        <f>'7. Nominale afschrijvingen'!R118</f>
        <v>40137.56923076923</v>
      </c>
      <c r="H129" s="86">
        <f>'7. Nominale afschrijvingen'!S118</f>
        <v>40137.569230769222</v>
      </c>
      <c r="I129" s="86">
        <f>'7. Nominale afschrijvingen'!T118</f>
        <v>40137.569230769222</v>
      </c>
      <c r="J129" s="86">
        <f>'7. Nominale afschrijvingen'!U118</f>
        <v>40137.569230769222</v>
      </c>
      <c r="K129" s="86">
        <f>'7. Nominale afschrijvingen'!V118</f>
        <v>40137.569230769222</v>
      </c>
      <c r="L129" s="86">
        <f>'7. Nominale afschrijvingen'!W118</f>
        <v>40137.569230769222</v>
      </c>
      <c r="M129" s="86">
        <f>'7. Nominale afschrijvingen'!X118</f>
        <v>40137.569230769222</v>
      </c>
      <c r="N129" s="86">
        <f>'7. Nominale afschrijvingen'!Y118</f>
        <v>40137.569230769222</v>
      </c>
      <c r="O129" s="86">
        <f>'7. Nominale afschrijvingen'!Z118</f>
        <v>40137.569230769222</v>
      </c>
      <c r="P129" s="86">
        <f>'7. Nominale afschrijvingen'!AA118</f>
        <v>40137.569230769222</v>
      </c>
      <c r="Q129" s="86">
        <f>'7. Nominale afschrijvingen'!AB118</f>
        <v>40137.569230769222</v>
      </c>
      <c r="R129" s="86">
        <f>'7. Nominale afschrijvingen'!AC118</f>
        <v>48165.083076923067</v>
      </c>
      <c r="S129" s="86">
        <f>'7. Nominale afschrijvingen'!AD118</f>
        <v>45984.02271117561</v>
      </c>
      <c r="T129" s="86">
        <f>'7. Nominale afschrijvingen'!AE118</f>
        <v>43901.727343122373</v>
      </c>
      <c r="U129" s="86">
        <f>'7. Nominale afschrijvingen'!AF118</f>
        <v>41913.724595509288</v>
      </c>
      <c r="V129" s="86">
        <f>'7. Nominale afschrijvingen'!AG118</f>
        <v>40015.744613825846</v>
      </c>
      <c r="W129" s="65"/>
      <c r="X129" s="118">
        <f>IF($C129="TD",INDEX('4. CPI-tabel'!$D$20:$Z$42,$E129-2003,X$28-2003),
IF(X$28&gt;=$E129,MAX(1,INDEX('4. CPI-tabel'!$D$20:$Z$42,MAX($E129,2010)-2003,X$28-2003)),0))</f>
        <v>1.0149999999999999</v>
      </c>
      <c r="Y129" s="118">
        <f>IF($C129="TD",INDEX('4. CPI-tabel'!$D$20:$Z$42,$E129-2003,Y$28-2003),
IF(Y$28&gt;=$E129,MAX(1,INDEX('4. CPI-tabel'!$D$20:$Z$42,MAX($E129,2010)-2003,Y$28-2003)),0))</f>
        <v>1.0413899999999998</v>
      </c>
      <c r="Z129" s="118">
        <f>IF($C129="TD",INDEX('4. CPI-tabel'!$D$20:$Z$42,$E129-2003,Z$28-2003),
IF(Z$28&gt;=$E129,MAX(1,INDEX('4. CPI-tabel'!$D$20:$Z$42,MAX($E129,2010)-2003,Z$28-2003)),0))</f>
        <v>1.0653419699999997</v>
      </c>
      <c r="AA129" s="118">
        <f>IF($C129="TD",INDEX('4. CPI-tabel'!$D$20:$Z$42,$E129-2003,AA$28-2003),
IF(AA$28&gt;=$E129,MAX(1,INDEX('4. CPI-tabel'!$D$20:$Z$42,MAX($E129,2010)-2003,AA$28-2003)),0))</f>
        <v>1.0951715451599997</v>
      </c>
      <c r="AB129" s="118">
        <f>IF($C129="TD",INDEX('4. CPI-tabel'!$D$20:$Z$42,$E129-2003,AB$28-2003),
IF(AB$28&gt;=$E129,MAX(1,INDEX('4. CPI-tabel'!$D$20:$Z$42,MAX($E129,2010)-2003,AB$28-2003)),0))</f>
        <v>1.1061232606115996</v>
      </c>
      <c r="AC129" s="118">
        <f>IF($C129="TD",INDEX('4. CPI-tabel'!$D$20:$Z$42,$E129-2003,AC$28-2003),
IF(AC$28&gt;=$E129,MAX(1,INDEX('4. CPI-tabel'!$D$20:$Z$42,MAX($E129,2010)-2003,AC$28-2003)),0))</f>
        <v>1.1149722466964924</v>
      </c>
      <c r="AD129" s="118">
        <f>IF($C129="TD",INDEX('4. CPI-tabel'!$D$20:$Z$42,$E129-2003,AD$28-2003),
IF(AD$28&gt;=$E129,MAX(1,INDEX('4. CPI-tabel'!$D$20:$Z$42,MAX($E129,2010)-2003,AD$28-2003)),0))</f>
        <v>1.1172021911898855</v>
      </c>
      <c r="AE129" s="118">
        <f>IF($C129="TD",INDEX('4. CPI-tabel'!$D$20:$Z$42,$E129-2003,AE$28-2003),
IF(AE$28&gt;=$E129,MAX(1,INDEX('4. CPI-tabel'!$D$20:$Z$42,MAX($E129,2010)-2003,AE$28-2003)),0))</f>
        <v>1.132843021866544</v>
      </c>
      <c r="AF129" s="118">
        <f>IF($C129="TD",INDEX('4. CPI-tabel'!$D$20:$Z$42,$E129-2003,AF$28-2003),
IF(AF$28&gt;=$E129,MAX(1,INDEX('4. CPI-tabel'!$D$20:$Z$42,MAX($E129,2010)-2003,AF$28-2003)),0))</f>
        <v>1.1566327253257414</v>
      </c>
      <c r="AG129" s="118">
        <f>IF($C129="TD",INDEX('4. CPI-tabel'!$D$20:$Z$42,$E129-2003,AG$28-2003),
IF(AG$28&gt;=$E129,MAX(1,INDEX('4. CPI-tabel'!$D$20:$Z$42,MAX($E129,2010)-2003,AG$28-2003)),0))</f>
        <v>1.1890184416348621</v>
      </c>
      <c r="AH129" s="118">
        <f>IF($C129="TD",INDEX('4. CPI-tabel'!$D$20:$Z$42,$E129-2003,AH$28-2003),
IF(AH$28&gt;=$E129,MAX(1,INDEX('4. CPI-tabel'!$D$20:$Z$42,MAX($E129,2010)-2003,AH$28-2003)),0))</f>
        <v>1.197341570726306</v>
      </c>
      <c r="AI129" s="118">
        <f>IF($C129="TD",INDEX('4. CPI-tabel'!$D$20:$Z$42,$E129-2003,AI$28-2003),
IF(AI$28&gt;=$E129,MAX(1,INDEX('4. CPI-tabel'!$D$20:$Z$42,MAX($E129,2010)-2003,AI$28-2003)),0))</f>
        <v>1.197341570726306</v>
      </c>
      <c r="AJ129" s="118">
        <f>IF($C129="TD",INDEX('4. CPI-tabel'!$D$20:$Z$42,$E129-2003,AJ$28-2003),
IF(AJ$28&gt;=$E129,MAX(1,INDEX('4. CPI-tabel'!$D$20:$Z$42,MAX($E129,2010)-2003,AJ$28-2003)),0))</f>
        <v>1.197341570726306</v>
      </c>
      <c r="AK129" s="118">
        <f>IF($C129="TD",INDEX('4. CPI-tabel'!$D$20:$Z$42,$E129-2003,AK$28-2003),
IF(AK$28&gt;=$E129,MAX(1,INDEX('4. CPI-tabel'!$D$20:$Z$42,MAX($E129,2010)-2003,AK$28-2003)),0))</f>
        <v>1.197341570726306</v>
      </c>
      <c r="AL129" s="118">
        <f>IF($C129="TD",INDEX('4. CPI-tabel'!$D$20:$Z$42,$E129-2003,AL$28-2003),
IF(AL$28&gt;=$E129,MAX(1,INDEX('4. CPI-tabel'!$D$20:$Z$42,MAX($E129,2010)-2003,AL$28-2003)),0))</f>
        <v>1.197341570726306</v>
      </c>
      <c r="AM129" s="118">
        <f>IF($C129="TD",INDEX('4. CPI-tabel'!$D$20:$Z$42,$E129-2003,AM$28-2003),
IF(AM$28&gt;=$E129,MAX(1,INDEX('4. CPI-tabel'!$D$20:$Z$42,MAX($E129,2010)-2003,AM$28-2003)),0))</f>
        <v>1.197341570726306</v>
      </c>
      <c r="AO129" s="87">
        <f t="shared" si="21"/>
        <v>40739.632769230768</v>
      </c>
      <c r="AP129" s="87">
        <f t="shared" si="22"/>
        <v>41798.863221230757</v>
      </c>
      <c r="AQ129" s="87">
        <f t="shared" si="23"/>
        <v>42760.237075319055</v>
      </c>
      <c r="AR129" s="87">
        <f t="shared" si="24"/>
        <v>43957.523713427989</v>
      </c>
      <c r="AS129" s="87">
        <f t="shared" si="25"/>
        <v>44397.098950562264</v>
      </c>
      <c r="AT129" s="87">
        <f t="shared" si="26"/>
        <v>44752.275742166763</v>
      </c>
      <c r="AU129" s="87">
        <f t="shared" si="27"/>
        <v>44841.7802936511</v>
      </c>
      <c r="AV129" s="87">
        <f t="shared" si="28"/>
        <v>45469.565217762218</v>
      </c>
      <c r="AW129" s="87">
        <f t="shared" si="29"/>
        <v>46424.426087335225</v>
      </c>
      <c r="AX129" s="87">
        <f t="shared" si="30"/>
        <v>47724.310017780612</v>
      </c>
      <c r="AY129" s="87">
        <f t="shared" si="31"/>
        <v>48058.380187905073</v>
      </c>
      <c r="AZ129" s="87">
        <f t="shared" si="32"/>
        <v>57670.056225486085</v>
      </c>
      <c r="BA129" s="87">
        <f t="shared" si="33"/>
        <v>55058.581981313131</v>
      </c>
      <c r="BB129" s="87">
        <f t="shared" si="34"/>
        <v>52565.363174612161</v>
      </c>
      <c r="BC129" s="87">
        <f t="shared" si="35"/>
        <v>50185.044842176896</v>
      </c>
      <c r="BD129" s="87">
        <f t="shared" si="36"/>
        <v>47912.514509700959</v>
      </c>
    </row>
    <row r="130" spans="1:56" s="20" customFormat="1" x14ac:dyDescent="0.2">
      <c r="A130" s="75"/>
      <c r="B130" s="86">
        <f>'3. Investeringen'!B116</f>
        <v>102</v>
      </c>
      <c r="C130" s="86" t="str">
        <f>'3. Investeringen'!F116</f>
        <v>AD</v>
      </c>
      <c r="D130" s="86" t="str">
        <f>'3. Investeringen'!G116</f>
        <v>Nieuwe investeringen AD</v>
      </c>
      <c r="E130" s="121">
        <f>'3. Investeringen'!K116</f>
        <v>2009</v>
      </c>
      <c r="G130" s="86">
        <f>'7. Nominale afschrijvingen'!R119</f>
        <v>1203.9571794871797</v>
      </c>
      <c r="H130" s="86">
        <f>'7. Nominale afschrijvingen'!S119</f>
        <v>1203.9571794871795</v>
      </c>
      <c r="I130" s="86">
        <f>'7. Nominale afschrijvingen'!T119</f>
        <v>1203.9571794871795</v>
      </c>
      <c r="J130" s="86">
        <f>'7. Nominale afschrijvingen'!U119</f>
        <v>1203.9571794871795</v>
      </c>
      <c r="K130" s="86">
        <f>'7. Nominale afschrijvingen'!V119</f>
        <v>1203.9571794871795</v>
      </c>
      <c r="L130" s="86">
        <f>'7. Nominale afschrijvingen'!W119</f>
        <v>1203.9571794871795</v>
      </c>
      <c r="M130" s="86">
        <f>'7. Nominale afschrijvingen'!X119</f>
        <v>1203.9571794871795</v>
      </c>
      <c r="N130" s="86">
        <f>'7. Nominale afschrijvingen'!Y119</f>
        <v>1203.9571794871795</v>
      </c>
      <c r="O130" s="86">
        <f>'7. Nominale afschrijvingen'!Z119</f>
        <v>1203.9571794871795</v>
      </c>
      <c r="P130" s="86">
        <f>'7. Nominale afschrijvingen'!AA119</f>
        <v>1203.9571794871795</v>
      </c>
      <c r="Q130" s="86">
        <f>'7. Nominale afschrijvingen'!AB119</f>
        <v>1203.9571794871795</v>
      </c>
      <c r="R130" s="86">
        <f>'7. Nominale afschrijvingen'!AC119</f>
        <v>1444.7486153846155</v>
      </c>
      <c r="S130" s="86">
        <f>'7. Nominale afschrijvingen'!AD119</f>
        <v>1379.3260365747462</v>
      </c>
      <c r="T130" s="86">
        <f>'7. Nominale afschrijvingen'!AE119</f>
        <v>1316.8659896355125</v>
      </c>
      <c r="U130" s="86">
        <f>'7. Nominale afschrijvingen'!AF119</f>
        <v>1257.2343221803194</v>
      </c>
      <c r="V130" s="86">
        <f>'7. Nominale afschrijvingen'!AG119</f>
        <v>1200.3029566476257</v>
      </c>
      <c r="W130" s="65"/>
      <c r="X130" s="118">
        <f>IF($C130="TD",INDEX('4. CPI-tabel'!$D$20:$Z$42,$E130-2003,X$28-2003),
IF(X$28&gt;=$E130,MAX(1,INDEX('4. CPI-tabel'!$D$20:$Z$42,MAX($E130,2010)-2003,X$28-2003)),0))</f>
        <v>1.0149999999999999</v>
      </c>
      <c r="Y130" s="118">
        <f>IF($C130="TD",INDEX('4. CPI-tabel'!$D$20:$Z$42,$E130-2003,Y$28-2003),
IF(Y$28&gt;=$E130,MAX(1,INDEX('4. CPI-tabel'!$D$20:$Z$42,MAX($E130,2010)-2003,Y$28-2003)),0))</f>
        <v>1.0413899999999998</v>
      </c>
      <c r="Z130" s="118">
        <f>IF($C130="TD",INDEX('4. CPI-tabel'!$D$20:$Z$42,$E130-2003,Z$28-2003),
IF(Z$28&gt;=$E130,MAX(1,INDEX('4. CPI-tabel'!$D$20:$Z$42,MAX($E130,2010)-2003,Z$28-2003)),0))</f>
        <v>1.0653419699999997</v>
      </c>
      <c r="AA130" s="118">
        <f>IF($C130="TD",INDEX('4. CPI-tabel'!$D$20:$Z$42,$E130-2003,AA$28-2003),
IF(AA$28&gt;=$E130,MAX(1,INDEX('4. CPI-tabel'!$D$20:$Z$42,MAX($E130,2010)-2003,AA$28-2003)),0))</f>
        <v>1.0951715451599997</v>
      </c>
      <c r="AB130" s="118">
        <f>IF($C130="TD",INDEX('4. CPI-tabel'!$D$20:$Z$42,$E130-2003,AB$28-2003),
IF(AB$28&gt;=$E130,MAX(1,INDEX('4. CPI-tabel'!$D$20:$Z$42,MAX($E130,2010)-2003,AB$28-2003)),0))</f>
        <v>1.1061232606115996</v>
      </c>
      <c r="AC130" s="118">
        <f>IF($C130="TD",INDEX('4. CPI-tabel'!$D$20:$Z$42,$E130-2003,AC$28-2003),
IF(AC$28&gt;=$E130,MAX(1,INDEX('4. CPI-tabel'!$D$20:$Z$42,MAX($E130,2010)-2003,AC$28-2003)),0))</f>
        <v>1.1149722466964924</v>
      </c>
      <c r="AD130" s="118">
        <f>IF($C130="TD",INDEX('4. CPI-tabel'!$D$20:$Z$42,$E130-2003,AD$28-2003),
IF(AD$28&gt;=$E130,MAX(1,INDEX('4. CPI-tabel'!$D$20:$Z$42,MAX($E130,2010)-2003,AD$28-2003)),0))</f>
        <v>1.1172021911898855</v>
      </c>
      <c r="AE130" s="118">
        <f>IF($C130="TD",INDEX('4. CPI-tabel'!$D$20:$Z$42,$E130-2003,AE$28-2003),
IF(AE$28&gt;=$E130,MAX(1,INDEX('4. CPI-tabel'!$D$20:$Z$42,MAX($E130,2010)-2003,AE$28-2003)),0))</f>
        <v>1.132843021866544</v>
      </c>
      <c r="AF130" s="118">
        <f>IF($C130="TD",INDEX('4. CPI-tabel'!$D$20:$Z$42,$E130-2003,AF$28-2003),
IF(AF$28&gt;=$E130,MAX(1,INDEX('4. CPI-tabel'!$D$20:$Z$42,MAX($E130,2010)-2003,AF$28-2003)),0))</f>
        <v>1.1566327253257414</v>
      </c>
      <c r="AG130" s="118">
        <f>IF($C130="TD",INDEX('4. CPI-tabel'!$D$20:$Z$42,$E130-2003,AG$28-2003),
IF(AG$28&gt;=$E130,MAX(1,INDEX('4. CPI-tabel'!$D$20:$Z$42,MAX($E130,2010)-2003,AG$28-2003)),0))</f>
        <v>1.1890184416348621</v>
      </c>
      <c r="AH130" s="118">
        <f>IF($C130="TD",INDEX('4. CPI-tabel'!$D$20:$Z$42,$E130-2003,AH$28-2003),
IF(AH$28&gt;=$E130,MAX(1,INDEX('4. CPI-tabel'!$D$20:$Z$42,MAX($E130,2010)-2003,AH$28-2003)),0))</f>
        <v>1.197341570726306</v>
      </c>
      <c r="AI130" s="118">
        <f>IF($C130="TD",INDEX('4. CPI-tabel'!$D$20:$Z$42,$E130-2003,AI$28-2003),
IF(AI$28&gt;=$E130,MAX(1,INDEX('4. CPI-tabel'!$D$20:$Z$42,MAX($E130,2010)-2003,AI$28-2003)),0))</f>
        <v>1.197341570726306</v>
      </c>
      <c r="AJ130" s="118">
        <f>IF($C130="TD",INDEX('4. CPI-tabel'!$D$20:$Z$42,$E130-2003,AJ$28-2003),
IF(AJ$28&gt;=$E130,MAX(1,INDEX('4. CPI-tabel'!$D$20:$Z$42,MAX($E130,2010)-2003,AJ$28-2003)),0))</f>
        <v>1.197341570726306</v>
      </c>
      <c r="AK130" s="118">
        <f>IF($C130="TD",INDEX('4. CPI-tabel'!$D$20:$Z$42,$E130-2003,AK$28-2003),
IF(AK$28&gt;=$E130,MAX(1,INDEX('4. CPI-tabel'!$D$20:$Z$42,MAX($E130,2010)-2003,AK$28-2003)),0))</f>
        <v>1.197341570726306</v>
      </c>
      <c r="AL130" s="118">
        <f>IF($C130="TD",INDEX('4. CPI-tabel'!$D$20:$Z$42,$E130-2003,AL$28-2003),
IF(AL$28&gt;=$E130,MAX(1,INDEX('4. CPI-tabel'!$D$20:$Z$42,MAX($E130,2010)-2003,AL$28-2003)),0))</f>
        <v>1.197341570726306</v>
      </c>
      <c r="AM130" s="118">
        <f>IF($C130="TD",INDEX('4. CPI-tabel'!$D$20:$Z$42,$E130-2003,AM$28-2003),
IF(AM$28&gt;=$E130,MAX(1,INDEX('4. CPI-tabel'!$D$20:$Z$42,MAX($E130,2010)-2003,AM$28-2003)),0))</f>
        <v>1.197341570726306</v>
      </c>
      <c r="AO130" s="87">
        <f t="shared" si="21"/>
        <v>1222.0165371794874</v>
      </c>
      <c r="AP130" s="87">
        <f t="shared" si="22"/>
        <v>1253.7889671461537</v>
      </c>
      <c r="AQ130" s="87">
        <f t="shared" si="23"/>
        <v>1282.626113390515</v>
      </c>
      <c r="AR130" s="87">
        <f t="shared" si="24"/>
        <v>1318.5396445654494</v>
      </c>
      <c r="AS130" s="87">
        <f t="shared" si="25"/>
        <v>1331.7250410111037</v>
      </c>
      <c r="AT130" s="87">
        <f t="shared" si="26"/>
        <v>1342.3788413391926</v>
      </c>
      <c r="AU130" s="87">
        <f t="shared" si="27"/>
        <v>1345.0635990218711</v>
      </c>
      <c r="AV130" s="87">
        <f t="shared" si="28"/>
        <v>1363.8944894081774</v>
      </c>
      <c r="AW130" s="87">
        <f t="shared" si="29"/>
        <v>1392.5362736857492</v>
      </c>
      <c r="AX130" s="87">
        <f t="shared" si="30"/>
        <v>1431.5272893489503</v>
      </c>
      <c r="AY130" s="87">
        <f t="shared" si="31"/>
        <v>1441.5479803743926</v>
      </c>
      <c r="AZ130" s="87">
        <f t="shared" si="32"/>
        <v>1729.8575764492712</v>
      </c>
      <c r="BA130" s="87">
        <f t="shared" si="33"/>
        <v>1651.5244031760969</v>
      </c>
      <c r="BB130" s="87">
        <f t="shared" si="34"/>
        <v>1576.7383924662358</v>
      </c>
      <c r="BC130" s="87">
        <f t="shared" si="35"/>
        <v>1505.3389180904062</v>
      </c>
      <c r="BD130" s="87">
        <f t="shared" si="36"/>
        <v>1437.1726274598973</v>
      </c>
    </row>
    <row r="131" spans="1:56" s="20" customFormat="1" x14ac:dyDescent="0.2">
      <c r="A131" s="41"/>
      <c r="B131" s="86">
        <f>'3. Investeringen'!B117</f>
        <v>103</v>
      </c>
      <c r="C131" s="86" t="str">
        <f>'3. Investeringen'!F117</f>
        <v>AD</v>
      </c>
      <c r="D131" s="86" t="str">
        <f>'3. Investeringen'!G117</f>
        <v>Nieuwe investeringen AD</v>
      </c>
      <c r="E131" s="121">
        <f>'3. Investeringen'!K117</f>
        <v>2010</v>
      </c>
      <c r="G131" s="86">
        <f>'7. Nominale afschrijvingen'!R120</f>
        <v>34375.810769230768</v>
      </c>
      <c r="H131" s="86">
        <f>'7. Nominale afschrijvingen'!S120</f>
        <v>34375.810769230768</v>
      </c>
      <c r="I131" s="86">
        <f>'7. Nominale afschrijvingen'!T120</f>
        <v>34375.810769230768</v>
      </c>
      <c r="J131" s="86">
        <f>'7. Nominale afschrijvingen'!U120</f>
        <v>34375.810769230768</v>
      </c>
      <c r="K131" s="86">
        <f>'7. Nominale afschrijvingen'!V120</f>
        <v>34375.810769230768</v>
      </c>
      <c r="L131" s="86">
        <f>'7. Nominale afschrijvingen'!W120</f>
        <v>34375.810769230768</v>
      </c>
      <c r="M131" s="86">
        <f>'7. Nominale afschrijvingen'!X120</f>
        <v>34375.810769230768</v>
      </c>
      <c r="N131" s="86">
        <f>'7. Nominale afschrijvingen'!Y120</f>
        <v>34375.810769230768</v>
      </c>
      <c r="O131" s="86">
        <f>'7. Nominale afschrijvingen'!Z120</f>
        <v>34375.810769230768</v>
      </c>
      <c r="P131" s="86">
        <f>'7. Nominale afschrijvingen'!AA120</f>
        <v>34375.810769230768</v>
      </c>
      <c r="Q131" s="86">
        <f>'7. Nominale afschrijvingen'!AB120</f>
        <v>34375.810769230768</v>
      </c>
      <c r="R131" s="86">
        <f>'7. Nominale afschrijvingen'!AC120</f>
        <v>41250.972923076923</v>
      </c>
      <c r="S131" s="86">
        <f>'7. Nominale afschrijvingen'!AD120</f>
        <v>39450.930468251747</v>
      </c>
      <c r="T131" s="86">
        <f>'7. Nominale afschrijvingen'!AE120</f>
        <v>37729.435320546218</v>
      </c>
      <c r="U131" s="86">
        <f>'7. Nominale afschrijvingen'!AF120</f>
        <v>36083.059961104198</v>
      </c>
      <c r="V131" s="86">
        <f>'7. Nominale afschrijvingen'!AG120</f>
        <v>34508.526435528744</v>
      </c>
      <c r="W131" s="65"/>
      <c r="X131" s="118">
        <f>IF($C131="TD",INDEX('4. CPI-tabel'!$D$20:$Z$42,$E131-2003,X$28-2003),
IF(X$28&gt;=$E131,MAX(1,INDEX('4. CPI-tabel'!$D$20:$Z$42,MAX($E131,2010)-2003,X$28-2003)),0))</f>
        <v>1.0149999999999999</v>
      </c>
      <c r="Y131" s="118">
        <f>IF($C131="TD",INDEX('4. CPI-tabel'!$D$20:$Z$42,$E131-2003,Y$28-2003),
IF(Y$28&gt;=$E131,MAX(1,INDEX('4. CPI-tabel'!$D$20:$Z$42,MAX($E131,2010)-2003,Y$28-2003)),0))</f>
        <v>1.0413899999999998</v>
      </c>
      <c r="Z131" s="118">
        <f>IF($C131="TD",INDEX('4. CPI-tabel'!$D$20:$Z$42,$E131-2003,Z$28-2003),
IF(Z$28&gt;=$E131,MAX(1,INDEX('4. CPI-tabel'!$D$20:$Z$42,MAX($E131,2010)-2003,Z$28-2003)),0))</f>
        <v>1.0653419699999997</v>
      </c>
      <c r="AA131" s="118">
        <f>IF($C131="TD",INDEX('4. CPI-tabel'!$D$20:$Z$42,$E131-2003,AA$28-2003),
IF(AA$28&gt;=$E131,MAX(1,INDEX('4. CPI-tabel'!$D$20:$Z$42,MAX($E131,2010)-2003,AA$28-2003)),0))</f>
        <v>1.0951715451599997</v>
      </c>
      <c r="AB131" s="118">
        <f>IF($C131="TD",INDEX('4. CPI-tabel'!$D$20:$Z$42,$E131-2003,AB$28-2003),
IF(AB$28&gt;=$E131,MAX(1,INDEX('4. CPI-tabel'!$D$20:$Z$42,MAX($E131,2010)-2003,AB$28-2003)),0))</f>
        <v>1.1061232606115996</v>
      </c>
      <c r="AC131" s="118">
        <f>IF($C131="TD",INDEX('4. CPI-tabel'!$D$20:$Z$42,$E131-2003,AC$28-2003),
IF(AC$28&gt;=$E131,MAX(1,INDEX('4. CPI-tabel'!$D$20:$Z$42,MAX($E131,2010)-2003,AC$28-2003)),0))</f>
        <v>1.1149722466964924</v>
      </c>
      <c r="AD131" s="118">
        <f>IF($C131="TD",INDEX('4. CPI-tabel'!$D$20:$Z$42,$E131-2003,AD$28-2003),
IF(AD$28&gt;=$E131,MAX(1,INDEX('4. CPI-tabel'!$D$20:$Z$42,MAX($E131,2010)-2003,AD$28-2003)),0))</f>
        <v>1.1172021911898855</v>
      </c>
      <c r="AE131" s="118">
        <f>IF($C131="TD",INDEX('4. CPI-tabel'!$D$20:$Z$42,$E131-2003,AE$28-2003),
IF(AE$28&gt;=$E131,MAX(1,INDEX('4. CPI-tabel'!$D$20:$Z$42,MAX($E131,2010)-2003,AE$28-2003)),0))</f>
        <v>1.132843021866544</v>
      </c>
      <c r="AF131" s="118">
        <f>IF($C131="TD",INDEX('4. CPI-tabel'!$D$20:$Z$42,$E131-2003,AF$28-2003),
IF(AF$28&gt;=$E131,MAX(1,INDEX('4. CPI-tabel'!$D$20:$Z$42,MAX($E131,2010)-2003,AF$28-2003)),0))</f>
        <v>1.1566327253257414</v>
      </c>
      <c r="AG131" s="118">
        <f>IF($C131="TD",INDEX('4. CPI-tabel'!$D$20:$Z$42,$E131-2003,AG$28-2003),
IF(AG$28&gt;=$E131,MAX(1,INDEX('4. CPI-tabel'!$D$20:$Z$42,MAX($E131,2010)-2003,AG$28-2003)),0))</f>
        <v>1.1890184416348621</v>
      </c>
      <c r="AH131" s="118">
        <f>IF($C131="TD",INDEX('4. CPI-tabel'!$D$20:$Z$42,$E131-2003,AH$28-2003),
IF(AH$28&gt;=$E131,MAX(1,INDEX('4. CPI-tabel'!$D$20:$Z$42,MAX($E131,2010)-2003,AH$28-2003)),0))</f>
        <v>1.197341570726306</v>
      </c>
      <c r="AI131" s="118">
        <f>IF($C131="TD",INDEX('4. CPI-tabel'!$D$20:$Z$42,$E131-2003,AI$28-2003),
IF(AI$28&gt;=$E131,MAX(1,INDEX('4. CPI-tabel'!$D$20:$Z$42,MAX($E131,2010)-2003,AI$28-2003)),0))</f>
        <v>1.197341570726306</v>
      </c>
      <c r="AJ131" s="118">
        <f>IF($C131="TD",INDEX('4. CPI-tabel'!$D$20:$Z$42,$E131-2003,AJ$28-2003),
IF(AJ$28&gt;=$E131,MAX(1,INDEX('4. CPI-tabel'!$D$20:$Z$42,MAX($E131,2010)-2003,AJ$28-2003)),0))</f>
        <v>1.197341570726306</v>
      </c>
      <c r="AK131" s="118">
        <f>IF($C131="TD",INDEX('4. CPI-tabel'!$D$20:$Z$42,$E131-2003,AK$28-2003),
IF(AK$28&gt;=$E131,MAX(1,INDEX('4. CPI-tabel'!$D$20:$Z$42,MAX($E131,2010)-2003,AK$28-2003)),0))</f>
        <v>1.197341570726306</v>
      </c>
      <c r="AL131" s="118">
        <f>IF($C131="TD",INDEX('4. CPI-tabel'!$D$20:$Z$42,$E131-2003,AL$28-2003),
IF(AL$28&gt;=$E131,MAX(1,INDEX('4. CPI-tabel'!$D$20:$Z$42,MAX($E131,2010)-2003,AL$28-2003)),0))</f>
        <v>1.197341570726306</v>
      </c>
      <c r="AM131" s="118">
        <f>IF($C131="TD",INDEX('4. CPI-tabel'!$D$20:$Z$42,$E131-2003,AM$28-2003),
IF(AM$28&gt;=$E131,MAX(1,INDEX('4. CPI-tabel'!$D$20:$Z$42,MAX($E131,2010)-2003,AM$28-2003)),0))</f>
        <v>1.197341570726306</v>
      </c>
      <c r="AO131" s="87">
        <f t="shared" si="21"/>
        <v>34891.447930769224</v>
      </c>
      <c r="AP131" s="87">
        <f t="shared" si="22"/>
        <v>35798.625576969222</v>
      </c>
      <c r="AQ131" s="87">
        <f t="shared" si="23"/>
        <v>36621.993965239511</v>
      </c>
      <c r="AR131" s="87">
        <f t="shared" si="24"/>
        <v>37647.40979626622</v>
      </c>
      <c r="AS131" s="87">
        <f t="shared" si="25"/>
        <v>38023.883894228878</v>
      </c>
      <c r="AT131" s="87">
        <f t="shared" si="26"/>
        <v>38328.074965382708</v>
      </c>
      <c r="AU131" s="87">
        <f t="shared" si="27"/>
        <v>38404.73111531348</v>
      </c>
      <c r="AV131" s="87">
        <f t="shared" si="28"/>
        <v>38942.397350927866</v>
      </c>
      <c r="AW131" s="87">
        <f t="shared" si="29"/>
        <v>39760.187695297354</v>
      </c>
      <c r="AX131" s="87">
        <f t="shared" si="30"/>
        <v>40873.472950765681</v>
      </c>
      <c r="AY131" s="87">
        <f t="shared" si="31"/>
        <v>41159.587261421031</v>
      </c>
      <c r="AZ131" s="87">
        <f t="shared" si="32"/>
        <v>49391.504713705239</v>
      </c>
      <c r="BA131" s="87">
        <f t="shared" si="33"/>
        <v>47236.239053470832</v>
      </c>
      <c r="BB131" s="87">
        <f t="shared" si="34"/>
        <v>45175.021349319373</v>
      </c>
      <c r="BC131" s="87">
        <f t="shared" si="35"/>
        <v>43203.747690439981</v>
      </c>
      <c r="BD131" s="87">
        <f t="shared" si="36"/>
        <v>41318.493245766236</v>
      </c>
    </row>
    <row r="132" spans="1:56" s="20" customFormat="1" x14ac:dyDescent="0.2">
      <c r="A132" s="41"/>
      <c r="B132" s="86">
        <f>'3. Investeringen'!B118</f>
        <v>104</v>
      </c>
      <c r="C132" s="86" t="str">
        <f>'3. Investeringen'!F118</f>
        <v>AD</v>
      </c>
      <c r="D132" s="86" t="str">
        <f>'3. Investeringen'!G118</f>
        <v>Nieuwe investeringen AD</v>
      </c>
      <c r="E132" s="121">
        <f>'3. Investeringen'!K118</f>
        <v>2010</v>
      </c>
      <c r="G132" s="86">
        <f>'7. Nominale afschrijvingen'!R121</f>
        <v>565.49692307692305</v>
      </c>
      <c r="H132" s="86">
        <f>'7. Nominale afschrijvingen'!S121</f>
        <v>565.49692307692305</v>
      </c>
      <c r="I132" s="86">
        <f>'7. Nominale afschrijvingen'!T121</f>
        <v>565.49692307692305</v>
      </c>
      <c r="J132" s="86">
        <f>'7. Nominale afschrijvingen'!U121</f>
        <v>565.49692307692305</v>
      </c>
      <c r="K132" s="86">
        <f>'7. Nominale afschrijvingen'!V121</f>
        <v>565.49692307692305</v>
      </c>
      <c r="L132" s="86">
        <f>'7. Nominale afschrijvingen'!W121</f>
        <v>565.49692307692305</v>
      </c>
      <c r="M132" s="86">
        <f>'7. Nominale afschrijvingen'!X121</f>
        <v>565.49692307692305</v>
      </c>
      <c r="N132" s="86">
        <f>'7. Nominale afschrijvingen'!Y121</f>
        <v>565.49692307692305</v>
      </c>
      <c r="O132" s="86">
        <f>'7. Nominale afschrijvingen'!Z121</f>
        <v>565.49692307692305</v>
      </c>
      <c r="P132" s="86">
        <f>'7. Nominale afschrijvingen'!AA121</f>
        <v>565.49692307692305</v>
      </c>
      <c r="Q132" s="86">
        <f>'7. Nominale afschrijvingen'!AB121</f>
        <v>565.49692307692305</v>
      </c>
      <c r="R132" s="86">
        <f>'7. Nominale afschrijvingen'!AC121</f>
        <v>678.59630769230762</v>
      </c>
      <c r="S132" s="86">
        <f>'7. Nominale afschrijvingen'!AD121</f>
        <v>648.98483244755244</v>
      </c>
      <c r="T132" s="86">
        <f>'7. Nominale afschrijvingen'!AE121</f>
        <v>620.66549430438647</v>
      </c>
      <c r="U132" s="86">
        <f>'7. Nominale afschrijvingen'!AF121</f>
        <v>593.58190909837685</v>
      </c>
      <c r="V132" s="86">
        <f>'7. Nominale afschrijvingen'!AG121</f>
        <v>567.68015306499319</v>
      </c>
      <c r="W132" s="65"/>
      <c r="X132" s="118">
        <f>IF($C132="TD",INDEX('4. CPI-tabel'!$D$20:$Z$42,$E132-2003,X$28-2003),
IF(X$28&gt;=$E132,MAX(1,INDEX('4. CPI-tabel'!$D$20:$Z$42,MAX($E132,2010)-2003,X$28-2003)),0))</f>
        <v>1.0149999999999999</v>
      </c>
      <c r="Y132" s="118">
        <f>IF($C132="TD",INDEX('4. CPI-tabel'!$D$20:$Z$42,$E132-2003,Y$28-2003),
IF(Y$28&gt;=$E132,MAX(1,INDEX('4. CPI-tabel'!$D$20:$Z$42,MAX($E132,2010)-2003,Y$28-2003)),0))</f>
        <v>1.0413899999999998</v>
      </c>
      <c r="Z132" s="118">
        <f>IF($C132="TD",INDEX('4. CPI-tabel'!$D$20:$Z$42,$E132-2003,Z$28-2003),
IF(Z$28&gt;=$E132,MAX(1,INDEX('4. CPI-tabel'!$D$20:$Z$42,MAX($E132,2010)-2003,Z$28-2003)),0))</f>
        <v>1.0653419699999997</v>
      </c>
      <c r="AA132" s="118">
        <f>IF($C132="TD",INDEX('4. CPI-tabel'!$D$20:$Z$42,$E132-2003,AA$28-2003),
IF(AA$28&gt;=$E132,MAX(1,INDEX('4. CPI-tabel'!$D$20:$Z$42,MAX($E132,2010)-2003,AA$28-2003)),0))</f>
        <v>1.0951715451599997</v>
      </c>
      <c r="AB132" s="118">
        <f>IF($C132="TD",INDEX('4. CPI-tabel'!$D$20:$Z$42,$E132-2003,AB$28-2003),
IF(AB$28&gt;=$E132,MAX(1,INDEX('4. CPI-tabel'!$D$20:$Z$42,MAX($E132,2010)-2003,AB$28-2003)),0))</f>
        <v>1.1061232606115996</v>
      </c>
      <c r="AC132" s="118">
        <f>IF($C132="TD",INDEX('4. CPI-tabel'!$D$20:$Z$42,$E132-2003,AC$28-2003),
IF(AC$28&gt;=$E132,MAX(1,INDEX('4. CPI-tabel'!$D$20:$Z$42,MAX($E132,2010)-2003,AC$28-2003)),0))</f>
        <v>1.1149722466964924</v>
      </c>
      <c r="AD132" s="118">
        <f>IF($C132="TD",INDEX('4. CPI-tabel'!$D$20:$Z$42,$E132-2003,AD$28-2003),
IF(AD$28&gt;=$E132,MAX(1,INDEX('4. CPI-tabel'!$D$20:$Z$42,MAX($E132,2010)-2003,AD$28-2003)),0))</f>
        <v>1.1172021911898855</v>
      </c>
      <c r="AE132" s="118">
        <f>IF($C132="TD",INDEX('4. CPI-tabel'!$D$20:$Z$42,$E132-2003,AE$28-2003),
IF(AE$28&gt;=$E132,MAX(1,INDEX('4. CPI-tabel'!$D$20:$Z$42,MAX($E132,2010)-2003,AE$28-2003)),0))</f>
        <v>1.132843021866544</v>
      </c>
      <c r="AF132" s="118">
        <f>IF($C132="TD",INDEX('4. CPI-tabel'!$D$20:$Z$42,$E132-2003,AF$28-2003),
IF(AF$28&gt;=$E132,MAX(1,INDEX('4. CPI-tabel'!$D$20:$Z$42,MAX($E132,2010)-2003,AF$28-2003)),0))</f>
        <v>1.1566327253257414</v>
      </c>
      <c r="AG132" s="118">
        <f>IF($C132="TD",INDEX('4. CPI-tabel'!$D$20:$Z$42,$E132-2003,AG$28-2003),
IF(AG$28&gt;=$E132,MAX(1,INDEX('4. CPI-tabel'!$D$20:$Z$42,MAX($E132,2010)-2003,AG$28-2003)),0))</f>
        <v>1.1890184416348621</v>
      </c>
      <c r="AH132" s="118">
        <f>IF($C132="TD",INDEX('4. CPI-tabel'!$D$20:$Z$42,$E132-2003,AH$28-2003),
IF(AH$28&gt;=$E132,MAX(1,INDEX('4. CPI-tabel'!$D$20:$Z$42,MAX($E132,2010)-2003,AH$28-2003)),0))</f>
        <v>1.197341570726306</v>
      </c>
      <c r="AI132" s="118">
        <f>IF($C132="TD",INDEX('4. CPI-tabel'!$D$20:$Z$42,$E132-2003,AI$28-2003),
IF(AI$28&gt;=$E132,MAX(1,INDEX('4. CPI-tabel'!$D$20:$Z$42,MAX($E132,2010)-2003,AI$28-2003)),0))</f>
        <v>1.197341570726306</v>
      </c>
      <c r="AJ132" s="118">
        <f>IF($C132="TD",INDEX('4. CPI-tabel'!$D$20:$Z$42,$E132-2003,AJ$28-2003),
IF(AJ$28&gt;=$E132,MAX(1,INDEX('4. CPI-tabel'!$D$20:$Z$42,MAX($E132,2010)-2003,AJ$28-2003)),0))</f>
        <v>1.197341570726306</v>
      </c>
      <c r="AK132" s="118">
        <f>IF($C132="TD",INDEX('4. CPI-tabel'!$D$20:$Z$42,$E132-2003,AK$28-2003),
IF(AK$28&gt;=$E132,MAX(1,INDEX('4. CPI-tabel'!$D$20:$Z$42,MAX($E132,2010)-2003,AK$28-2003)),0))</f>
        <v>1.197341570726306</v>
      </c>
      <c r="AL132" s="118">
        <f>IF($C132="TD",INDEX('4. CPI-tabel'!$D$20:$Z$42,$E132-2003,AL$28-2003),
IF(AL$28&gt;=$E132,MAX(1,INDEX('4. CPI-tabel'!$D$20:$Z$42,MAX($E132,2010)-2003,AL$28-2003)),0))</f>
        <v>1.197341570726306</v>
      </c>
      <c r="AM132" s="118">
        <f>IF($C132="TD",INDEX('4. CPI-tabel'!$D$20:$Z$42,$E132-2003,AM$28-2003),
IF(AM$28&gt;=$E132,MAX(1,INDEX('4. CPI-tabel'!$D$20:$Z$42,MAX($E132,2010)-2003,AM$28-2003)),0))</f>
        <v>1.197341570726306</v>
      </c>
      <c r="AO132" s="87">
        <f t="shared" si="21"/>
        <v>573.97937692307687</v>
      </c>
      <c r="AP132" s="87">
        <f t="shared" si="22"/>
        <v>588.90284072307679</v>
      </c>
      <c r="AQ132" s="87">
        <f t="shared" si="23"/>
        <v>602.44760605970748</v>
      </c>
      <c r="AR132" s="87">
        <f t="shared" si="24"/>
        <v>619.31613902937931</v>
      </c>
      <c r="AS132" s="87">
        <f t="shared" si="25"/>
        <v>625.50930041967308</v>
      </c>
      <c r="AT132" s="87">
        <f t="shared" si="26"/>
        <v>630.5133748230304</v>
      </c>
      <c r="AU132" s="87">
        <f t="shared" si="27"/>
        <v>631.77440157267654</v>
      </c>
      <c r="AV132" s="87">
        <f t="shared" si="28"/>
        <v>640.61924319469404</v>
      </c>
      <c r="AW132" s="87">
        <f t="shared" si="29"/>
        <v>654.07224730178268</v>
      </c>
      <c r="AX132" s="87">
        <f t="shared" si="30"/>
        <v>672.38627022623257</v>
      </c>
      <c r="AY132" s="87">
        <f t="shared" si="31"/>
        <v>677.09297411781608</v>
      </c>
      <c r="AZ132" s="87">
        <f t="shared" si="32"/>
        <v>812.51156894137921</v>
      </c>
      <c r="BA132" s="87">
        <f t="shared" si="33"/>
        <v>777.05651866030098</v>
      </c>
      <c r="BB132" s="87">
        <f t="shared" si="34"/>
        <v>743.14859784603323</v>
      </c>
      <c r="BC132" s="87">
        <f t="shared" si="35"/>
        <v>710.72029539456992</v>
      </c>
      <c r="BD132" s="87">
        <f t="shared" si="36"/>
        <v>679.70704614098872</v>
      </c>
    </row>
    <row r="133" spans="1:56" s="20" customFormat="1" x14ac:dyDescent="0.2">
      <c r="A133" s="41"/>
      <c r="B133" s="86">
        <f>'3. Investeringen'!B119</f>
        <v>105</v>
      </c>
      <c r="C133" s="86" t="str">
        <f>'3. Investeringen'!F119</f>
        <v>AD</v>
      </c>
      <c r="D133" s="86" t="str">
        <f>'3. Investeringen'!G119</f>
        <v>Nieuwe investeringen AD</v>
      </c>
      <c r="E133" s="121">
        <f>'3. Investeringen'!K119</f>
        <v>2011</v>
      </c>
      <c r="G133" s="86">
        <f>'7. Nominale afschrijvingen'!R122</f>
        <v>11416.846783202558</v>
      </c>
      <c r="H133" s="86">
        <f>'7. Nominale afschrijvingen'!S122</f>
        <v>22833.693566405116</v>
      </c>
      <c r="I133" s="86">
        <f>'7. Nominale afschrijvingen'!T122</f>
        <v>22833.693566405116</v>
      </c>
      <c r="J133" s="86">
        <f>'7. Nominale afschrijvingen'!U122</f>
        <v>22833.693566405116</v>
      </c>
      <c r="K133" s="86">
        <f>'7. Nominale afschrijvingen'!V122</f>
        <v>22833.693566405116</v>
      </c>
      <c r="L133" s="86">
        <f>'7. Nominale afschrijvingen'!W122</f>
        <v>22833.693566405116</v>
      </c>
      <c r="M133" s="86">
        <f>'7. Nominale afschrijvingen'!X122</f>
        <v>22833.693566405116</v>
      </c>
      <c r="N133" s="86">
        <f>'7. Nominale afschrijvingen'!Y122</f>
        <v>22833.693566405116</v>
      </c>
      <c r="O133" s="86">
        <f>'7. Nominale afschrijvingen'!Z122</f>
        <v>22833.693566405116</v>
      </c>
      <c r="P133" s="86">
        <f>'7. Nominale afschrijvingen'!AA122</f>
        <v>22833.693566405116</v>
      </c>
      <c r="Q133" s="86">
        <f>'7. Nominale afschrijvingen'!AB122</f>
        <v>22833.693566405116</v>
      </c>
      <c r="R133" s="86">
        <f>'7. Nominale afschrijvingen'!AC122</f>
        <v>27400.432279686138</v>
      </c>
      <c r="S133" s="86">
        <f>'7. Nominale afschrijvingen'!AD122</f>
        <v>26246.729867909882</v>
      </c>
      <c r="T133" s="86">
        <f>'7. Nominale afschrijvingen'!AE122</f>
        <v>25141.60439978736</v>
      </c>
      <c r="U133" s="86">
        <f>'7. Nominale afschrijvingen'!AF122</f>
        <v>24083.010530322626</v>
      </c>
      <c r="V133" s="86">
        <f>'7. Nominale afschrijvingen'!AG122</f>
        <v>23068.989034309041</v>
      </c>
      <c r="W133" s="65"/>
      <c r="X133" s="118">
        <f>IF($C133="TD",INDEX('4. CPI-tabel'!$D$20:$Z$42,$E133-2003,X$28-2003),
IF(X$28&gt;=$E133,MAX(1,INDEX('4. CPI-tabel'!$D$20:$Z$42,MAX($E133,2010)-2003,X$28-2003)),0))</f>
        <v>1</v>
      </c>
      <c r="Y133" s="118">
        <f>IF($C133="TD",INDEX('4. CPI-tabel'!$D$20:$Z$42,$E133-2003,Y$28-2003),
IF(Y$28&gt;=$E133,MAX(1,INDEX('4. CPI-tabel'!$D$20:$Z$42,MAX($E133,2010)-2003,Y$28-2003)),0))</f>
        <v>1.026</v>
      </c>
      <c r="Z133" s="118">
        <f>IF($C133="TD",INDEX('4. CPI-tabel'!$D$20:$Z$42,$E133-2003,Z$28-2003),
IF(Z$28&gt;=$E133,MAX(1,INDEX('4. CPI-tabel'!$D$20:$Z$42,MAX($E133,2010)-2003,Z$28-2003)),0))</f>
        <v>1.049598</v>
      </c>
      <c r="AA133" s="118">
        <f>IF($C133="TD",INDEX('4. CPI-tabel'!$D$20:$Z$42,$E133-2003,AA$28-2003),
IF(AA$28&gt;=$E133,MAX(1,INDEX('4. CPI-tabel'!$D$20:$Z$42,MAX($E133,2010)-2003,AA$28-2003)),0))</f>
        <v>1.0789867440000001</v>
      </c>
      <c r="AB133" s="118">
        <f>IF($C133="TD",INDEX('4. CPI-tabel'!$D$20:$Z$42,$E133-2003,AB$28-2003),
IF(AB$28&gt;=$E133,MAX(1,INDEX('4. CPI-tabel'!$D$20:$Z$42,MAX($E133,2010)-2003,AB$28-2003)),0))</f>
        <v>1.08977661144</v>
      </c>
      <c r="AC133" s="118">
        <f>IF($C133="TD",INDEX('4. CPI-tabel'!$D$20:$Z$42,$E133-2003,AC$28-2003),
IF(AC$28&gt;=$E133,MAX(1,INDEX('4. CPI-tabel'!$D$20:$Z$42,MAX($E133,2010)-2003,AC$28-2003)),0))</f>
        <v>1.09849482433152</v>
      </c>
      <c r="AD133" s="118">
        <f>IF($C133="TD",INDEX('4. CPI-tabel'!$D$20:$Z$42,$E133-2003,AD$28-2003),
IF(AD$28&gt;=$E133,MAX(1,INDEX('4. CPI-tabel'!$D$20:$Z$42,MAX($E133,2010)-2003,AD$28-2003)),0))</f>
        <v>1.1006918139801831</v>
      </c>
      <c r="AE133" s="118">
        <f>IF($C133="TD",INDEX('4. CPI-tabel'!$D$20:$Z$42,$E133-2003,AE$28-2003),
IF(AE$28&gt;=$E133,MAX(1,INDEX('4. CPI-tabel'!$D$20:$Z$42,MAX($E133,2010)-2003,AE$28-2003)),0))</f>
        <v>1.1161014993759057</v>
      </c>
      <c r="AF133" s="118">
        <f>IF($C133="TD",INDEX('4. CPI-tabel'!$D$20:$Z$42,$E133-2003,AF$28-2003),
IF(AF$28&gt;=$E133,MAX(1,INDEX('4. CPI-tabel'!$D$20:$Z$42,MAX($E133,2010)-2003,AF$28-2003)),0))</f>
        <v>1.1395396308627996</v>
      </c>
      <c r="AG133" s="118">
        <f>IF($C133="TD",INDEX('4. CPI-tabel'!$D$20:$Z$42,$E133-2003,AG$28-2003),
IF(AG$28&gt;=$E133,MAX(1,INDEX('4. CPI-tabel'!$D$20:$Z$42,MAX($E133,2010)-2003,AG$28-2003)),0))</f>
        <v>1.171446740526958</v>
      </c>
      <c r="AH133" s="118">
        <f>IF($C133="TD",INDEX('4. CPI-tabel'!$D$20:$Z$42,$E133-2003,AH$28-2003),
IF(AH$28&gt;=$E133,MAX(1,INDEX('4. CPI-tabel'!$D$20:$Z$42,MAX($E133,2010)-2003,AH$28-2003)),0))</f>
        <v>1.1796468677106466</v>
      </c>
      <c r="AI133" s="118">
        <f>IF($C133="TD",INDEX('4. CPI-tabel'!$D$20:$Z$42,$E133-2003,AI$28-2003),
IF(AI$28&gt;=$E133,MAX(1,INDEX('4. CPI-tabel'!$D$20:$Z$42,MAX($E133,2010)-2003,AI$28-2003)),0))</f>
        <v>1.1796468677106466</v>
      </c>
      <c r="AJ133" s="118">
        <f>IF($C133="TD",INDEX('4. CPI-tabel'!$D$20:$Z$42,$E133-2003,AJ$28-2003),
IF(AJ$28&gt;=$E133,MAX(1,INDEX('4. CPI-tabel'!$D$20:$Z$42,MAX($E133,2010)-2003,AJ$28-2003)),0))</f>
        <v>1.1796468677106466</v>
      </c>
      <c r="AK133" s="118">
        <f>IF($C133="TD",INDEX('4. CPI-tabel'!$D$20:$Z$42,$E133-2003,AK$28-2003),
IF(AK$28&gt;=$E133,MAX(1,INDEX('4. CPI-tabel'!$D$20:$Z$42,MAX($E133,2010)-2003,AK$28-2003)),0))</f>
        <v>1.1796468677106466</v>
      </c>
      <c r="AL133" s="118">
        <f>IF($C133="TD",INDEX('4. CPI-tabel'!$D$20:$Z$42,$E133-2003,AL$28-2003),
IF(AL$28&gt;=$E133,MAX(1,INDEX('4. CPI-tabel'!$D$20:$Z$42,MAX($E133,2010)-2003,AL$28-2003)),0))</f>
        <v>1.1796468677106466</v>
      </c>
      <c r="AM133" s="118">
        <f>IF($C133="TD",INDEX('4. CPI-tabel'!$D$20:$Z$42,$E133-2003,AM$28-2003),
IF(AM$28&gt;=$E133,MAX(1,INDEX('4. CPI-tabel'!$D$20:$Z$42,MAX($E133,2010)-2003,AM$28-2003)),0))</f>
        <v>1.1796468677106466</v>
      </c>
      <c r="AO133" s="87">
        <f t="shared" si="21"/>
        <v>11416.846783202558</v>
      </c>
      <c r="AP133" s="87">
        <f t="shared" si="22"/>
        <v>23427.369599131649</v>
      </c>
      <c r="AQ133" s="87">
        <f t="shared" si="23"/>
        <v>23966.199099911679</v>
      </c>
      <c r="AR133" s="87">
        <f t="shared" si="24"/>
        <v>24637.252674709205</v>
      </c>
      <c r="AS133" s="87">
        <f t="shared" si="25"/>
        <v>24883.625201456296</v>
      </c>
      <c r="AT133" s="87">
        <f t="shared" si="26"/>
        <v>25082.694203067946</v>
      </c>
      <c r="AU133" s="87">
        <f t="shared" si="27"/>
        <v>25132.859591474084</v>
      </c>
      <c r="AV133" s="87">
        <f t="shared" si="28"/>
        <v>25484.719625754722</v>
      </c>
      <c r="AW133" s="87">
        <f t="shared" si="29"/>
        <v>26019.898737895568</v>
      </c>
      <c r="AX133" s="87">
        <f t="shared" si="30"/>
        <v>26748.455902556645</v>
      </c>
      <c r="AY133" s="87">
        <f t="shared" si="31"/>
        <v>26935.695093874539</v>
      </c>
      <c r="AZ133" s="87">
        <f t="shared" si="32"/>
        <v>32322.834112649445</v>
      </c>
      <c r="BA133" s="87">
        <f t="shared" si="33"/>
        <v>30961.872676327366</v>
      </c>
      <c r="BB133" s="87">
        <f t="shared" si="34"/>
        <v>29658.214879429372</v>
      </c>
      <c r="BC133" s="87">
        <f t="shared" si="35"/>
        <v>28409.447937137604</v>
      </c>
      <c r="BD133" s="87">
        <f t="shared" si="36"/>
        <v>27213.260655573915</v>
      </c>
    </row>
    <row r="134" spans="1:56" s="20" customFormat="1" x14ac:dyDescent="0.2">
      <c r="A134" s="41"/>
      <c r="B134" s="86">
        <f>'3. Investeringen'!B120</f>
        <v>106</v>
      </c>
      <c r="C134" s="86" t="str">
        <f>'3. Investeringen'!F120</f>
        <v>AD</v>
      </c>
      <c r="D134" s="86" t="str">
        <f>'3. Investeringen'!G120</f>
        <v>Nieuwe investeringen AD</v>
      </c>
      <c r="E134" s="121">
        <f>'3. Investeringen'!K120</f>
        <v>2011</v>
      </c>
      <c r="G134" s="86">
        <f>'7. Nominale afschrijvingen'!R123</f>
        <v>704.09689064250199</v>
      </c>
      <c r="H134" s="86">
        <f>'7. Nominale afschrijvingen'!S123</f>
        <v>1408.193781285004</v>
      </c>
      <c r="I134" s="86">
        <f>'7. Nominale afschrijvingen'!T123</f>
        <v>1408.193781285004</v>
      </c>
      <c r="J134" s="86">
        <f>'7. Nominale afschrijvingen'!U123</f>
        <v>1408.193781285004</v>
      </c>
      <c r="K134" s="86">
        <f>'7. Nominale afschrijvingen'!V123</f>
        <v>1408.193781285004</v>
      </c>
      <c r="L134" s="86">
        <f>'7. Nominale afschrijvingen'!W123</f>
        <v>1408.193781285004</v>
      </c>
      <c r="M134" s="86">
        <f>'7. Nominale afschrijvingen'!X123</f>
        <v>1408.193781285004</v>
      </c>
      <c r="N134" s="86">
        <f>'7. Nominale afschrijvingen'!Y123</f>
        <v>1408.193781285004</v>
      </c>
      <c r="O134" s="86">
        <f>'7. Nominale afschrijvingen'!Z123</f>
        <v>1408.193781285004</v>
      </c>
      <c r="P134" s="86">
        <f>'7. Nominale afschrijvingen'!AA123</f>
        <v>1408.193781285004</v>
      </c>
      <c r="Q134" s="86">
        <f>'7. Nominale afschrijvingen'!AB123</f>
        <v>1408.193781285004</v>
      </c>
      <c r="R134" s="86">
        <f>'7. Nominale afschrijvingen'!AC123</f>
        <v>1689.8325375420047</v>
      </c>
      <c r="S134" s="86">
        <f>'7. Nominale afschrijvingen'!AD123</f>
        <v>1618.6816938560257</v>
      </c>
      <c r="T134" s="86">
        <f>'7. Nominale afschrijvingen'!AE123</f>
        <v>1550.526675167351</v>
      </c>
      <c r="U134" s="86">
        <f>'7. Nominale afschrijvingen'!AF123</f>
        <v>1485.2413414760942</v>
      </c>
      <c r="V134" s="86">
        <f>'7. Nominale afschrijvingen'!AG123</f>
        <v>1422.7048639402587</v>
      </c>
      <c r="W134" s="65"/>
      <c r="X134" s="118">
        <f>IF($C134="TD",INDEX('4. CPI-tabel'!$D$20:$Z$42,$E134-2003,X$28-2003),
IF(X$28&gt;=$E134,MAX(1,INDEX('4. CPI-tabel'!$D$20:$Z$42,MAX($E134,2010)-2003,X$28-2003)),0))</f>
        <v>1</v>
      </c>
      <c r="Y134" s="118">
        <f>IF($C134="TD",INDEX('4. CPI-tabel'!$D$20:$Z$42,$E134-2003,Y$28-2003),
IF(Y$28&gt;=$E134,MAX(1,INDEX('4. CPI-tabel'!$D$20:$Z$42,MAX($E134,2010)-2003,Y$28-2003)),0))</f>
        <v>1.026</v>
      </c>
      <c r="Z134" s="118">
        <f>IF($C134="TD",INDEX('4. CPI-tabel'!$D$20:$Z$42,$E134-2003,Z$28-2003),
IF(Z$28&gt;=$E134,MAX(1,INDEX('4. CPI-tabel'!$D$20:$Z$42,MAX($E134,2010)-2003,Z$28-2003)),0))</f>
        <v>1.049598</v>
      </c>
      <c r="AA134" s="118">
        <f>IF($C134="TD",INDEX('4. CPI-tabel'!$D$20:$Z$42,$E134-2003,AA$28-2003),
IF(AA$28&gt;=$E134,MAX(1,INDEX('4. CPI-tabel'!$D$20:$Z$42,MAX($E134,2010)-2003,AA$28-2003)),0))</f>
        <v>1.0789867440000001</v>
      </c>
      <c r="AB134" s="118">
        <f>IF($C134="TD",INDEX('4. CPI-tabel'!$D$20:$Z$42,$E134-2003,AB$28-2003),
IF(AB$28&gt;=$E134,MAX(1,INDEX('4. CPI-tabel'!$D$20:$Z$42,MAX($E134,2010)-2003,AB$28-2003)),0))</f>
        <v>1.08977661144</v>
      </c>
      <c r="AC134" s="118">
        <f>IF($C134="TD",INDEX('4. CPI-tabel'!$D$20:$Z$42,$E134-2003,AC$28-2003),
IF(AC$28&gt;=$E134,MAX(1,INDEX('4. CPI-tabel'!$D$20:$Z$42,MAX($E134,2010)-2003,AC$28-2003)),0))</f>
        <v>1.09849482433152</v>
      </c>
      <c r="AD134" s="118">
        <f>IF($C134="TD",INDEX('4. CPI-tabel'!$D$20:$Z$42,$E134-2003,AD$28-2003),
IF(AD$28&gt;=$E134,MAX(1,INDEX('4. CPI-tabel'!$D$20:$Z$42,MAX($E134,2010)-2003,AD$28-2003)),0))</f>
        <v>1.1006918139801831</v>
      </c>
      <c r="AE134" s="118">
        <f>IF($C134="TD",INDEX('4. CPI-tabel'!$D$20:$Z$42,$E134-2003,AE$28-2003),
IF(AE$28&gt;=$E134,MAX(1,INDEX('4. CPI-tabel'!$D$20:$Z$42,MAX($E134,2010)-2003,AE$28-2003)),0))</f>
        <v>1.1161014993759057</v>
      </c>
      <c r="AF134" s="118">
        <f>IF($C134="TD",INDEX('4. CPI-tabel'!$D$20:$Z$42,$E134-2003,AF$28-2003),
IF(AF$28&gt;=$E134,MAX(1,INDEX('4. CPI-tabel'!$D$20:$Z$42,MAX($E134,2010)-2003,AF$28-2003)),0))</f>
        <v>1.1395396308627996</v>
      </c>
      <c r="AG134" s="118">
        <f>IF($C134="TD",INDEX('4. CPI-tabel'!$D$20:$Z$42,$E134-2003,AG$28-2003),
IF(AG$28&gt;=$E134,MAX(1,INDEX('4. CPI-tabel'!$D$20:$Z$42,MAX($E134,2010)-2003,AG$28-2003)),0))</f>
        <v>1.171446740526958</v>
      </c>
      <c r="AH134" s="118">
        <f>IF($C134="TD",INDEX('4. CPI-tabel'!$D$20:$Z$42,$E134-2003,AH$28-2003),
IF(AH$28&gt;=$E134,MAX(1,INDEX('4. CPI-tabel'!$D$20:$Z$42,MAX($E134,2010)-2003,AH$28-2003)),0))</f>
        <v>1.1796468677106466</v>
      </c>
      <c r="AI134" s="118">
        <f>IF($C134="TD",INDEX('4. CPI-tabel'!$D$20:$Z$42,$E134-2003,AI$28-2003),
IF(AI$28&gt;=$E134,MAX(1,INDEX('4. CPI-tabel'!$D$20:$Z$42,MAX($E134,2010)-2003,AI$28-2003)),0))</f>
        <v>1.1796468677106466</v>
      </c>
      <c r="AJ134" s="118">
        <f>IF($C134="TD",INDEX('4. CPI-tabel'!$D$20:$Z$42,$E134-2003,AJ$28-2003),
IF(AJ$28&gt;=$E134,MAX(1,INDEX('4. CPI-tabel'!$D$20:$Z$42,MAX($E134,2010)-2003,AJ$28-2003)),0))</f>
        <v>1.1796468677106466</v>
      </c>
      <c r="AK134" s="118">
        <f>IF($C134="TD",INDEX('4. CPI-tabel'!$D$20:$Z$42,$E134-2003,AK$28-2003),
IF(AK$28&gt;=$E134,MAX(1,INDEX('4. CPI-tabel'!$D$20:$Z$42,MAX($E134,2010)-2003,AK$28-2003)),0))</f>
        <v>1.1796468677106466</v>
      </c>
      <c r="AL134" s="118">
        <f>IF($C134="TD",INDEX('4. CPI-tabel'!$D$20:$Z$42,$E134-2003,AL$28-2003),
IF(AL$28&gt;=$E134,MAX(1,INDEX('4. CPI-tabel'!$D$20:$Z$42,MAX($E134,2010)-2003,AL$28-2003)),0))</f>
        <v>1.1796468677106466</v>
      </c>
      <c r="AM134" s="118">
        <f>IF($C134="TD",INDEX('4. CPI-tabel'!$D$20:$Z$42,$E134-2003,AM$28-2003),
IF(AM$28&gt;=$E134,MAX(1,INDEX('4. CPI-tabel'!$D$20:$Z$42,MAX($E134,2010)-2003,AM$28-2003)),0))</f>
        <v>1.1796468677106466</v>
      </c>
      <c r="AO134" s="87">
        <f t="shared" si="21"/>
        <v>704.09689064250199</v>
      </c>
      <c r="AP134" s="87">
        <f t="shared" si="22"/>
        <v>1444.8068195984142</v>
      </c>
      <c r="AQ134" s="87">
        <f t="shared" si="23"/>
        <v>1478.0373764491776</v>
      </c>
      <c r="AR134" s="87">
        <f t="shared" si="24"/>
        <v>1519.4224229897548</v>
      </c>
      <c r="AS134" s="87">
        <f t="shared" si="25"/>
        <v>1534.6166472196521</v>
      </c>
      <c r="AT134" s="87">
        <f t="shared" si="26"/>
        <v>1546.8935803974093</v>
      </c>
      <c r="AU134" s="87">
        <f t="shared" si="27"/>
        <v>1549.9873675582044</v>
      </c>
      <c r="AV134" s="87">
        <f t="shared" si="28"/>
        <v>1571.6871907040193</v>
      </c>
      <c r="AW134" s="87">
        <f t="shared" si="29"/>
        <v>1604.6926217088035</v>
      </c>
      <c r="AX134" s="87">
        <f t="shared" si="30"/>
        <v>1649.6240151166498</v>
      </c>
      <c r="AY134" s="87">
        <f t="shared" si="31"/>
        <v>1661.1713832224664</v>
      </c>
      <c r="AZ134" s="87">
        <f t="shared" si="32"/>
        <v>1993.4056598669595</v>
      </c>
      <c r="BA134" s="87">
        <f t="shared" si="33"/>
        <v>1909.4727899778245</v>
      </c>
      <c r="BB134" s="87">
        <f t="shared" si="34"/>
        <v>1829.0739356629688</v>
      </c>
      <c r="BC134" s="87">
        <f t="shared" si="35"/>
        <v>1752.0602962666335</v>
      </c>
      <c r="BD134" s="87">
        <f t="shared" si="36"/>
        <v>1678.289336423828</v>
      </c>
    </row>
    <row r="135" spans="1:56" s="20" customFormat="1" x14ac:dyDescent="0.2">
      <c r="A135" s="41"/>
      <c r="B135" s="86">
        <f>'3. Investeringen'!B121</f>
        <v>107</v>
      </c>
      <c r="C135" s="86" t="str">
        <f>'3. Investeringen'!F121</f>
        <v>AD</v>
      </c>
      <c r="D135" s="86" t="str">
        <f>'3. Investeringen'!G121</f>
        <v>Nieuwe investeringen AD</v>
      </c>
      <c r="E135" s="121">
        <f>'3. Investeringen'!K121</f>
        <v>2012</v>
      </c>
      <c r="G135" s="86">
        <f>'7. Nominale afschrijvingen'!R124</f>
        <v>0</v>
      </c>
      <c r="H135" s="86">
        <f>'7. Nominale afschrijvingen'!S124</f>
        <v>10470.061025641025</v>
      </c>
      <c r="I135" s="86">
        <f>'7. Nominale afschrijvingen'!T124</f>
        <v>20940.122051282051</v>
      </c>
      <c r="J135" s="86">
        <f>'7. Nominale afschrijvingen'!U124</f>
        <v>20940.122051282051</v>
      </c>
      <c r="K135" s="86">
        <f>'7. Nominale afschrijvingen'!V124</f>
        <v>20940.122051282051</v>
      </c>
      <c r="L135" s="86">
        <f>'7. Nominale afschrijvingen'!W124</f>
        <v>20940.122051282051</v>
      </c>
      <c r="M135" s="86">
        <f>'7. Nominale afschrijvingen'!X124</f>
        <v>20940.122051282051</v>
      </c>
      <c r="N135" s="86">
        <f>'7. Nominale afschrijvingen'!Y124</f>
        <v>20940.122051282051</v>
      </c>
      <c r="O135" s="86">
        <f>'7. Nominale afschrijvingen'!Z124</f>
        <v>20940.122051282051</v>
      </c>
      <c r="P135" s="86">
        <f>'7. Nominale afschrijvingen'!AA124</f>
        <v>20940.122051282051</v>
      </c>
      <c r="Q135" s="86">
        <f>'7. Nominale afschrijvingen'!AB124</f>
        <v>20940.122051282051</v>
      </c>
      <c r="R135" s="86">
        <f>'7. Nominale afschrijvingen'!AC124</f>
        <v>25128.146461538461</v>
      </c>
      <c r="S135" s="86">
        <f>'7. Nominale afschrijvingen'!AD124</f>
        <v>24105.984571577574</v>
      </c>
      <c r="T135" s="86">
        <f>'7. Nominale afschrijvingen'!AE124</f>
        <v>23125.402148326961</v>
      </c>
      <c r="U135" s="86">
        <f>'7. Nominale afschrijvingen'!AF124</f>
        <v>22184.707823649253</v>
      </c>
      <c r="V135" s="86">
        <f>'7. Nominale afschrijvingen'!AG124</f>
        <v>21282.279030822843</v>
      </c>
      <c r="W135" s="65"/>
      <c r="X135" s="118">
        <f>IF($C135="TD",INDEX('4. CPI-tabel'!$D$20:$Z$42,$E135-2003,X$28-2003),
IF(X$28&gt;=$E135,MAX(1,INDEX('4. CPI-tabel'!$D$20:$Z$42,MAX($E135,2010)-2003,X$28-2003)),0))</f>
        <v>0</v>
      </c>
      <c r="Y135" s="118">
        <f>IF($C135="TD",INDEX('4. CPI-tabel'!$D$20:$Z$42,$E135-2003,Y$28-2003),
IF(Y$28&gt;=$E135,MAX(1,INDEX('4. CPI-tabel'!$D$20:$Z$42,MAX($E135,2010)-2003,Y$28-2003)),0))</f>
        <v>1</v>
      </c>
      <c r="Z135" s="118">
        <f>IF($C135="TD",INDEX('4. CPI-tabel'!$D$20:$Z$42,$E135-2003,Z$28-2003),
IF(Z$28&gt;=$E135,MAX(1,INDEX('4. CPI-tabel'!$D$20:$Z$42,MAX($E135,2010)-2003,Z$28-2003)),0))</f>
        <v>1.0229999999999999</v>
      </c>
      <c r="AA135" s="118">
        <f>IF($C135="TD",INDEX('4. CPI-tabel'!$D$20:$Z$42,$E135-2003,AA$28-2003),
IF(AA$28&gt;=$E135,MAX(1,INDEX('4. CPI-tabel'!$D$20:$Z$42,MAX($E135,2010)-2003,AA$28-2003)),0))</f>
        <v>1.051644</v>
      </c>
      <c r="AB135" s="118">
        <f>IF($C135="TD",INDEX('4. CPI-tabel'!$D$20:$Z$42,$E135-2003,AB$28-2003),
IF(AB$28&gt;=$E135,MAX(1,INDEX('4. CPI-tabel'!$D$20:$Z$42,MAX($E135,2010)-2003,AB$28-2003)),0))</f>
        <v>1.06216044</v>
      </c>
      <c r="AC135" s="118">
        <f>IF($C135="TD",INDEX('4. CPI-tabel'!$D$20:$Z$42,$E135-2003,AC$28-2003),
IF(AC$28&gt;=$E135,MAX(1,INDEX('4. CPI-tabel'!$D$20:$Z$42,MAX($E135,2010)-2003,AC$28-2003)),0))</f>
        <v>1.0706577235199999</v>
      </c>
      <c r="AD135" s="118">
        <f>IF($C135="TD",INDEX('4. CPI-tabel'!$D$20:$Z$42,$E135-2003,AD$28-2003),
IF(AD$28&gt;=$E135,MAX(1,INDEX('4. CPI-tabel'!$D$20:$Z$42,MAX($E135,2010)-2003,AD$28-2003)),0))</f>
        <v>1.0727990389670399</v>
      </c>
      <c r="AE135" s="118">
        <f>IF($C135="TD",INDEX('4. CPI-tabel'!$D$20:$Z$42,$E135-2003,AE$28-2003),
IF(AE$28&gt;=$E135,MAX(1,INDEX('4. CPI-tabel'!$D$20:$Z$42,MAX($E135,2010)-2003,AE$28-2003)),0))</f>
        <v>1.0878182255125783</v>
      </c>
      <c r="AF135" s="118">
        <f>IF($C135="TD",INDEX('4. CPI-tabel'!$D$20:$Z$42,$E135-2003,AF$28-2003),
IF(AF$28&gt;=$E135,MAX(1,INDEX('4. CPI-tabel'!$D$20:$Z$42,MAX($E135,2010)-2003,AF$28-2003)),0))</f>
        <v>1.1106624082483423</v>
      </c>
      <c r="AG135" s="118">
        <f>IF($C135="TD",INDEX('4. CPI-tabel'!$D$20:$Z$42,$E135-2003,AG$28-2003),
IF(AG$28&gt;=$E135,MAX(1,INDEX('4. CPI-tabel'!$D$20:$Z$42,MAX($E135,2010)-2003,AG$28-2003)),0))</f>
        <v>1.1417609556792958</v>
      </c>
      <c r="AH135" s="118">
        <f>IF($C135="TD",INDEX('4. CPI-tabel'!$D$20:$Z$42,$E135-2003,AH$28-2003),
IF(AH$28&gt;=$E135,MAX(1,INDEX('4. CPI-tabel'!$D$20:$Z$42,MAX($E135,2010)-2003,AH$28-2003)),0))</f>
        <v>1.1497532823690508</v>
      </c>
      <c r="AI135" s="118">
        <f>IF($C135="TD",INDEX('4. CPI-tabel'!$D$20:$Z$42,$E135-2003,AI$28-2003),
IF(AI$28&gt;=$E135,MAX(1,INDEX('4. CPI-tabel'!$D$20:$Z$42,MAX($E135,2010)-2003,AI$28-2003)),0))</f>
        <v>1.1497532823690508</v>
      </c>
      <c r="AJ135" s="118">
        <f>IF($C135="TD",INDEX('4. CPI-tabel'!$D$20:$Z$42,$E135-2003,AJ$28-2003),
IF(AJ$28&gt;=$E135,MAX(1,INDEX('4. CPI-tabel'!$D$20:$Z$42,MAX($E135,2010)-2003,AJ$28-2003)),0))</f>
        <v>1.1497532823690508</v>
      </c>
      <c r="AK135" s="118">
        <f>IF($C135="TD",INDEX('4. CPI-tabel'!$D$20:$Z$42,$E135-2003,AK$28-2003),
IF(AK$28&gt;=$E135,MAX(1,INDEX('4. CPI-tabel'!$D$20:$Z$42,MAX($E135,2010)-2003,AK$28-2003)),0))</f>
        <v>1.1497532823690508</v>
      </c>
      <c r="AL135" s="118">
        <f>IF($C135="TD",INDEX('4. CPI-tabel'!$D$20:$Z$42,$E135-2003,AL$28-2003),
IF(AL$28&gt;=$E135,MAX(1,INDEX('4. CPI-tabel'!$D$20:$Z$42,MAX($E135,2010)-2003,AL$28-2003)),0))</f>
        <v>1.1497532823690508</v>
      </c>
      <c r="AM135" s="118">
        <f>IF($C135="TD",INDEX('4. CPI-tabel'!$D$20:$Z$42,$E135-2003,AM$28-2003),
IF(AM$28&gt;=$E135,MAX(1,INDEX('4. CPI-tabel'!$D$20:$Z$42,MAX($E135,2010)-2003,AM$28-2003)),0))</f>
        <v>1.1497532823690508</v>
      </c>
      <c r="AO135" s="87">
        <f t="shared" si="21"/>
        <v>0</v>
      </c>
      <c r="AP135" s="87">
        <f t="shared" si="22"/>
        <v>10470.061025641025</v>
      </c>
      <c r="AQ135" s="87">
        <f t="shared" si="23"/>
        <v>21421.744858461538</v>
      </c>
      <c r="AR135" s="87">
        <f t="shared" si="24"/>
        <v>22021.553714498463</v>
      </c>
      <c r="AS135" s="87">
        <f t="shared" si="25"/>
        <v>22241.769251643447</v>
      </c>
      <c r="AT135" s="87">
        <f t="shared" si="26"/>
        <v>22419.70340565659</v>
      </c>
      <c r="AU135" s="87">
        <f t="shared" si="27"/>
        <v>22464.542812467906</v>
      </c>
      <c r="AV135" s="87">
        <f t="shared" si="28"/>
        <v>22779.046411842453</v>
      </c>
      <c r="AW135" s="87">
        <f t="shared" si="29"/>
        <v>23257.40638649114</v>
      </c>
      <c r="AX135" s="87">
        <f t="shared" si="30"/>
        <v>23908.61376531289</v>
      </c>
      <c r="AY135" s="87">
        <f t="shared" si="31"/>
        <v>24075.97406167008</v>
      </c>
      <c r="AZ135" s="87">
        <f t="shared" si="32"/>
        <v>28891.168874004095</v>
      </c>
      <c r="BA135" s="87">
        <f t="shared" si="33"/>
        <v>27715.934885909013</v>
      </c>
      <c r="BB135" s="87">
        <f t="shared" si="34"/>
        <v>26588.507026143223</v>
      </c>
      <c r="BC135" s="87">
        <f t="shared" si="35"/>
        <v>25506.940638639091</v>
      </c>
      <c r="BD135" s="87">
        <f t="shared" si="36"/>
        <v>24469.370171982588</v>
      </c>
    </row>
    <row r="136" spans="1:56" s="20" customFormat="1" x14ac:dyDescent="0.2">
      <c r="A136" s="41"/>
      <c r="B136" s="86">
        <f>'3. Investeringen'!B122</f>
        <v>108</v>
      </c>
      <c r="C136" s="86" t="str">
        <f>'3. Investeringen'!F122</f>
        <v>AD</v>
      </c>
      <c r="D136" s="86" t="str">
        <f>'3. Investeringen'!G122</f>
        <v>Nieuwe investeringen AD</v>
      </c>
      <c r="E136" s="121">
        <f>'3. Investeringen'!K122</f>
        <v>2012</v>
      </c>
      <c r="G136" s="86">
        <f>'7. Nominale afschrijvingen'!R125</f>
        <v>0</v>
      </c>
      <c r="H136" s="86">
        <f>'7. Nominale afschrijvingen'!S125</f>
        <v>447.26923076923077</v>
      </c>
      <c r="I136" s="86">
        <f>'7. Nominale afschrijvingen'!T125</f>
        <v>894.53846153846143</v>
      </c>
      <c r="J136" s="86">
        <f>'7. Nominale afschrijvingen'!U125</f>
        <v>894.53846153846143</v>
      </c>
      <c r="K136" s="86">
        <f>'7. Nominale afschrijvingen'!V125</f>
        <v>894.53846153846143</v>
      </c>
      <c r="L136" s="86">
        <f>'7. Nominale afschrijvingen'!W125</f>
        <v>894.53846153846143</v>
      </c>
      <c r="M136" s="86">
        <f>'7. Nominale afschrijvingen'!X125</f>
        <v>894.53846153846143</v>
      </c>
      <c r="N136" s="86">
        <f>'7. Nominale afschrijvingen'!Y125</f>
        <v>894.53846153846143</v>
      </c>
      <c r="O136" s="86">
        <f>'7. Nominale afschrijvingen'!Z125</f>
        <v>894.53846153846143</v>
      </c>
      <c r="P136" s="86">
        <f>'7. Nominale afschrijvingen'!AA125</f>
        <v>894.53846153846143</v>
      </c>
      <c r="Q136" s="86">
        <f>'7. Nominale afschrijvingen'!AB125</f>
        <v>894.53846153846143</v>
      </c>
      <c r="R136" s="86">
        <f>'7. Nominale afschrijvingen'!AC125</f>
        <v>1073.4461538461539</v>
      </c>
      <c r="S136" s="86">
        <f>'7. Nominale afschrijvingen'!AD125</f>
        <v>1029.7805475880052</v>
      </c>
      <c r="T136" s="86">
        <f>'7. Nominale afschrijvingen'!AE125</f>
        <v>987.89116938103552</v>
      </c>
      <c r="U136" s="86">
        <f>'7. Nominale afschrijvingen'!AF125</f>
        <v>947.70576588078995</v>
      </c>
      <c r="V136" s="86">
        <f>'7. Nominale afschrijvingen'!AG125</f>
        <v>909.15502286191031</v>
      </c>
      <c r="W136" s="65"/>
      <c r="X136" s="118">
        <f>IF($C136="TD",INDEX('4. CPI-tabel'!$D$20:$Z$42,$E136-2003,X$28-2003),
IF(X$28&gt;=$E136,MAX(1,INDEX('4. CPI-tabel'!$D$20:$Z$42,MAX($E136,2010)-2003,X$28-2003)),0))</f>
        <v>0</v>
      </c>
      <c r="Y136" s="118">
        <f>IF($C136="TD",INDEX('4. CPI-tabel'!$D$20:$Z$42,$E136-2003,Y$28-2003),
IF(Y$28&gt;=$E136,MAX(1,INDEX('4. CPI-tabel'!$D$20:$Z$42,MAX($E136,2010)-2003,Y$28-2003)),0))</f>
        <v>1</v>
      </c>
      <c r="Z136" s="118">
        <f>IF($C136="TD",INDEX('4. CPI-tabel'!$D$20:$Z$42,$E136-2003,Z$28-2003),
IF(Z$28&gt;=$E136,MAX(1,INDEX('4. CPI-tabel'!$D$20:$Z$42,MAX($E136,2010)-2003,Z$28-2003)),0))</f>
        <v>1.0229999999999999</v>
      </c>
      <c r="AA136" s="118">
        <f>IF($C136="TD",INDEX('4. CPI-tabel'!$D$20:$Z$42,$E136-2003,AA$28-2003),
IF(AA$28&gt;=$E136,MAX(1,INDEX('4. CPI-tabel'!$D$20:$Z$42,MAX($E136,2010)-2003,AA$28-2003)),0))</f>
        <v>1.051644</v>
      </c>
      <c r="AB136" s="118">
        <f>IF($C136="TD",INDEX('4. CPI-tabel'!$D$20:$Z$42,$E136-2003,AB$28-2003),
IF(AB$28&gt;=$E136,MAX(1,INDEX('4. CPI-tabel'!$D$20:$Z$42,MAX($E136,2010)-2003,AB$28-2003)),0))</f>
        <v>1.06216044</v>
      </c>
      <c r="AC136" s="118">
        <f>IF($C136="TD",INDEX('4. CPI-tabel'!$D$20:$Z$42,$E136-2003,AC$28-2003),
IF(AC$28&gt;=$E136,MAX(1,INDEX('4. CPI-tabel'!$D$20:$Z$42,MAX($E136,2010)-2003,AC$28-2003)),0))</f>
        <v>1.0706577235199999</v>
      </c>
      <c r="AD136" s="118">
        <f>IF($C136="TD",INDEX('4. CPI-tabel'!$D$20:$Z$42,$E136-2003,AD$28-2003),
IF(AD$28&gt;=$E136,MAX(1,INDEX('4. CPI-tabel'!$D$20:$Z$42,MAX($E136,2010)-2003,AD$28-2003)),0))</f>
        <v>1.0727990389670399</v>
      </c>
      <c r="AE136" s="118">
        <f>IF($C136="TD",INDEX('4. CPI-tabel'!$D$20:$Z$42,$E136-2003,AE$28-2003),
IF(AE$28&gt;=$E136,MAX(1,INDEX('4. CPI-tabel'!$D$20:$Z$42,MAX($E136,2010)-2003,AE$28-2003)),0))</f>
        <v>1.0878182255125783</v>
      </c>
      <c r="AF136" s="118">
        <f>IF($C136="TD",INDEX('4. CPI-tabel'!$D$20:$Z$42,$E136-2003,AF$28-2003),
IF(AF$28&gt;=$E136,MAX(1,INDEX('4. CPI-tabel'!$D$20:$Z$42,MAX($E136,2010)-2003,AF$28-2003)),0))</f>
        <v>1.1106624082483423</v>
      </c>
      <c r="AG136" s="118">
        <f>IF($C136="TD",INDEX('4. CPI-tabel'!$D$20:$Z$42,$E136-2003,AG$28-2003),
IF(AG$28&gt;=$E136,MAX(1,INDEX('4. CPI-tabel'!$D$20:$Z$42,MAX($E136,2010)-2003,AG$28-2003)),0))</f>
        <v>1.1417609556792958</v>
      </c>
      <c r="AH136" s="118">
        <f>IF($C136="TD",INDEX('4. CPI-tabel'!$D$20:$Z$42,$E136-2003,AH$28-2003),
IF(AH$28&gt;=$E136,MAX(1,INDEX('4. CPI-tabel'!$D$20:$Z$42,MAX($E136,2010)-2003,AH$28-2003)),0))</f>
        <v>1.1497532823690508</v>
      </c>
      <c r="AI136" s="118">
        <f>IF($C136="TD",INDEX('4. CPI-tabel'!$D$20:$Z$42,$E136-2003,AI$28-2003),
IF(AI$28&gt;=$E136,MAX(1,INDEX('4. CPI-tabel'!$D$20:$Z$42,MAX($E136,2010)-2003,AI$28-2003)),0))</f>
        <v>1.1497532823690508</v>
      </c>
      <c r="AJ136" s="118">
        <f>IF($C136="TD",INDEX('4. CPI-tabel'!$D$20:$Z$42,$E136-2003,AJ$28-2003),
IF(AJ$28&gt;=$E136,MAX(1,INDEX('4. CPI-tabel'!$D$20:$Z$42,MAX($E136,2010)-2003,AJ$28-2003)),0))</f>
        <v>1.1497532823690508</v>
      </c>
      <c r="AK136" s="118">
        <f>IF($C136="TD",INDEX('4. CPI-tabel'!$D$20:$Z$42,$E136-2003,AK$28-2003),
IF(AK$28&gt;=$E136,MAX(1,INDEX('4. CPI-tabel'!$D$20:$Z$42,MAX($E136,2010)-2003,AK$28-2003)),0))</f>
        <v>1.1497532823690508</v>
      </c>
      <c r="AL136" s="118">
        <f>IF($C136="TD",INDEX('4. CPI-tabel'!$D$20:$Z$42,$E136-2003,AL$28-2003),
IF(AL$28&gt;=$E136,MAX(1,INDEX('4. CPI-tabel'!$D$20:$Z$42,MAX($E136,2010)-2003,AL$28-2003)),0))</f>
        <v>1.1497532823690508</v>
      </c>
      <c r="AM136" s="118">
        <f>IF($C136="TD",INDEX('4. CPI-tabel'!$D$20:$Z$42,$E136-2003,AM$28-2003),
IF(AM$28&gt;=$E136,MAX(1,INDEX('4. CPI-tabel'!$D$20:$Z$42,MAX($E136,2010)-2003,AM$28-2003)),0))</f>
        <v>1.1497532823690508</v>
      </c>
      <c r="AO136" s="87">
        <f t="shared" si="21"/>
        <v>0</v>
      </c>
      <c r="AP136" s="87">
        <f t="shared" si="22"/>
        <v>447.26923076923077</v>
      </c>
      <c r="AQ136" s="87">
        <f t="shared" si="23"/>
        <v>915.11284615384602</v>
      </c>
      <c r="AR136" s="87">
        <f t="shared" si="24"/>
        <v>940.73600584615372</v>
      </c>
      <c r="AS136" s="87">
        <f t="shared" si="25"/>
        <v>950.14336590461528</v>
      </c>
      <c r="AT136" s="87">
        <f t="shared" si="26"/>
        <v>957.74451283185203</v>
      </c>
      <c r="AU136" s="87">
        <f t="shared" si="27"/>
        <v>959.66000185751579</v>
      </c>
      <c r="AV136" s="87">
        <f t="shared" si="28"/>
        <v>973.09524188352088</v>
      </c>
      <c r="AW136" s="87">
        <f t="shared" si="29"/>
        <v>993.53024196307467</v>
      </c>
      <c r="AX136" s="87">
        <f t="shared" si="30"/>
        <v>1021.3490887380407</v>
      </c>
      <c r="AY136" s="87">
        <f t="shared" si="31"/>
        <v>1028.498532359207</v>
      </c>
      <c r="AZ136" s="87">
        <f t="shared" si="32"/>
        <v>1234.1982388310487</v>
      </c>
      <c r="BA136" s="87">
        <f t="shared" si="33"/>
        <v>1183.9935647091077</v>
      </c>
      <c r="BB136" s="87">
        <f t="shared" si="34"/>
        <v>1135.8311146192455</v>
      </c>
      <c r="BC136" s="87">
        <f t="shared" si="35"/>
        <v>1089.6278150415135</v>
      </c>
      <c r="BD136" s="87">
        <f t="shared" si="36"/>
        <v>1045.3039717177908</v>
      </c>
    </row>
    <row r="137" spans="1:56" s="20" customFormat="1" x14ac:dyDescent="0.2">
      <c r="A137" s="41"/>
      <c r="B137" s="86">
        <f>'3. Investeringen'!B123</f>
        <v>109</v>
      </c>
      <c r="C137" s="86" t="str">
        <f>'3. Investeringen'!F123</f>
        <v>AD</v>
      </c>
      <c r="D137" s="86" t="str">
        <f>'3. Investeringen'!G123</f>
        <v>Nieuwe investeringen AD</v>
      </c>
      <c r="E137" s="121">
        <f>'3. Investeringen'!K123</f>
        <v>2013</v>
      </c>
      <c r="G137" s="86">
        <f>'7. Nominale afschrijvingen'!R126</f>
        <v>0</v>
      </c>
      <c r="H137" s="86">
        <f>'7. Nominale afschrijvingen'!S126</f>
        <v>0</v>
      </c>
      <c r="I137" s="86">
        <f>'7. Nominale afschrijvingen'!T126</f>
        <v>5687.8360256410251</v>
      </c>
      <c r="J137" s="86">
        <f>'7. Nominale afschrijvingen'!U126</f>
        <v>11375.67205128205</v>
      </c>
      <c r="K137" s="86">
        <f>'7. Nominale afschrijvingen'!V126</f>
        <v>11375.67205128205</v>
      </c>
      <c r="L137" s="86">
        <f>'7. Nominale afschrijvingen'!W126</f>
        <v>11375.67205128205</v>
      </c>
      <c r="M137" s="86">
        <f>'7. Nominale afschrijvingen'!X126</f>
        <v>11375.67205128205</v>
      </c>
      <c r="N137" s="86">
        <f>'7. Nominale afschrijvingen'!Y126</f>
        <v>11375.67205128205</v>
      </c>
      <c r="O137" s="86">
        <f>'7. Nominale afschrijvingen'!Z126</f>
        <v>11375.67205128205</v>
      </c>
      <c r="P137" s="86">
        <f>'7. Nominale afschrijvingen'!AA126</f>
        <v>11375.67205128205</v>
      </c>
      <c r="Q137" s="86">
        <f>'7. Nominale afschrijvingen'!AB126</f>
        <v>11375.67205128205</v>
      </c>
      <c r="R137" s="86">
        <f>'7. Nominale afschrijvingen'!AC126</f>
        <v>13650.806461538459</v>
      </c>
      <c r="S137" s="86">
        <f>'7. Nominale afschrijvingen'!AD126</f>
        <v>13113.72555157629</v>
      </c>
      <c r="T137" s="86">
        <f>'7. Nominale afschrijvingen'!AE126</f>
        <v>12597.775693809353</v>
      </c>
      <c r="U137" s="86">
        <f>'7. Nominale afschrijvingen'!AF126</f>
        <v>12102.125502577508</v>
      </c>
      <c r="V137" s="86">
        <f>'7. Nominale afschrijvingen'!AG126</f>
        <v>11625.976302476098</v>
      </c>
      <c r="W137" s="65"/>
      <c r="X137" s="118">
        <f>IF($C137="TD",INDEX('4. CPI-tabel'!$D$20:$Z$42,$E137-2003,X$28-2003),
IF(X$28&gt;=$E137,MAX(1,INDEX('4. CPI-tabel'!$D$20:$Z$42,MAX($E137,2010)-2003,X$28-2003)),0))</f>
        <v>0</v>
      </c>
      <c r="Y137" s="118">
        <f>IF($C137="TD",INDEX('4. CPI-tabel'!$D$20:$Z$42,$E137-2003,Y$28-2003),
IF(Y$28&gt;=$E137,MAX(1,INDEX('4. CPI-tabel'!$D$20:$Z$42,MAX($E137,2010)-2003,Y$28-2003)),0))</f>
        <v>0</v>
      </c>
      <c r="Z137" s="118">
        <f>IF($C137="TD",INDEX('4. CPI-tabel'!$D$20:$Z$42,$E137-2003,Z$28-2003),
IF(Z$28&gt;=$E137,MAX(1,INDEX('4. CPI-tabel'!$D$20:$Z$42,MAX($E137,2010)-2003,Z$28-2003)),0))</f>
        <v>1</v>
      </c>
      <c r="AA137" s="118">
        <f>IF($C137="TD",INDEX('4. CPI-tabel'!$D$20:$Z$42,$E137-2003,AA$28-2003),
IF(AA$28&gt;=$E137,MAX(1,INDEX('4. CPI-tabel'!$D$20:$Z$42,MAX($E137,2010)-2003,AA$28-2003)),0))</f>
        <v>1.028</v>
      </c>
      <c r="AB137" s="118">
        <f>IF($C137="TD",INDEX('4. CPI-tabel'!$D$20:$Z$42,$E137-2003,AB$28-2003),
IF(AB$28&gt;=$E137,MAX(1,INDEX('4. CPI-tabel'!$D$20:$Z$42,MAX($E137,2010)-2003,AB$28-2003)),0))</f>
        <v>1.0382800000000001</v>
      </c>
      <c r="AC137" s="118">
        <f>IF($C137="TD",INDEX('4. CPI-tabel'!$D$20:$Z$42,$E137-2003,AC$28-2003),
IF(AC$28&gt;=$E137,MAX(1,INDEX('4. CPI-tabel'!$D$20:$Z$42,MAX($E137,2010)-2003,AC$28-2003)),0))</f>
        <v>1.0465862400000001</v>
      </c>
      <c r="AD137" s="118">
        <f>IF($C137="TD",INDEX('4. CPI-tabel'!$D$20:$Z$42,$E137-2003,AD$28-2003),
IF(AD$28&gt;=$E137,MAX(1,INDEX('4. CPI-tabel'!$D$20:$Z$42,MAX($E137,2010)-2003,AD$28-2003)),0))</f>
        <v>1.0486794124800001</v>
      </c>
      <c r="AE137" s="118">
        <f>IF($C137="TD",INDEX('4. CPI-tabel'!$D$20:$Z$42,$E137-2003,AE$28-2003),
IF(AE$28&gt;=$E137,MAX(1,INDEX('4. CPI-tabel'!$D$20:$Z$42,MAX($E137,2010)-2003,AE$28-2003)),0))</f>
        <v>1.0633609242547202</v>
      </c>
      <c r="AF137" s="118">
        <f>IF($C137="TD",INDEX('4. CPI-tabel'!$D$20:$Z$42,$E137-2003,AF$28-2003),
IF(AF$28&gt;=$E137,MAX(1,INDEX('4. CPI-tabel'!$D$20:$Z$42,MAX($E137,2010)-2003,AF$28-2003)),0))</f>
        <v>1.0856915036640693</v>
      </c>
      <c r="AG137" s="118">
        <f>IF($C137="TD",INDEX('4. CPI-tabel'!$D$20:$Z$42,$E137-2003,AG$28-2003),
IF(AG$28&gt;=$E137,MAX(1,INDEX('4. CPI-tabel'!$D$20:$Z$42,MAX($E137,2010)-2003,AG$28-2003)),0))</f>
        <v>1.1160908657666633</v>
      </c>
      <c r="AH137" s="118">
        <f>IF($C137="TD",INDEX('4. CPI-tabel'!$D$20:$Z$42,$E137-2003,AH$28-2003),
IF(AH$28&gt;=$E137,MAX(1,INDEX('4. CPI-tabel'!$D$20:$Z$42,MAX($E137,2010)-2003,AH$28-2003)),0))</f>
        <v>1.1239035018270298</v>
      </c>
      <c r="AI137" s="118">
        <f>IF($C137="TD",INDEX('4. CPI-tabel'!$D$20:$Z$42,$E137-2003,AI$28-2003),
IF(AI$28&gt;=$E137,MAX(1,INDEX('4. CPI-tabel'!$D$20:$Z$42,MAX($E137,2010)-2003,AI$28-2003)),0))</f>
        <v>1.1239035018270298</v>
      </c>
      <c r="AJ137" s="118">
        <f>IF($C137="TD",INDEX('4. CPI-tabel'!$D$20:$Z$42,$E137-2003,AJ$28-2003),
IF(AJ$28&gt;=$E137,MAX(1,INDEX('4. CPI-tabel'!$D$20:$Z$42,MAX($E137,2010)-2003,AJ$28-2003)),0))</f>
        <v>1.1239035018270298</v>
      </c>
      <c r="AK137" s="118">
        <f>IF($C137="TD",INDEX('4. CPI-tabel'!$D$20:$Z$42,$E137-2003,AK$28-2003),
IF(AK$28&gt;=$E137,MAX(1,INDEX('4. CPI-tabel'!$D$20:$Z$42,MAX($E137,2010)-2003,AK$28-2003)),0))</f>
        <v>1.1239035018270298</v>
      </c>
      <c r="AL137" s="118">
        <f>IF($C137="TD",INDEX('4. CPI-tabel'!$D$20:$Z$42,$E137-2003,AL$28-2003),
IF(AL$28&gt;=$E137,MAX(1,INDEX('4. CPI-tabel'!$D$20:$Z$42,MAX($E137,2010)-2003,AL$28-2003)),0))</f>
        <v>1.1239035018270298</v>
      </c>
      <c r="AM137" s="118">
        <f>IF($C137="TD",INDEX('4. CPI-tabel'!$D$20:$Z$42,$E137-2003,AM$28-2003),
IF(AM$28&gt;=$E137,MAX(1,INDEX('4. CPI-tabel'!$D$20:$Z$42,MAX($E137,2010)-2003,AM$28-2003)),0))</f>
        <v>1.1239035018270298</v>
      </c>
      <c r="AO137" s="87">
        <f t="shared" si="21"/>
        <v>0</v>
      </c>
      <c r="AP137" s="87">
        <f t="shared" si="22"/>
        <v>0</v>
      </c>
      <c r="AQ137" s="87">
        <f t="shared" si="23"/>
        <v>5687.8360256410251</v>
      </c>
      <c r="AR137" s="87">
        <f t="shared" si="24"/>
        <v>11694.190868717948</v>
      </c>
      <c r="AS137" s="87">
        <f t="shared" si="25"/>
        <v>11811.132777405128</v>
      </c>
      <c r="AT137" s="87">
        <f t="shared" si="26"/>
        <v>11905.621839624369</v>
      </c>
      <c r="AU137" s="87">
        <f t="shared" si="27"/>
        <v>11929.433083303618</v>
      </c>
      <c r="AV137" s="87">
        <f t="shared" si="28"/>
        <v>12096.445146469869</v>
      </c>
      <c r="AW137" s="87">
        <f t="shared" si="29"/>
        <v>12350.470494545736</v>
      </c>
      <c r="AX137" s="87">
        <f t="shared" si="30"/>
        <v>12696.283668393018</v>
      </c>
      <c r="AY137" s="87">
        <f t="shared" si="31"/>
        <v>12785.157654071767</v>
      </c>
      <c r="AZ137" s="87">
        <f t="shared" si="32"/>
        <v>15342.18918488612</v>
      </c>
      <c r="BA137" s="87">
        <f t="shared" si="33"/>
        <v>14738.562069415189</v>
      </c>
      <c r="BB137" s="87">
        <f t="shared" si="34"/>
        <v>14158.684217503773</v>
      </c>
      <c r="BC137" s="87">
        <f t="shared" si="35"/>
        <v>13601.621231897065</v>
      </c>
      <c r="BD137" s="87">
        <f t="shared" si="36"/>
        <v>13066.475478510951</v>
      </c>
    </row>
    <row r="138" spans="1:56" s="20" customFormat="1" x14ac:dyDescent="0.2">
      <c r="A138" s="41"/>
      <c r="B138" s="86">
        <f>'3. Investeringen'!B124</f>
        <v>110</v>
      </c>
      <c r="C138" s="86" t="str">
        <f>'3. Investeringen'!F124</f>
        <v>AD</v>
      </c>
      <c r="D138" s="86" t="str">
        <f>'3. Investeringen'!G124</f>
        <v>Nieuwe investeringen AD</v>
      </c>
      <c r="E138" s="121">
        <f>'3. Investeringen'!K124</f>
        <v>2013</v>
      </c>
      <c r="G138" s="86">
        <f>'7. Nominale afschrijvingen'!R127</f>
        <v>0</v>
      </c>
      <c r="H138" s="86">
        <f>'7. Nominale afschrijvingen'!S127</f>
        <v>0</v>
      </c>
      <c r="I138" s="86">
        <f>'7. Nominale afschrijvingen'!T127</f>
        <v>314.68358974358972</v>
      </c>
      <c r="J138" s="86">
        <f>'7. Nominale afschrijvingen'!U127</f>
        <v>629.36717948717956</v>
      </c>
      <c r="K138" s="86">
        <f>'7. Nominale afschrijvingen'!V127</f>
        <v>629.36717948717956</v>
      </c>
      <c r="L138" s="86">
        <f>'7. Nominale afschrijvingen'!W127</f>
        <v>629.36717948717956</v>
      </c>
      <c r="M138" s="86">
        <f>'7. Nominale afschrijvingen'!X127</f>
        <v>629.36717948717956</v>
      </c>
      <c r="N138" s="86">
        <f>'7. Nominale afschrijvingen'!Y127</f>
        <v>629.36717948717956</v>
      </c>
      <c r="O138" s="86">
        <f>'7. Nominale afschrijvingen'!Z127</f>
        <v>629.36717948717956</v>
      </c>
      <c r="P138" s="86">
        <f>'7. Nominale afschrijvingen'!AA127</f>
        <v>629.36717948717956</v>
      </c>
      <c r="Q138" s="86">
        <f>'7. Nominale afschrijvingen'!AB127</f>
        <v>629.36717948717956</v>
      </c>
      <c r="R138" s="86">
        <f>'7. Nominale afschrijvingen'!AC127</f>
        <v>755.24061538461524</v>
      </c>
      <c r="S138" s="86">
        <f>'7. Nominale afschrijvingen'!AD127</f>
        <v>725.52623051702381</v>
      </c>
      <c r="T138" s="86">
        <f>'7. Nominale afschrijvingen'!AE127</f>
        <v>696.98093620159989</v>
      </c>
      <c r="U138" s="86">
        <f>'7. Nominale afschrijvingen'!AF127</f>
        <v>669.55873543301232</v>
      </c>
      <c r="V138" s="86">
        <f>'7. Nominale afschrijvingen'!AG127</f>
        <v>643.21544092417253</v>
      </c>
      <c r="W138" s="65"/>
      <c r="X138" s="118">
        <f>IF($C138="TD",INDEX('4. CPI-tabel'!$D$20:$Z$42,$E138-2003,X$28-2003),
IF(X$28&gt;=$E138,MAX(1,INDEX('4. CPI-tabel'!$D$20:$Z$42,MAX($E138,2010)-2003,X$28-2003)),0))</f>
        <v>0</v>
      </c>
      <c r="Y138" s="118">
        <f>IF($C138="TD",INDEX('4. CPI-tabel'!$D$20:$Z$42,$E138-2003,Y$28-2003),
IF(Y$28&gt;=$E138,MAX(1,INDEX('4. CPI-tabel'!$D$20:$Z$42,MAX($E138,2010)-2003,Y$28-2003)),0))</f>
        <v>0</v>
      </c>
      <c r="Z138" s="118">
        <f>IF($C138="TD",INDEX('4. CPI-tabel'!$D$20:$Z$42,$E138-2003,Z$28-2003),
IF(Z$28&gt;=$E138,MAX(1,INDEX('4. CPI-tabel'!$D$20:$Z$42,MAX($E138,2010)-2003,Z$28-2003)),0))</f>
        <v>1</v>
      </c>
      <c r="AA138" s="118">
        <f>IF($C138="TD",INDEX('4. CPI-tabel'!$D$20:$Z$42,$E138-2003,AA$28-2003),
IF(AA$28&gt;=$E138,MAX(1,INDEX('4. CPI-tabel'!$D$20:$Z$42,MAX($E138,2010)-2003,AA$28-2003)),0))</f>
        <v>1.028</v>
      </c>
      <c r="AB138" s="118">
        <f>IF($C138="TD",INDEX('4. CPI-tabel'!$D$20:$Z$42,$E138-2003,AB$28-2003),
IF(AB$28&gt;=$E138,MAX(1,INDEX('4. CPI-tabel'!$D$20:$Z$42,MAX($E138,2010)-2003,AB$28-2003)),0))</f>
        <v>1.0382800000000001</v>
      </c>
      <c r="AC138" s="118">
        <f>IF($C138="TD",INDEX('4. CPI-tabel'!$D$20:$Z$42,$E138-2003,AC$28-2003),
IF(AC$28&gt;=$E138,MAX(1,INDEX('4. CPI-tabel'!$D$20:$Z$42,MAX($E138,2010)-2003,AC$28-2003)),0))</f>
        <v>1.0465862400000001</v>
      </c>
      <c r="AD138" s="118">
        <f>IF($C138="TD",INDEX('4. CPI-tabel'!$D$20:$Z$42,$E138-2003,AD$28-2003),
IF(AD$28&gt;=$E138,MAX(1,INDEX('4. CPI-tabel'!$D$20:$Z$42,MAX($E138,2010)-2003,AD$28-2003)),0))</f>
        <v>1.0486794124800001</v>
      </c>
      <c r="AE138" s="118">
        <f>IF($C138="TD",INDEX('4. CPI-tabel'!$D$20:$Z$42,$E138-2003,AE$28-2003),
IF(AE$28&gt;=$E138,MAX(1,INDEX('4. CPI-tabel'!$D$20:$Z$42,MAX($E138,2010)-2003,AE$28-2003)),0))</f>
        <v>1.0633609242547202</v>
      </c>
      <c r="AF138" s="118">
        <f>IF($C138="TD",INDEX('4. CPI-tabel'!$D$20:$Z$42,$E138-2003,AF$28-2003),
IF(AF$28&gt;=$E138,MAX(1,INDEX('4. CPI-tabel'!$D$20:$Z$42,MAX($E138,2010)-2003,AF$28-2003)),0))</f>
        <v>1.0856915036640693</v>
      </c>
      <c r="AG138" s="118">
        <f>IF($C138="TD",INDEX('4. CPI-tabel'!$D$20:$Z$42,$E138-2003,AG$28-2003),
IF(AG$28&gt;=$E138,MAX(1,INDEX('4. CPI-tabel'!$D$20:$Z$42,MAX($E138,2010)-2003,AG$28-2003)),0))</f>
        <v>1.1160908657666633</v>
      </c>
      <c r="AH138" s="118">
        <f>IF($C138="TD",INDEX('4. CPI-tabel'!$D$20:$Z$42,$E138-2003,AH$28-2003),
IF(AH$28&gt;=$E138,MAX(1,INDEX('4. CPI-tabel'!$D$20:$Z$42,MAX($E138,2010)-2003,AH$28-2003)),0))</f>
        <v>1.1239035018270298</v>
      </c>
      <c r="AI138" s="118">
        <f>IF($C138="TD",INDEX('4. CPI-tabel'!$D$20:$Z$42,$E138-2003,AI$28-2003),
IF(AI$28&gt;=$E138,MAX(1,INDEX('4. CPI-tabel'!$D$20:$Z$42,MAX($E138,2010)-2003,AI$28-2003)),0))</f>
        <v>1.1239035018270298</v>
      </c>
      <c r="AJ138" s="118">
        <f>IF($C138="TD",INDEX('4. CPI-tabel'!$D$20:$Z$42,$E138-2003,AJ$28-2003),
IF(AJ$28&gt;=$E138,MAX(1,INDEX('4. CPI-tabel'!$D$20:$Z$42,MAX($E138,2010)-2003,AJ$28-2003)),0))</f>
        <v>1.1239035018270298</v>
      </c>
      <c r="AK138" s="118">
        <f>IF($C138="TD",INDEX('4. CPI-tabel'!$D$20:$Z$42,$E138-2003,AK$28-2003),
IF(AK$28&gt;=$E138,MAX(1,INDEX('4. CPI-tabel'!$D$20:$Z$42,MAX($E138,2010)-2003,AK$28-2003)),0))</f>
        <v>1.1239035018270298</v>
      </c>
      <c r="AL138" s="118">
        <f>IF($C138="TD",INDEX('4. CPI-tabel'!$D$20:$Z$42,$E138-2003,AL$28-2003),
IF(AL$28&gt;=$E138,MAX(1,INDEX('4. CPI-tabel'!$D$20:$Z$42,MAX($E138,2010)-2003,AL$28-2003)),0))</f>
        <v>1.1239035018270298</v>
      </c>
      <c r="AM138" s="118">
        <f>IF($C138="TD",INDEX('4. CPI-tabel'!$D$20:$Z$42,$E138-2003,AM$28-2003),
IF(AM$28&gt;=$E138,MAX(1,INDEX('4. CPI-tabel'!$D$20:$Z$42,MAX($E138,2010)-2003,AM$28-2003)),0))</f>
        <v>1.1239035018270298</v>
      </c>
      <c r="AO138" s="87">
        <f t="shared" si="21"/>
        <v>0</v>
      </c>
      <c r="AP138" s="87">
        <f t="shared" si="22"/>
        <v>0</v>
      </c>
      <c r="AQ138" s="87">
        <f t="shared" si="23"/>
        <v>314.68358974358972</v>
      </c>
      <c r="AR138" s="87">
        <f t="shared" si="24"/>
        <v>646.98946051282064</v>
      </c>
      <c r="AS138" s="87">
        <f t="shared" si="25"/>
        <v>653.4593551179488</v>
      </c>
      <c r="AT138" s="87">
        <f t="shared" si="26"/>
        <v>658.68702995889248</v>
      </c>
      <c r="AU138" s="87">
        <f t="shared" si="27"/>
        <v>660.00440401881019</v>
      </c>
      <c r="AV138" s="87">
        <f t="shared" si="28"/>
        <v>669.24446567507357</v>
      </c>
      <c r="AW138" s="87">
        <f t="shared" si="29"/>
        <v>683.29859945425017</v>
      </c>
      <c r="AX138" s="87">
        <f t="shared" si="30"/>
        <v>702.43096023896919</v>
      </c>
      <c r="AY138" s="87">
        <f t="shared" si="31"/>
        <v>707.34797696064186</v>
      </c>
      <c r="AZ138" s="87">
        <f t="shared" si="32"/>
        <v>848.81757235277007</v>
      </c>
      <c r="BA138" s="87">
        <f t="shared" si="33"/>
        <v>815.42147114544787</v>
      </c>
      <c r="BB138" s="87">
        <f t="shared" si="34"/>
        <v>783.33931490365978</v>
      </c>
      <c r="BC138" s="87">
        <f t="shared" si="35"/>
        <v>752.51940743204034</v>
      </c>
      <c r="BD138" s="87">
        <f t="shared" si="36"/>
        <v>722.91208648389454</v>
      </c>
    </row>
    <row r="139" spans="1:56" s="20" customFormat="1" x14ac:dyDescent="0.2">
      <c r="A139" s="41"/>
      <c r="B139" s="86">
        <f>'3. Investeringen'!B125</f>
        <v>111</v>
      </c>
      <c r="C139" s="86" t="str">
        <f>'3. Investeringen'!F125</f>
        <v>AD</v>
      </c>
      <c r="D139" s="86" t="str">
        <f>'3. Investeringen'!G125</f>
        <v>Nieuwe investeringen AD</v>
      </c>
      <c r="E139" s="121">
        <f>'3. Investeringen'!K125</f>
        <v>2014</v>
      </c>
      <c r="G139" s="86">
        <f>'7. Nominale afschrijvingen'!R128</f>
        <v>0</v>
      </c>
      <c r="H139" s="86">
        <f>'7. Nominale afschrijvingen'!S128</f>
        <v>0</v>
      </c>
      <c r="I139" s="86">
        <f>'7. Nominale afschrijvingen'!T128</f>
        <v>0</v>
      </c>
      <c r="J139" s="86">
        <f>'7. Nominale afschrijvingen'!U128</f>
        <v>4873.0735897435898</v>
      </c>
      <c r="K139" s="86">
        <f>'7. Nominale afschrijvingen'!V128</f>
        <v>9746.1471794871795</v>
      </c>
      <c r="L139" s="86">
        <f>'7. Nominale afschrijvingen'!W128</f>
        <v>9746.1471794871795</v>
      </c>
      <c r="M139" s="86">
        <f>'7. Nominale afschrijvingen'!X128</f>
        <v>9746.1471794871795</v>
      </c>
      <c r="N139" s="86">
        <f>'7. Nominale afschrijvingen'!Y128</f>
        <v>9746.1471794871795</v>
      </c>
      <c r="O139" s="86">
        <f>'7. Nominale afschrijvingen'!Z128</f>
        <v>9746.1471794871795</v>
      </c>
      <c r="P139" s="86">
        <f>'7. Nominale afschrijvingen'!AA128</f>
        <v>9746.1471794871795</v>
      </c>
      <c r="Q139" s="86">
        <f>'7. Nominale afschrijvingen'!AB128</f>
        <v>9746.1471794871795</v>
      </c>
      <c r="R139" s="86">
        <f>'7. Nominale afschrijvingen'!AC128</f>
        <v>11695.376615384615</v>
      </c>
      <c r="S139" s="86">
        <f>'7. Nominale afschrijvingen'!AD128</f>
        <v>11249.838458608059</v>
      </c>
      <c r="T139" s="86">
        <f>'7. Nominale afschrijvingen'!AE128</f>
        <v>10821.273183994417</v>
      </c>
      <c r="U139" s="86">
        <f>'7. Nominale afschrijvingen'!AF128</f>
        <v>10409.034205556536</v>
      </c>
      <c r="V139" s="86">
        <f>'7. Nominale afschrijvingen'!AG128</f>
        <v>10012.499569154381</v>
      </c>
      <c r="W139" s="65"/>
      <c r="X139" s="118">
        <f>IF($C139="TD",INDEX('4. CPI-tabel'!$D$20:$Z$42,$E139-2003,X$28-2003),
IF(X$28&gt;=$E139,MAX(1,INDEX('4. CPI-tabel'!$D$20:$Z$42,MAX($E139,2010)-2003,X$28-2003)),0))</f>
        <v>0</v>
      </c>
      <c r="Y139" s="118">
        <f>IF($C139="TD",INDEX('4. CPI-tabel'!$D$20:$Z$42,$E139-2003,Y$28-2003),
IF(Y$28&gt;=$E139,MAX(1,INDEX('4. CPI-tabel'!$D$20:$Z$42,MAX($E139,2010)-2003,Y$28-2003)),0))</f>
        <v>0</v>
      </c>
      <c r="Z139" s="118">
        <f>IF($C139="TD",INDEX('4. CPI-tabel'!$D$20:$Z$42,$E139-2003,Z$28-2003),
IF(Z$28&gt;=$E139,MAX(1,INDEX('4. CPI-tabel'!$D$20:$Z$42,MAX($E139,2010)-2003,Z$28-2003)),0))</f>
        <v>0</v>
      </c>
      <c r="AA139" s="118">
        <f>IF($C139="TD",INDEX('4. CPI-tabel'!$D$20:$Z$42,$E139-2003,AA$28-2003),
IF(AA$28&gt;=$E139,MAX(1,INDEX('4. CPI-tabel'!$D$20:$Z$42,MAX($E139,2010)-2003,AA$28-2003)),0))</f>
        <v>1</v>
      </c>
      <c r="AB139" s="118">
        <f>IF($C139="TD",INDEX('4. CPI-tabel'!$D$20:$Z$42,$E139-2003,AB$28-2003),
IF(AB$28&gt;=$E139,MAX(1,INDEX('4. CPI-tabel'!$D$20:$Z$42,MAX($E139,2010)-2003,AB$28-2003)),0))</f>
        <v>1.01</v>
      </c>
      <c r="AC139" s="118">
        <f>IF($C139="TD",INDEX('4. CPI-tabel'!$D$20:$Z$42,$E139-2003,AC$28-2003),
IF(AC$28&gt;=$E139,MAX(1,INDEX('4. CPI-tabel'!$D$20:$Z$42,MAX($E139,2010)-2003,AC$28-2003)),0))</f>
        <v>1.0180800000000001</v>
      </c>
      <c r="AD139" s="118">
        <f>IF($C139="TD",INDEX('4. CPI-tabel'!$D$20:$Z$42,$E139-2003,AD$28-2003),
IF(AD$28&gt;=$E139,MAX(1,INDEX('4. CPI-tabel'!$D$20:$Z$42,MAX($E139,2010)-2003,AD$28-2003)),0))</f>
        <v>1.0201161600000002</v>
      </c>
      <c r="AE139" s="118">
        <f>IF($C139="TD",INDEX('4. CPI-tabel'!$D$20:$Z$42,$E139-2003,AE$28-2003),
IF(AE$28&gt;=$E139,MAX(1,INDEX('4. CPI-tabel'!$D$20:$Z$42,MAX($E139,2010)-2003,AE$28-2003)),0))</f>
        <v>1.0343977862400002</v>
      </c>
      <c r="AF139" s="118">
        <f>IF($C139="TD",INDEX('4. CPI-tabel'!$D$20:$Z$42,$E139-2003,AF$28-2003),
IF(AF$28&gt;=$E139,MAX(1,INDEX('4. CPI-tabel'!$D$20:$Z$42,MAX($E139,2010)-2003,AF$28-2003)),0))</f>
        <v>1.0561201397510402</v>
      </c>
      <c r="AG139" s="118">
        <f>IF($C139="TD",INDEX('4. CPI-tabel'!$D$20:$Z$42,$E139-2003,AG$28-2003),
IF(AG$28&gt;=$E139,MAX(1,INDEX('4. CPI-tabel'!$D$20:$Z$42,MAX($E139,2010)-2003,AG$28-2003)),0))</f>
        <v>1.0856915036640693</v>
      </c>
      <c r="AH139" s="118">
        <f>IF($C139="TD",INDEX('4. CPI-tabel'!$D$20:$Z$42,$E139-2003,AH$28-2003),
IF(AH$28&gt;=$E139,MAX(1,INDEX('4. CPI-tabel'!$D$20:$Z$42,MAX($E139,2010)-2003,AH$28-2003)),0))</f>
        <v>1.0932913441897176</v>
      </c>
      <c r="AI139" s="118">
        <f>IF($C139="TD",INDEX('4. CPI-tabel'!$D$20:$Z$42,$E139-2003,AI$28-2003),
IF(AI$28&gt;=$E139,MAX(1,INDEX('4. CPI-tabel'!$D$20:$Z$42,MAX($E139,2010)-2003,AI$28-2003)),0))</f>
        <v>1.0932913441897176</v>
      </c>
      <c r="AJ139" s="118">
        <f>IF($C139="TD",INDEX('4. CPI-tabel'!$D$20:$Z$42,$E139-2003,AJ$28-2003),
IF(AJ$28&gt;=$E139,MAX(1,INDEX('4. CPI-tabel'!$D$20:$Z$42,MAX($E139,2010)-2003,AJ$28-2003)),0))</f>
        <v>1.0932913441897176</v>
      </c>
      <c r="AK139" s="118">
        <f>IF($C139="TD",INDEX('4. CPI-tabel'!$D$20:$Z$42,$E139-2003,AK$28-2003),
IF(AK$28&gt;=$E139,MAX(1,INDEX('4. CPI-tabel'!$D$20:$Z$42,MAX($E139,2010)-2003,AK$28-2003)),0))</f>
        <v>1.0932913441897176</v>
      </c>
      <c r="AL139" s="118">
        <f>IF($C139="TD",INDEX('4. CPI-tabel'!$D$20:$Z$42,$E139-2003,AL$28-2003),
IF(AL$28&gt;=$E139,MAX(1,INDEX('4. CPI-tabel'!$D$20:$Z$42,MAX($E139,2010)-2003,AL$28-2003)),0))</f>
        <v>1.0932913441897176</v>
      </c>
      <c r="AM139" s="118">
        <f>IF($C139="TD",INDEX('4. CPI-tabel'!$D$20:$Z$42,$E139-2003,AM$28-2003),
IF(AM$28&gt;=$E139,MAX(1,INDEX('4. CPI-tabel'!$D$20:$Z$42,MAX($E139,2010)-2003,AM$28-2003)),0))</f>
        <v>1.0932913441897176</v>
      </c>
      <c r="AO139" s="87">
        <f t="shared" si="21"/>
        <v>0</v>
      </c>
      <c r="AP139" s="87">
        <f t="shared" si="22"/>
        <v>0</v>
      </c>
      <c r="AQ139" s="87">
        <f t="shared" si="23"/>
        <v>0</v>
      </c>
      <c r="AR139" s="87">
        <f t="shared" si="24"/>
        <v>4873.0735897435898</v>
      </c>
      <c r="AS139" s="87">
        <f t="shared" si="25"/>
        <v>9843.6086512820511</v>
      </c>
      <c r="AT139" s="87">
        <f t="shared" si="26"/>
        <v>9922.357520492309</v>
      </c>
      <c r="AU139" s="87">
        <f t="shared" si="27"/>
        <v>9942.2022355332938</v>
      </c>
      <c r="AV139" s="87">
        <f t="shared" si="28"/>
        <v>10081.39306683076</v>
      </c>
      <c r="AW139" s="87">
        <f t="shared" si="29"/>
        <v>10293.102321234206</v>
      </c>
      <c r="AX139" s="87">
        <f t="shared" si="30"/>
        <v>10581.309186228764</v>
      </c>
      <c r="AY139" s="87">
        <f t="shared" si="31"/>
        <v>10655.378350532364</v>
      </c>
      <c r="AZ139" s="87">
        <f t="shared" si="32"/>
        <v>12786.454020638836</v>
      </c>
      <c r="BA139" s="87">
        <f t="shared" si="33"/>
        <v>12299.351010328786</v>
      </c>
      <c r="BB139" s="87">
        <f t="shared" si="34"/>
        <v>11830.804305173402</v>
      </c>
      <c r="BC139" s="87">
        <f t="shared" si="35"/>
        <v>11380.106998309655</v>
      </c>
      <c r="BD139" s="87">
        <f t="shared" si="36"/>
        <v>10946.579112659761</v>
      </c>
    </row>
    <row r="140" spans="1:56" s="20" customFormat="1" x14ac:dyDescent="0.2">
      <c r="A140" s="41"/>
      <c r="B140" s="86">
        <f>'3. Investeringen'!B126</f>
        <v>112</v>
      </c>
      <c r="C140" s="86" t="str">
        <f>'3. Investeringen'!F126</f>
        <v>AD</v>
      </c>
      <c r="D140" s="86" t="str">
        <f>'3. Investeringen'!G126</f>
        <v>Nieuwe investeringen AD</v>
      </c>
      <c r="E140" s="121">
        <f>'3. Investeringen'!K126</f>
        <v>2014</v>
      </c>
      <c r="G140" s="86">
        <f>'7. Nominale afschrijvingen'!R129</f>
        <v>0</v>
      </c>
      <c r="H140" s="86">
        <f>'7. Nominale afschrijvingen'!S129</f>
        <v>0</v>
      </c>
      <c r="I140" s="86">
        <f>'7. Nominale afschrijvingen'!T129</f>
        <v>0</v>
      </c>
      <c r="J140" s="86">
        <f>'7. Nominale afschrijvingen'!U129</f>
        <v>82.254743589743583</v>
      </c>
      <c r="K140" s="86">
        <f>'7. Nominale afschrijvingen'!V129</f>
        <v>164.50948717948719</v>
      </c>
      <c r="L140" s="86">
        <f>'7. Nominale afschrijvingen'!W129</f>
        <v>164.50948717948719</v>
      </c>
      <c r="M140" s="86">
        <f>'7. Nominale afschrijvingen'!X129</f>
        <v>164.50948717948719</v>
      </c>
      <c r="N140" s="86">
        <f>'7. Nominale afschrijvingen'!Y129</f>
        <v>164.50948717948719</v>
      </c>
      <c r="O140" s="86">
        <f>'7. Nominale afschrijvingen'!Z129</f>
        <v>164.50948717948719</v>
      </c>
      <c r="P140" s="86">
        <f>'7. Nominale afschrijvingen'!AA129</f>
        <v>164.50948717948719</v>
      </c>
      <c r="Q140" s="86">
        <f>'7. Nominale afschrijvingen'!AB129</f>
        <v>164.50948717948719</v>
      </c>
      <c r="R140" s="86">
        <f>'7. Nominale afschrijvingen'!AC129</f>
        <v>197.41138461538461</v>
      </c>
      <c r="S140" s="86">
        <f>'7. Nominale afschrijvingen'!AD129</f>
        <v>189.89095091575089</v>
      </c>
      <c r="T140" s="86">
        <f>'7. Nominale afschrijvingen'!AE129</f>
        <v>182.65700992848417</v>
      </c>
      <c r="U140" s="86">
        <f>'7. Nominale afschrijvingen'!AF129</f>
        <v>175.69864764549428</v>
      </c>
      <c r="V140" s="86">
        <f>'7. Nominale afschrijvingen'!AG129</f>
        <v>169.00536583042785</v>
      </c>
      <c r="W140" s="65"/>
      <c r="X140" s="118">
        <f>IF($C140="TD",INDEX('4. CPI-tabel'!$D$20:$Z$42,$E140-2003,X$28-2003),
IF(X$28&gt;=$E140,MAX(1,INDEX('4. CPI-tabel'!$D$20:$Z$42,MAX($E140,2010)-2003,X$28-2003)),0))</f>
        <v>0</v>
      </c>
      <c r="Y140" s="118">
        <f>IF($C140="TD",INDEX('4. CPI-tabel'!$D$20:$Z$42,$E140-2003,Y$28-2003),
IF(Y$28&gt;=$E140,MAX(1,INDEX('4. CPI-tabel'!$D$20:$Z$42,MAX($E140,2010)-2003,Y$28-2003)),0))</f>
        <v>0</v>
      </c>
      <c r="Z140" s="118">
        <f>IF($C140="TD",INDEX('4. CPI-tabel'!$D$20:$Z$42,$E140-2003,Z$28-2003),
IF(Z$28&gt;=$E140,MAX(1,INDEX('4. CPI-tabel'!$D$20:$Z$42,MAX($E140,2010)-2003,Z$28-2003)),0))</f>
        <v>0</v>
      </c>
      <c r="AA140" s="118">
        <f>IF($C140="TD",INDEX('4. CPI-tabel'!$D$20:$Z$42,$E140-2003,AA$28-2003),
IF(AA$28&gt;=$E140,MAX(1,INDEX('4. CPI-tabel'!$D$20:$Z$42,MAX($E140,2010)-2003,AA$28-2003)),0))</f>
        <v>1</v>
      </c>
      <c r="AB140" s="118">
        <f>IF($C140="TD",INDEX('4. CPI-tabel'!$D$20:$Z$42,$E140-2003,AB$28-2003),
IF(AB$28&gt;=$E140,MAX(1,INDEX('4. CPI-tabel'!$D$20:$Z$42,MAX($E140,2010)-2003,AB$28-2003)),0))</f>
        <v>1.01</v>
      </c>
      <c r="AC140" s="118">
        <f>IF($C140="TD",INDEX('4. CPI-tabel'!$D$20:$Z$42,$E140-2003,AC$28-2003),
IF(AC$28&gt;=$E140,MAX(1,INDEX('4. CPI-tabel'!$D$20:$Z$42,MAX($E140,2010)-2003,AC$28-2003)),0))</f>
        <v>1.0180800000000001</v>
      </c>
      <c r="AD140" s="118">
        <f>IF($C140="TD",INDEX('4. CPI-tabel'!$D$20:$Z$42,$E140-2003,AD$28-2003),
IF(AD$28&gt;=$E140,MAX(1,INDEX('4. CPI-tabel'!$D$20:$Z$42,MAX($E140,2010)-2003,AD$28-2003)),0))</f>
        <v>1.0201161600000002</v>
      </c>
      <c r="AE140" s="118">
        <f>IF($C140="TD",INDEX('4. CPI-tabel'!$D$20:$Z$42,$E140-2003,AE$28-2003),
IF(AE$28&gt;=$E140,MAX(1,INDEX('4. CPI-tabel'!$D$20:$Z$42,MAX($E140,2010)-2003,AE$28-2003)),0))</f>
        <v>1.0343977862400002</v>
      </c>
      <c r="AF140" s="118">
        <f>IF($C140="TD",INDEX('4. CPI-tabel'!$D$20:$Z$42,$E140-2003,AF$28-2003),
IF(AF$28&gt;=$E140,MAX(1,INDEX('4. CPI-tabel'!$D$20:$Z$42,MAX($E140,2010)-2003,AF$28-2003)),0))</f>
        <v>1.0561201397510402</v>
      </c>
      <c r="AG140" s="118">
        <f>IF($C140="TD",INDEX('4. CPI-tabel'!$D$20:$Z$42,$E140-2003,AG$28-2003),
IF(AG$28&gt;=$E140,MAX(1,INDEX('4. CPI-tabel'!$D$20:$Z$42,MAX($E140,2010)-2003,AG$28-2003)),0))</f>
        <v>1.0856915036640693</v>
      </c>
      <c r="AH140" s="118">
        <f>IF($C140="TD",INDEX('4. CPI-tabel'!$D$20:$Z$42,$E140-2003,AH$28-2003),
IF(AH$28&gt;=$E140,MAX(1,INDEX('4. CPI-tabel'!$D$20:$Z$42,MAX($E140,2010)-2003,AH$28-2003)),0))</f>
        <v>1.0932913441897176</v>
      </c>
      <c r="AI140" s="118">
        <f>IF($C140="TD",INDEX('4. CPI-tabel'!$D$20:$Z$42,$E140-2003,AI$28-2003),
IF(AI$28&gt;=$E140,MAX(1,INDEX('4. CPI-tabel'!$D$20:$Z$42,MAX($E140,2010)-2003,AI$28-2003)),0))</f>
        <v>1.0932913441897176</v>
      </c>
      <c r="AJ140" s="118">
        <f>IF($C140="TD",INDEX('4. CPI-tabel'!$D$20:$Z$42,$E140-2003,AJ$28-2003),
IF(AJ$28&gt;=$E140,MAX(1,INDEX('4. CPI-tabel'!$D$20:$Z$42,MAX($E140,2010)-2003,AJ$28-2003)),0))</f>
        <v>1.0932913441897176</v>
      </c>
      <c r="AK140" s="118">
        <f>IF($C140="TD",INDEX('4. CPI-tabel'!$D$20:$Z$42,$E140-2003,AK$28-2003),
IF(AK$28&gt;=$E140,MAX(1,INDEX('4. CPI-tabel'!$D$20:$Z$42,MAX($E140,2010)-2003,AK$28-2003)),0))</f>
        <v>1.0932913441897176</v>
      </c>
      <c r="AL140" s="118">
        <f>IF($C140="TD",INDEX('4. CPI-tabel'!$D$20:$Z$42,$E140-2003,AL$28-2003),
IF(AL$28&gt;=$E140,MAX(1,INDEX('4. CPI-tabel'!$D$20:$Z$42,MAX($E140,2010)-2003,AL$28-2003)),0))</f>
        <v>1.0932913441897176</v>
      </c>
      <c r="AM140" s="118">
        <f>IF($C140="TD",INDEX('4. CPI-tabel'!$D$20:$Z$42,$E140-2003,AM$28-2003),
IF(AM$28&gt;=$E140,MAX(1,INDEX('4. CPI-tabel'!$D$20:$Z$42,MAX($E140,2010)-2003,AM$28-2003)),0))</f>
        <v>1.0932913441897176</v>
      </c>
      <c r="AO140" s="87">
        <f t="shared" si="21"/>
        <v>0</v>
      </c>
      <c r="AP140" s="87">
        <f t="shared" si="22"/>
        <v>0</v>
      </c>
      <c r="AQ140" s="87">
        <f t="shared" si="23"/>
        <v>0</v>
      </c>
      <c r="AR140" s="87">
        <f t="shared" si="24"/>
        <v>82.254743589743583</v>
      </c>
      <c r="AS140" s="87">
        <f t="shared" si="25"/>
        <v>166.15458205128206</v>
      </c>
      <c r="AT140" s="87">
        <f t="shared" si="26"/>
        <v>167.48381870769234</v>
      </c>
      <c r="AU140" s="87">
        <f t="shared" si="27"/>
        <v>167.81878634510772</v>
      </c>
      <c r="AV140" s="87">
        <f t="shared" si="28"/>
        <v>170.16824935393925</v>
      </c>
      <c r="AW140" s="87">
        <f t="shared" si="29"/>
        <v>173.74178259037197</v>
      </c>
      <c r="AX140" s="87">
        <f t="shared" si="30"/>
        <v>178.60655250290239</v>
      </c>
      <c r="AY140" s="87">
        <f t="shared" si="31"/>
        <v>179.85679837042267</v>
      </c>
      <c r="AZ140" s="87">
        <f t="shared" si="32"/>
        <v>215.82815804450718</v>
      </c>
      <c r="BA140" s="87">
        <f t="shared" si="33"/>
        <v>207.60613297614498</v>
      </c>
      <c r="BB140" s="87">
        <f t="shared" si="34"/>
        <v>199.69732791038706</v>
      </c>
      <c r="BC140" s="87">
        <f t="shared" si="35"/>
        <v>192.08981065665802</v>
      </c>
      <c r="BD140" s="87">
        <f t="shared" si="36"/>
        <v>184.77210358402343</v>
      </c>
    </row>
    <row r="141" spans="1:56" s="20" customFormat="1" x14ac:dyDescent="0.2">
      <c r="A141" s="41"/>
      <c r="B141" s="86">
        <f>'3. Investeringen'!B127</f>
        <v>113</v>
      </c>
      <c r="C141" s="86" t="str">
        <f>'3. Investeringen'!F127</f>
        <v>AD</v>
      </c>
      <c r="D141" s="86" t="str">
        <f>'3. Investeringen'!G127</f>
        <v>Nieuwe investeringen AD</v>
      </c>
      <c r="E141" s="121">
        <f>'3. Investeringen'!K127</f>
        <v>2015</v>
      </c>
      <c r="G141" s="86">
        <f>'7. Nominale afschrijvingen'!R130</f>
        <v>0</v>
      </c>
      <c r="H141" s="86">
        <f>'7. Nominale afschrijvingen'!S130</f>
        <v>0</v>
      </c>
      <c r="I141" s="86">
        <f>'7. Nominale afschrijvingen'!T130</f>
        <v>0</v>
      </c>
      <c r="J141" s="86">
        <f>'7. Nominale afschrijvingen'!U130</f>
        <v>0</v>
      </c>
      <c r="K141" s="86">
        <f>'7. Nominale afschrijvingen'!V130</f>
        <v>8010.7753846153846</v>
      </c>
      <c r="L141" s="86">
        <f>'7. Nominale afschrijvingen'!W130</f>
        <v>16021.550769230769</v>
      </c>
      <c r="M141" s="86">
        <f>'7. Nominale afschrijvingen'!X130</f>
        <v>16021.550769230769</v>
      </c>
      <c r="N141" s="86">
        <f>'7. Nominale afschrijvingen'!Y130</f>
        <v>16021.550769230769</v>
      </c>
      <c r="O141" s="86">
        <f>'7. Nominale afschrijvingen'!Z130</f>
        <v>16021.550769230769</v>
      </c>
      <c r="P141" s="86">
        <f>'7. Nominale afschrijvingen'!AA130</f>
        <v>16021.550769230769</v>
      </c>
      <c r="Q141" s="86">
        <f>'7. Nominale afschrijvingen'!AB130</f>
        <v>16021.550769230769</v>
      </c>
      <c r="R141" s="86">
        <f>'7. Nominale afschrijvingen'!AC130</f>
        <v>19225.860923076922</v>
      </c>
      <c r="S141" s="86">
        <f>'7. Nominale afschrijvingen'!AD130</f>
        <v>18515.982981301771</v>
      </c>
      <c r="T141" s="86">
        <f>'7. Nominale afschrijvingen'!AE130</f>
        <v>17832.315917376782</v>
      </c>
      <c r="U141" s="86">
        <f>'7. Nominale afschrijvingen'!AF130</f>
        <v>17173.891945042873</v>
      </c>
      <c r="V141" s="86">
        <f>'7. Nominale afschrijvingen'!AG130</f>
        <v>16539.779011687442</v>
      </c>
      <c r="W141" s="65"/>
      <c r="X141" s="118">
        <f>IF($C141="TD",INDEX('4. CPI-tabel'!$D$20:$Z$42,$E141-2003,X$28-2003),
IF(X$28&gt;=$E141,MAX(1,INDEX('4. CPI-tabel'!$D$20:$Z$42,MAX($E141,2010)-2003,X$28-2003)),0))</f>
        <v>0</v>
      </c>
      <c r="Y141" s="118">
        <f>IF($C141="TD",INDEX('4. CPI-tabel'!$D$20:$Z$42,$E141-2003,Y$28-2003),
IF(Y$28&gt;=$E141,MAX(1,INDEX('4. CPI-tabel'!$D$20:$Z$42,MAX($E141,2010)-2003,Y$28-2003)),0))</f>
        <v>0</v>
      </c>
      <c r="Z141" s="118">
        <f>IF($C141="TD",INDEX('4. CPI-tabel'!$D$20:$Z$42,$E141-2003,Z$28-2003),
IF(Z$28&gt;=$E141,MAX(1,INDEX('4. CPI-tabel'!$D$20:$Z$42,MAX($E141,2010)-2003,Z$28-2003)),0))</f>
        <v>0</v>
      </c>
      <c r="AA141" s="118">
        <f>IF($C141="TD",INDEX('4. CPI-tabel'!$D$20:$Z$42,$E141-2003,AA$28-2003),
IF(AA$28&gt;=$E141,MAX(1,INDEX('4. CPI-tabel'!$D$20:$Z$42,MAX($E141,2010)-2003,AA$28-2003)),0))</f>
        <v>0</v>
      </c>
      <c r="AB141" s="118">
        <f>IF($C141="TD",INDEX('4. CPI-tabel'!$D$20:$Z$42,$E141-2003,AB$28-2003),
IF(AB$28&gt;=$E141,MAX(1,INDEX('4. CPI-tabel'!$D$20:$Z$42,MAX($E141,2010)-2003,AB$28-2003)),0))</f>
        <v>1</v>
      </c>
      <c r="AC141" s="118">
        <f>IF($C141="TD",INDEX('4. CPI-tabel'!$D$20:$Z$42,$E141-2003,AC$28-2003),
IF(AC$28&gt;=$E141,MAX(1,INDEX('4. CPI-tabel'!$D$20:$Z$42,MAX($E141,2010)-2003,AC$28-2003)),0))</f>
        <v>1.008</v>
      </c>
      <c r="AD141" s="118">
        <f>IF($C141="TD",INDEX('4. CPI-tabel'!$D$20:$Z$42,$E141-2003,AD$28-2003),
IF(AD$28&gt;=$E141,MAX(1,INDEX('4. CPI-tabel'!$D$20:$Z$42,MAX($E141,2010)-2003,AD$28-2003)),0))</f>
        <v>1.010016</v>
      </c>
      <c r="AE141" s="118">
        <f>IF($C141="TD",INDEX('4. CPI-tabel'!$D$20:$Z$42,$E141-2003,AE$28-2003),
IF(AE$28&gt;=$E141,MAX(1,INDEX('4. CPI-tabel'!$D$20:$Z$42,MAX($E141,2010)-2003,AE$28-2003)),0))</f>
        <v>1.0241562239999999</v>
      </c>
      <c r="AF141" s="118">
        <f>IF($C141="TD",INDEX('4. CPI-tabel'!$D$20:$Z$42,$E141-2003,AF$28-2003),
IF(AF$28&gt;=$E141,MAX(1,INDEX('4. CPI-tabel'!$D$20:$Z$42,MAX($E141,2010)-2003,AF$28-2003)),0))</f>
        <v>1.0456635047039999</v>
      </c>
      <c r="AG141" s="118">
        <f>IF($C141="TD",INDEX('4. CPI-tabel'!$D$20:$Z$42,$E141-2003,AG$28-2003),
IF(AG$28&gt;=$E141,MAX(1,INDEX('4. CPI-tabel'!$D$20:$Z$42,MAX($E141,2010)-2003,AG$28-2003)),0))</f>
        <v>1.0749420828357119</v>
      </c>
      <c r="AH141" s="118">
        <f>IF($C141="TD",INDEX('4. CPI-tabel'!$D$20:$Z$42,$E141-2003,AH$28-2003),
IF(AH$28&gt;=$E141,MAX(1,INDEX('4. CPI-tabel'!$D$20:$Z$42,MAX($E141,2010)-2003,AH$28-2003)),0))</f>
        <v>1.0824666774155618</v>
      </c>
      <c r="AI141" s="118">
        <f>IF($C141="TD",INDEX('4. CPI-tabel'!$D$20:$Z$42,$E141-2003,AI$28-2003),
IF(AI$28&gt;=$E141,MAX(1,INDEX('4. CPI-tabel'!$D$20:$Z$42,MAX($E141,2010)-2003,AI$28-2003)),0))</f>
        <v>1.0824666774155618</v>
      </c>
      <c r="AJ141" s="118">
        <f>IF($C141="TD",INDEX('4. CPI-tabel'!$D$20:$Z$42,$E141-2003,AJ$28-2003),
IF(AJ$28&gt;=$E141,MAX(1,INDEX('4. CPI-tabel'!$D$20:$Z$42,MAX($E141,2010)-2003,AJ$28-2003)),0))</f>
        <v>1.0824666774155618</v>
      </c>
      <c r="AK141" s="118">
        <f>IF($C141="TD",INDEX('4. CPI-tabel'!$D$20:$Z$42,$E141-2003,AK$28-2003),
IF(AK$28&gt;=$E141,MAX(1,INDEX('4. CPI-tabel'!$D$20:$Z$42,MAX($E141,2010)-2003,AK$28-2003)),0))</f>
        <v>1.0824666774155618</v>
      </c>
      <c r="AL141" s="118">
        <f>IF($C141="TD",INDEX('4. CPI-tabel'!$D$20:$Z$42,$E141-2003,AL$28-2003),
IF(AL$28&gt;=$E141,MAX(1,INDEX('4. CPI-tabel'!$D$20:$Z$42,MAX($E141,2010)-2003,AL$28-2003)),0))</f>
        <v>1.0824666774155618</v>
      </c>
      <c r="AM141" s="118">
        <f>IF($C141="TD",INDEX('4. CPI-tabel'!$D$20:$Z$42,$E141-2003,AM$28-2003),
IF(AM$28&gt;=$E141,MAX(1,INDEX('4. CPI-tabel'!$D$20:$Z$42,MAX($E141,2010)-2003,AM$28-2003)),0))</f>
        <v>1.0824666774155618</v>
      </c>
      <c r="AO141" s="87">
        <f t="shared" si="21"/>
        <v>0</v>
      </c>
      <c r="AP141" s="87">
        <f t="shared" si="22"/>
        <v>0</v>
      </c>
      <c r="AQ141" s="87">
        <f t="shared" si="23"/>
        <v>0</v>
      </c>
      <c r="AR141" s="87">
        <f t="shared" si="24"/>
        <v>0</v>
      </c>
      <c r="AS141" s="87">
        <f t="shared" si="25"/>
        <v>8010.7753846153846</v>
      </c>
      <c r="AT141" s="87">
        <f t="shared" si="26"/>
        <v>16149.723175384615</v>
      </c>
      <c r="AU141" s="87">
        <f t="shared" si="27"/>
        <v>16182.022621735385</v>
      </c>
      <c r="AV141" s="87">
        <f t="shared" si="28"/>
        <v>16408.57093843968</v>
      </c>
      <c r="AW141" s="87">
        <f t="shared" si="29"/>
        <v>16753.150928146912</v>
      </c>
      <c r="AX141" s="87">
        <f t="shared" si="30"/>
        <v>17222.239154135026</v>
      </c>
      <c r="AY141" s="87">
        <f t="shared" si="31"/>
        <v>17342.79482821397</v>
      </c>
      <c r="AZ141" s="87">
        <f t="shared" si="32"/>
        <v>20811.353793856761</v>
      </c>
      <c r="BA141" s="87">
        <f t="shared" si="33"/>
        <v>20042.934576852818</v>
      </c>
      <c r="BB141" s="87">
        <f t="shared" si="34"/>
        <v>19302.88776170748</v>
      </c>
      <c r="BC141" s="87">
        <f t="shared" si="35"/>
        <v>18590.165752044439</v>
      </c>
      <c r="BD141" s="87">
        <f t="shared" si="36"/>
        <v>17903.759631968951</v>
      </c>
    </row>
    <row r="142" spans="1:56" s="20" customFormat="1" x14ac:dyDescent="0.2">
      <c r="A142" s="41"/>
      <c r="B142" s="86">
        <f>'3. Investeringen'!B128</f>
        <v>114</v>
      </c>
      <c r="C142" s="86" t="str">
        <f>'3. Investeringen'!F128</f>
        <v>AD</v>
      </c>
      <c r="D142" s="86" t="str">
        <f>'3. Investeringen'!G128</f>
        <v>Nieuwe investeringen AD</v>
      </c>
      <c r="E142" s="121">
        <f>'3. Investeringen'!K128</f>
        <v>2015</v>
      </c>
      <c r="G142" s="86">
        <f>'7. Nominale afschrijvingen'!R131</f>
        <v>0</v>
      </c>
      <c r="H142" s="86">
        <f>'7. Nominale afschrijvingen'!S131</f>
        <v>0</v>
      </c>
      <c r="I142" s="86">
        <f>'7. Nominale afschrijvingen'!T131</f>
        <v>0</v>
      </c>
      <c r="J142" s="86">
        <f>'7. Nominale afschrijvingen'!U131</f>
        <v>0</v>
      </c>
      <c r="K142" s="86">
        <f>'7. Nominale afschrijvingen'!V131</f>
        <v>-24.892435897435899</v>
      </c>
      <c r="L142" s="86">
        <f>'7. Nominale afschrijvingen'!W131</f>
        <v>-49.784871794871798</v>
      </c>
      <c r="M142" s="86">
        <f>'7. Nominale afschrijvingen'!X131</f>
        <v>-49.784871794871798</v>
      </c>
      <c r="N142" s="86">
        <f>'7. Nominale afschrijvingen'!Y131</f>
        <v>-49.784871794871798</v>
      </c>
      <c r="O142" s="86">
        <f>'7. Nominale afschrijvingen'!Z131</f>
        <v>-49.784871794871798</v>
      </c>
      <c r="P142" s="86">
        <f>'7. Nominale afschrijvingen'!AA131</f>
        <v>-49.784871794871798</v>
      </c>
      <c r="Q142" s="86">
        <f>'7. Nominale afschrijvingen'!AB131</f>
        <v>-49.784871794871798</v>
      </c>
      <c r="R142" s="86">
        <f>'7. Nominale afschrijvingen'!AC131</f>
        <v>-59.741846153846154</v>
      </c>
      <c r="S142" s="86">
        <f>'7. Nominale afschrijvingen'!AD131</f>
        <v>-57.535993372781064</v>
      </c>
      <c r="T142" s="86">
        <f>'7. Nominale afschrijvingen'!AE131</f>
        <v>-55.411587463632223</v>
      </c>
      <c r="U142" s="86">
        <f>'7. Nominale afschrijvingen'!AF131</f>
        <v>-53.365621157282725</v>
      </c>
      <c r="V142" s="86">
        <f>'7. Nominale afschrijvingen'!AG131</f>
        <v>-51.395198222244595</v>
      </c>
      <c r="W142" s="65"/>
      <c r="X142" s="118">
        <f>IF($C142="TD",INDEX('4. CPI-tabel'!$D$20:$Z$42,$E142-2003,X$28-2003),
IF(X$28&gt;=$E142,MAX(1,INDEX('4. CPI-tabel'!$D$20:$Z$42,MAX($E142,2010)-2003,X$28-2003)),0))</f>
        <v>0</v>
      </c>
      <c r="Y142" s="118">
        <f>IF($C142="TD",INDEX('4. CPI-tabel'!$D$20:$Z$42,$E142-2003,Y$28-2003),
IF(Y$28&gt;=$E142,MAX(1,INDEX('4. CPI-tabel'!$D$20:$Z$42,MAX($E142,2010)-2003,Y$28-2003)),0))</f>
        <v>0</v>
      </c>
      <c r="Z142" s="118">
        <f>IF($C142="TD",INDEX('4. CPI-tabel'!$D$20:$Z$42,$E142-2003,Z$28-2003),
IF(Z$28&gt;=$E142,MAX(1,INDEX('4. CPI-tabel'!$D$20:$Z$42,MAX($E142,2010)-2003,Z$28-2003)),0))</f>
        <v>0</v>
      </c>
      <c r="AA142" s="118">
        <f>IF($C142="TD",INDEX('4. CPI-tabel'!$D$20:$Z$42,$E142-2003,AA$28-2003),
IF(AA$28&gt;=$E142,MAX(1,INDEX('4. CPI-tabel'!$D$20:$Z$42,MAX($E142,2010)-2003,AA$28-2003)),0))</f>
        <v>0</v>
      </c>
      <c r="AB142" s="118">
        <f>IF($C142="TD",INDEX('4. CPI-tabel'!$D$20:$Z$42,$E142-2003,AB$28-2003),
IF(AB$28&gt;=$E142,MAX(1,INDEX('4. CPI-tabel'!$D$20:$Z$42,MAX($E142,2010)-2003,AB$28-2003)),0))</f>
        <v>1</v>
      </c>
      <c r="AC142" s="118">
        <f>IF($C142="TD",INDEX('4. CPI-tabel'!$D$20:$Z$42,$E142-2003,AC$28-2003),
IF(AC$28&gt;=$E142,MAX(1,INDEX('4. CPI-tabel'!$D$20:$Z$42,MAX($E142,2010)-2003,AC$28-2003)),0))</f>
        <v>1.008</v>
      </c>
      <c r="AD142" s="118">
        <f>IF($C142="TD",INDEX('4. CPI-tabel'!$D$20:$Z$42,$E142-2003,AD$28-2003),
IF(AD$28&gt;=$E142,MAX(1,INDEX('4. CPI-tabel'!$D$20:$Z$42,MAX($E142,2010)-2003,AD$28-2003)),0))</f>
        <v>1.010016</v>
      </c>
      <c r="AE142" s="118">
        <f>IF($C142="TD",INDEX('4. CPI-tabel'!$D$20:$Z$42,$E142-2003,AE$28-2003),
IF(AE$28&gt;=$E142,MAX(1,INDEX('4. CPI-tabel'!$D$20:$Z$42,MAX($E142,2010)-2003,AE$28-2003)),0))</f>
        <v>1.0241562239999999</v>
      </c>
      <c r="AF142" s="118">
        <f>IF($C142="TD",INDEX('4. CPI-tabel'!$D$20:$Z$42,$E142-2003,AF$28-2003),
IF(AF$28&gt;=$E142,MAX(1,INDEX('4. CPI-tabel'!$D$20:$Z$42,MAX($E142,2010)-2003,AF$28-2003)),0))</f>
        <v>1.0456635047039999</v>
      </c>
      <c r="AG142" s="118">
        <f>IF($C142="TD",INDEX('4. CPI-tabel'!$D$20:$Z$42,$E142-2003,AG$28-2003),
IF(AG$28&gt;=$E142,MAX(1,INDEX('4. CPI-tabel'!$D$20:$Z$42,MAX($E142,2010)-2003,AG$28-2003)),0))</f>
        <v>1.0749420828357119</v>
      </c>
      <c r="AH142" s="118">
        <f>IF($C142="TD",INDEX('4. CPI-tabel'!$D$20:$Z$42,$E142-2003,AH$28-2003),
IF(AH$28&gt;=$E142,MAX(1,INDEX('4. CPI-tabel'!$D$20:$Z$42,MAX($E142,2010)-2003,AH$28-2003)),0))</f>
        <v>1.0824666774155618</v>
      </c>
      <c r="AI142" s="118">
        <f>IF($C142="TD",INDEX('4. CPI-tabel'!$D$20:$Z$42,$E142-2003,AI$28-2003),
IF(AI$28&gt;=$E142,MAX(1,INDEX('4. CPI-tabel'!$D$20:$Z$42,MAX($E142,2010)-2003,AI$28-2003)),0))</f>
        <v>1.0824666774155618</v>
      </c>
      <c r="AJ142" s="118">
        <f>IF($C142="TD",INDEX('4. CPI-tabel'!$D$20:$Z$42,$E142-2003,AJ$28-2003),
IF(AJ$28&gt;=$E142,MAX(1,INDEX('4. CPI-tabel'!$D$20:$Z$42,MAX($E142,2010)-2003,AJ$28-2003)),0))</f>
        <v>1.0824666774155618</v>
      </c>
      <c r="AK142" s="118">
        <f>IF($C142="TD",INDEX('4. CPI-tabel'!$D$20:$Z$42,$E142-2003,AK$28-2003),
IF(AK$28&gt;=$E142,MAX(1,INDEX('4. CPI-tabel'!$D$20:$Z$42,MAX($E142,2010)-2003,AK$28-2003)),0))</f>
        <v>1.0824666774155618</v>
      </c>
      <c r="AL142" s="118">
        <f>IF($C142="TD",INDEX('4. CPI-tabel'!$D$20:$Z$42,$E142-2003,AL$28-2003),
IF(AL$28&gt;=$E142,MAX(1,INDEX('4. CPI-tabel'!$D$20:$Z$42,MAX($E142,2010)-2003,AL$28-2003)),0))</f>
        <v>1.0824666774155618</v>
      </c>
      <c r="AM142" s="118">
        <f>IF($C142="TD",INDEX('4. CPI-tabel'!$D$20:$Z$42,$E142-2003,AM$28-2003),
IF(AM$28&gt;=$E142,MAX(1,INDEX('4. CPI-tabel'!$D$20:$Z$42,MAX($E142,2010)-2003,AM$28-2003)),0))</f>
        <v>1.0824666774155618</v>
      </c>
      <c r="AO142" s="87">
        <f t="shared" si="21"/>
        <v>0</v>
      </c>
      <c r="AP142" s="87">
        <f t="shared" si="22"/>
        <v>0</v>
      </c>
      <c r="AQ142" s="87">
        <f t="shared" si="23"/>
        <v>0</v>
      </c>
      <c r="AR142" s="87">
        <f t="shared" si="24"/>
        <v>0</v>
      </c>
      <c r="AS142" s="87">
        <f t="shared" si="25"/>
        <v>-24.892435897435899</v>
      </c>
      <c r="AT142" s="87">
        <f t="shared" si="26"/>
        <v>-50.183150769230771</v>
      </c>
      <c r="AU142" s="87">
        <f t="shared" si="27"/>
        <v>-50.283517070769236</v>
      </c>
      <c r="AV142" s="87">
        <f t="shared" si="28"/>
        <v>-50.987486309760001</v>
      </c>
      <c r="AW142" s="87">
        <f t="shared" si="29"/>
        <v>-52.05822352226496</v>
      </c>
      <c r="AX142" s="87">
        <f t="shared" si="30"/>
        <v>-53.515853780888378</v>
      </c>
      <c r="AY142" s="87">
        <f t="shared" si="31"/>
        <v>-53.890464757354593</v>
      </c>
      <c r="AZ142" s="87">
        <f t="shared" si="32"/>
        <v>-64.668557708825503</v>
      </c>
      <c r="BA142" s="87">
        <f t="shared" si="33"/>
        <v>-62.280795578038102</v>
      </c>
      <c r="BB142" s="87">
        <f t="shared" si="34"/>
        <v>-59.981196972079772</v>
      </c>
      <c r="BC142" s="87">
        <f t="shared" si="35"/>
        <v>-57.766506622341439</v>
      </c>
      <c r="BD142" s="87">
        <f t="shared" si="36"/>
        <v>-55.633589454747295</v>
      </c>
    </row>
    <row r="143" spans="1:56" s="20" customFormat="1" x14ac:dyDescent="0.2">
      <c r="A143" s="41"/>
      <c r="B143" s="86">
        <f>'3. Investeringen'!B129</f>
        <v>115</v>
      </c>
      <c r="C143" s="86" t="str">
        <f>'3. Investeringen'!F129</f>
        <v>AD</v>
      </c>
      <c r="D143" s="86" t="str">
        <f>'3. Investeringen'!G129</f>
        <v>Nieuwe investeringen AD</v>
      </c>
      <c r="E143" s="121">
        <f>'3. Investeringen'!K129</f>
        <v>2016</v>
      </c>
      <c r="G143" s="86">
        <f>'7. Nominale afschrijvingen'!R132</f>
        <v>0</v>
      </c>
      <c r="H143" s="86">
        <f>'7. Nominale afschrijvingen'!S132</f>
        <v>0</v>
      </c>
      <c r="I143" s="86">
        <f>'7. Nominale afschrijvingen'!T132</f>
        <v>0</v>
      </c>
      <c r="J143" s="86">
        <f>'7. Nominale afschrijvingen'!U132</f>
        <v>0</v>
      </c>
      <c r="K143" s="86">
        <f>'7. Nominale afschrijvingen'!V132</f>
        <v>0</v>
      </c>
      <c r="L143" s="86">
        <f>'7. Nominale afschrijvingen'!W132</f>
        <v>8181.4555128205129</v>
      </c>
      <c r="M143" s="86">
        <f>'7. Nominale afschrijvingen'!X132</f>
        <v>16362.911025641026</v>
      </c>
      <c r="N143" s="86">
        <f>'7. Nominale afschrijvingen'!Y132</f>
        <v>16362.911025641026</v>
      </c>
      <c r="O143" s="86">
        <f>'7. Nominale afschrijvingen'!Z132</f>
        <v>16362.911025641026</v>
      </c>
      <c r="P143" s="86">
        <f>'7. Nominale afschrijvingen'!AA132</f>
        <v>16362.911025641026</v>
      </c>
      <c r="Q143" s="86">
        <f>'7. Nominale afschrijvingen'!AB132</f>
        <v>16362.911025641026</v>
      </c>
      <c r="R143" s="86">
        <f>'7. Nominale afschrijvingen'!AC132</f>
        <v>19635.493230769232</v>
      </c>
      <c r="S143" s="86">
        <f>'7. Nominale afschrijvingen'!AD132</f>
        <v>18932.132279219295</v>
      </c>
      <c r="T143" s="86">
        <f>'7. Nominale afschrijvingen'!AE132</f>
        <v>18253.966346829347</v>
      </c>
      <c r="U143" s="86">
        <f>'7. Nominale afschrijvingen'!AF132</f>
        <v>17600.092925450386</v>
      </c>
      <c r="V143" s="86">
        <f>'7. Nominale afschrijvingen'!AG132</f>
        <v>16969.641835583505</v>
      </c>
      <c r="W143" s="65"/>
      <c r="X143" s="118">
        <f>IF($C143="TD",INDEX('4. CPI-tabel'!$D$20:$Z$42,$E143-2003,X$28-2003),
IF(X$28&gt;=$E143,MAX(1,INDEX('4. CPI-tabel'!$D$20:$Z$42,MAX($E143,2010)-2003,X$28-2003)),0))</f>
        <v>0</v>
      </c>
      <c r="Y143" s="118">
        <f>IF($C143="TD",INDEX('4. CPI-tabel'!$D$20:$Z$42,$E143-2003,Y$28-2003),
IF(Y$28&gt;=$E143,MAX(1,INDEX('4. CPI-tabel'!$D$20:$Z$42,MAX($E143,2010)-2003,Y$28-2003)),0))</f>
        <v>0</v>
      </c>
      <c r="Z143" s="118">
        <f>IF($C143="TD",INDEX('4. CPI-tabel'!$D$20:$Z$42,$E143-2003,Z$28-2003),
IF(Z$28&gt;=$E143,MAX(1,INDEX('4. CPI-tabel'!$D$20:$Z$42,MAX($E143,2010)-2003,Z$28-2003)),0))</f>
        <v>0</v>
      </c>
      <c r="AA143" s="118">
        <f>IF($C143="TD",INDEX('4. CPI-tabel'!$D$20:$Z$42,$E143-2003,AA$28-2003),
IF(AA$28&gt;=$E143,MAX(1,INDEX('4. CPI-tabel'!$D$20:$Z$42,MAX($E143,2010)-2003,AA$28-2003)),0))</f>
        <v>0</v>
      </c>
      <c r="AB143" s="118">
        <f>IF($C143="TD",INDEX('4. CPI-tabel'!$D$20:$Z$42,$E143-2003,AB$28-2003),
IF(AB$28&gt;=$E143,MAX(1,INDEX('4. CPI-tabel'!$D$20:$Z$42,MAX($E143,2010)-2003,AB$28-2003)),0))</f>
        <v>0</v>
      </c>
      <c r="AC143" s="118">
        <f>IF($C143="TD",INDEX('4. CPI-tabel'!$D$20:$Z$42,$E143-2003,AC$28-2003),
IF(AC$28&gt;=$E143,MAX(1,INDEX('4. CPI-tabel'!$D$20:$Z$42,MAX($E143,2010)-2003,AC$28-2003)),0))</f>
        <v>1</v>
      </c>
      <c r="AD143" s="118">
        <f>IF($C143="TD",INDEX('4. CPI-tabel'!$D$20:$Z$42,$E143-2003,AD$28-2003),
IF(AD$28&gt;=$E143,MAX(1,INDEX('4. CPI-tabel'!$D$20:$Z$42,MAX($E143,2010)-2003,AD$28-2003)),0))</f>
        <v>1.002</v>
      </c>
      <c r="AE143" s="118">
        <f>IF($C143="TD",INDEX('4. CPI-tabel'!$D$20:$Z$42,$E143-2003,AE$28-2003),
IF(AE$28&gt;=$E143,MAX(1,INDEX('4. CPI-tabel'!$D$20:$Z$42,MAX($E143,2010)-2003,AE$28-2003)),0))</f>
        <v>1.0160279999999999</v>
      </c>
      <c r="AF143" s="118">
        <f>IF($C143="TD",INDEX('4. CPI-tabel'!$D$20:$Z$42,$E143-2003,AF$28-2003),
IF(AF$28&gt;=$E143,MAX(1,INDEX('4. CPI-tabel'!$D$20:$Z$42,MAX($E143,2010)-2003,AF$28-2003)),0))</f>
        <v>1.0373645879999998</v>
      </c>
      <c r="AG143" s="118">
        <f>IF($C143="TD",INDEX('4. CPI-tabel'!$D$20:$Z$42,$E143-2003,AG$28-2003),
IF(AG$28&gt;=$E143,MAX(1,INDEX('4. CPI-tabel'!$D$20:$Z$42,MAX($E143,2010)-2003,AG$28-2003)),0))</f>
        <v>1.0664107964639997</v>
      </c>
      <c r="AH143" s="118">
        <f>IF($C143="TD",INDEX('4. CPI-tabel'!$D$20:$Z$42,$E143-2003,AH$28-2003),
IF(AH$28&gt;=$E143,MAX(1,INDEX('4. CPI-tabel'!$D$20:$Z$42,MAX($E143,2010)-2003,AH$28-2003)),0))</f>
        <v>1.0738756720392475</v>
      </c>
      <c r="AI143" s="118">
        <f>IF($C143="TD",INDEX('4. CPI-tabel'!$D$20:$Z$42,$E143-2003,AI$28-2003),
IF(AI$28&gt;=$E143,MAX(1,INDEX('4. CPI-tabel'!$D$20:$Z$42,MAX($E143,2010)-2003,AI$28-2003)),0))</f>
        <v>1.0738756720392475</v>
      </c>
      <c r="AJ143" s="118">
        <f>IF($C143="TD",INDEX('4. CPI-tabel'!$D$20:$Z$42,$E143-2003,AJ$28-2003),
IF(AJ$28&gt;=$E143,MAX(1,INDEX('4. CPI-tabel'!$D$20:$Z$42,MAX($E143,2010)-2003,AJ$28-2003)),0))</f>
        <v>1.0738756720392475</v>
      </c>
      <c r="AK143" s="118">
        <f>IF($C143="TD",INDEX('4. CPI-tabel'!$D$20:$Z$42,$E143-2003,AK$28-2003),
IF(AK$28&gt;=$E143,MAX(1,INDEX('4. CPI-tabel'!$D$20:$Z$42,MAX($E143,2010)-2003,AK$28-2003)),0))</f>
        <v>1.0738756720392475</v>
      </c>
      <c r="AL143" s="118">
        <f>IF($C143="TD",INDEX('4. CPI-tabel'!$D$20:$Z$42,$E143-2003,AL$28-2003),
IF(AL$28&gt;=$E143,MAX(1,INDEX('4. CPI-tabel'!$D$20:$Z$42,MAX($E143,2010)-2003,AL$28-2003)),0))</f>
        <v>1.0738756720392475</v>
      </c>
      <c r="AM143" s="118">
        <f>IF($C143="TD",INDEX('4. CPI-tabel'!$D$20:$Z$42,$E143-2003,AM$28-2003),
IF(AM$28&gt;=$E143,MAX(1,INDEX('4. CPI-tabel'!$D$20:$Z$42,MAX($E143,2010)-2003,AM$28-2003)),0))</f>
        <v>1.0738756720392475</v>
      </c>
      <c r="AO143" s="87">
        <f t="shared" si="21"/>
        <v>0</v>
      </c>
      <c r="AP143" s="87">
        <f t="shared" si="22"/>
        <v>0</v>
      </c>
      <c r="AQ143" s="87">
        <f t="shared" si="23"/>
        <v>0</v>
      </c>
      <c r="AR143" s="87">
        <f t="shared" si="24"/>
        <v>0</v>
      </c>
      <c r="AS143" s="87">
        <f t="shared" si="25"/>
        <v>0</v>
      </c>
      <c r="AT143" s="87">
        <f t="shared" si="26"/>
        <v>8181.4555128205129</v>
      </c>
      <c r="AU143" s="87">
        <f t="shared" si="27"/>
        <v>16395.636847692309</v>
      </c>
      <c r="AV143" s="87">
        <f t="shared" si="28"/>
        <v>16625.175763560001</v>
      </c>
      <c r="AW143" s="87">
        <f t="shared" si="29"/>
        <v>16974.304454594756</v>
      </c>
      <c r="AX143" s="87">
        <f t="shared" si="30"/>
        <v>17449.584979323408</v>
      </c>
      <c r="AY143" s="87">
        <f t="shared" si="31"/>
        <v>17571.732074178668</v>
      </c>
      <c r="AZ143" s="87">
        <f t="shared" si="32"/>
        <v>21086.078489014406</v>
      </c>
      <c r="BA143" s="87">
        <f t="shared" si="33"/>
        <v>20330.756274482552</v>
      </c>
      <c r="BB143" s="87">
        <f t="shared" si="34"/>
        <v>19602.490378083174</v>
      </c>
      <c r="BC143" s="87">
        <f t="shared" si="35"/>
        <v>18900.31161827124</v>
      </c>
      <c r="BD143" s="87">
        <f t="shared" si="36"/>
        <v>18223.285530452566</v>
      </c>
    </row>
    <row r="144" spans="1:56" s="20" customFormat="1" x14ac:dyDescent="0.2">
      <c r="A144" s="41"/>
      <c r="B144" s="86">
        <f>'3. Investeringen'!B130</f>
        <v>116</v>
      </c>
      <c r="C144" s="86" t="str">
        <f>'3. Investeringen'!F130</f>
        <v>AD</v>
      </c>
      <c r="D144" s="86" t="str">
        <f>'3. Investeringen'!G130</f>
        <v>Nieuwe investeringen AD</v>
      </c>
      <c r="E144" s="121">
        <f>'3. Investeringen'!K130</f>
        <v>2016</v>
      </c>
      <c r="G144" s="86">
        <f>'7. Nominale afschrijvingen'!R133</f>
        <v>0</v>
      </c>
      <c r="H144" s="86">
        <f>'7. Nominale afschrijvingen'!S133</f>
        <v>0</v>
      </c>
      <c r="I144" s="86">
        <f>'7. Nominale afschrijvingen'!T133</f>
        <v>0</v>
      </c>
      <c r="J144" s="86">
        <f>'7. Nominale afschrijvingen'!U133</f>
        <v>0</v>
      </c>
      <c r="K144" s="86">
        <f>'7. Nominale afschrijvingen'!V133</f>
        <v>0</v>
      </c>
      <c r="L144" s="86">
        <f>'7. Nominale afschrijvingen'!W133</f>
        <v>-68.01384615384616</v>
      </c>
      <c r="M144" s="86">
        <f>'7. Nominale afschrijvingen'!X133</f>
        <v>-136.02769230769232</v>
      </c>
      <c r="N144" s="86">
        <f>'7. Nominale afschrijvingen'!Y133</f>
        <v>-136.02769230769232</v>
      </c>
      <c r="O144" s="86">
        <f>'7. Nominale afschrijvingen'!Z133</f>
        <v>-136.02769230769232</v>
      </c>
      <c r="P144" s="86">
        <f>'7. Nominale afschrijvingen'!AA133</f>
        <v>-136.02769230769232</v>
      </c>
      <c r="Q144" s="86">
        <f>'7. Nominale afschrijvingen'!AB133</f>
        <v>-136.02769230769232</v>
      </c>
      <c r="R144" s="86">
        <f>'7. Nominale afschrijvingen'!AC133</f>
        <v>-163.2332307692308</v>
      </c>
      <c r="S144" s="86">
        <f>'7. Nominale afschrijvingen'!AD133</f>
        <v>-157.38607026406436</v>
      </c>
      <c r="T144" s="86">
        <f>'7. Nominale afschrijvingen'!AE133</f>
        <v>-151.74836028445608</v>
      </c>
      <c r="U144" s="86">
        <f>'7. Nominale afschrijvingen'!AF133</f>
        <v>-146.3125981250129</v>
      </c>
      <c r="V144" s="86">
        <f>'7. Nominale afschrijvingen'!AG133</f>
        <v>-141.07154983396765</v>
      </c>
      <c r="W144" s="65"/>
      <c r="X144" s="118">
        <f>IF($C144="TD",INDEX('4. CPI-tabel'!$D$20:$Z$42,$E144-2003,X$28-2003),
IF(X$28&gt;=$E144,MAX(1,INDEX('4. CPI-tabel'!$D$20:$Z$42,MAX($E144,2010)-2003,X$28-2003)),0))</f>
        <v>0</v>
      </c>
      <c r="Y144" s="118">
        <f>IF($C144="TD",INDEX('4. CPI-tabel'!$D$20:$Z$42,$E144-2003,Y$28-2003),
IF(Y$28&gt;=$E144,MAX(1,INDEX('4. CPI-tabel'!$D$20:$Z$42,MAX($E144,2010)-2003,Y$28-2003)),0))</f>
        <v>0</v>
      </c>
      <c r="Z144" s="118">
        <f>IF($C144="TD",INDEX('4. CPI-tabel'!$D$20:$Z$42,$E144-2003,Z$28-2003),
IF(Z$28&gt;=$E144,MAX(1,INDEX('4. CPI-tabel'!$D$20:$Z$42,MAX($E144,2010)-2003,Z$28-2003)),0))</f>
        <v>0</v>
      </c>
      <c r="AA144" s="118">
        <f>IF($C144="TD",INDEX('4. CPI-tabel'!$D$20:$Z$42,$E144-2003,AA$28-2003),
IF(AA$28&gt;=$E144,MAX(1,INDEX('4. CPI-tabel'!$D$20:$Z$42,MAX($E144,2010)-2003,AA$28-2003)),0))</f>
        <v>0</v>
      </c>
      <c r="AB144" s="118">
        <f>IF($C144="TD",INDEX('4. CPI-tabel'!$D$20:$Z$42,$E144-2003,AB$28-2003),
IF(AB$28&gt;=$E144,MAX(1,INDEX('4. CPI-tabel'!$D$20:$Z$42,MAX($E144,2010)-2003,AB$28-2003)),0))</f>
        <v>0</v>
      </c>
      <c r="AC144" s="118">
        <f>IF($C144="TD",INDEX('4. CPI-tabel'!$D$20:$Z$42,$E144-2003,AC$28-2003),
IF(AC$28&gt;=$E144,MAX(1,INDEX('4. CPI-tabel'!$D$20:$Z$42,MAX($E144,2010)-2003,AC$28-2003)),0))</f>
        <v>1</v>
      </c>
      <c r="AD144" s="118">
        <f>IF($C144="TD",INDEX('4. CPI-tabel'!$D$20:$Z$42,$E144-2003,AD$28-2003),
IF(AD$28&gt;=$E144,MAX(1,INDEX('4. CPI-tabel'!$D$20:$Z$42,MAX($E144,2010)-2003,AD$28-2003)),0))</f>
        <v>1.002</v>
      </c>
      <c r="AE144" s="118">
        <f>IF($C144="TD",INDEX('4. CPI-tabel'!$D$20:$Z$42,$E144-2003,AE$28-2003),
IF(AE$28&gt;=$E144,MAX(1,INDEX('4. CPI-tabel'!$D$20:$Z$42,MAX($E144,2010)-2003,AE$28-2003)),0))</f>
        <v>1.0160279999999999</v>
      </c>
      <c r="AF144" s="118">
        <f>IF($C144="TD",INDEX('4. CPI-tabel'!$D$20:$Z$42,$E144-2003,AF$28-2003),
IF(AF$28&gt;=$E144,MAX(1,INDEX('4. CPI-tabel'!$D$20:$Z$42,MAX($E144,2010)-2003,AF$28-2003)),0))</f>
        <v>1.0373645879999998</v>
      </c>
      <c r="AG144" s="118">
        <f>IF($C144="TD",INDEX('4. CPI-tabel'!$D$20:$Z$42,$E144-2003,AG$28-2003),
IF(AG$28&gt;=$E144,MAX(1,INDEX('4. CPI-tabel'!$D$20:$Z$42,MAX($E144,2010)-2003,AG$28-2003)),0))</f>
        <v>1.0664107964639997</v>
      </c>
      <c r="AH144" s="118">
        <f>IF($C144="TD",INDEX('4. CPI-tabel'!$D$20:$Z$42,$E144-2003,AH$28-2003),
IF(AH$28&gt;=$E144,MAX(1,INDEX('4. CPI-tabel'!$D$20:$Z$42,MAX($E144,2010)-2003,AH$28-2003)),0))</f>
        <v>1.0738756720392475</v>
      </c>
      <c r="AI144" s="118">
        <f>IF($C144="TD",INDEX('4. CPI-tabel'!$D$20:$Z$42,$E144-2003,AI$28-2003),
IF(AI$28&gt;=$E144,MAX(1,INDEX('4. CPI-tabel'!$D$20:$Z$42,MAX($E144,2010)-2003,AI$28-2003)),0))</f>
        <v>1.0738756720392475</v>
      </c>
      <c r="AJ144" s="118">
        <f>IF($C144="TD",INDEX('4. CPI-tabel'!$D$20:$Z$42,$E144-2003,AJ$28-2003),
IF(AJ$28&gt;=$E144,MAX(1,INDEX('4. CPI-tabel'!$D$20:$Z$42,MAX($E144,2010)-2003,AJ$28-2003)),0))</f>
        <v>1.0738756720392475</v>
      </c>
      <c r="AK144" s="118">
        <f>IF($C144="TD",INDEX('4. CPI-tabel'!$D$20:$Z$42,$E144-2003,AK$28-2003),
IF(AK$28&gt;=$E144,MAX(1,INDEX('4. CPI-tabel'!$D$20:$Z$42,MAX($E144,2010)-2003,AK$28-2003)),0))</f>
        <v>1.0738756720392475</v>
      </c>
      <c r="AL144" s="118">
        <f>IF($C144="TD",INDEX('4. CPI-tabel'!$D$20:$Z$42,$E144-2003,AL$28-2003),
IF(AL$28&gt;=$E144,MAX(1,INDEX('4. CPI-tabel'!$D$20:$Z$42,MAX($E144,2010)-2003,AL$28-2003)),0))</f>
        <v>1.0738756720392475</v>
      </c>
      <c r="AM144" s="118">
        <f>IF($C144="TD",INDEX('4. CPI-tabel'!$D$20:$Z$42,$E144-2003,AM$28-2003),
IF(AM$28&gt;=$E144,MAX(1,INDEX('4. CPI-tabel'!$D$20:$Z$42,MAX($E144,2010)-2003,AM$28-2003)),0))</f>
        <v>1.0738756720392475</v>
      </c>
      <c r="AO144" s="87">
        <f t="shared" si="21"/>
        <v>0</v>
      </c>
      <c r="AP144" s="87">
        <f t="shared" si="22"/>
        <v>0</v>
      </c>
      <c r="AQ144" s="87">
        <f t="shared" si="23"/>
        <v>0</v>
      </c>
      <c r="AR144" s="87">
        <f t="shared" si="24"/>
        <v>0</v>
      </c>
      <c r="AS144" s="87">
        <f t="shared" si="25"/>
        <v>0</v>
      </c>
      <c r="AT144" s="87">
        <f t="shared" si="26"/>
        <v>-68.01384615384616</v>
      </c>
      <c r="AU144" s="87">
        <f t="shared" si="27"/>
        <v>-136.2997476923077</v>
      </c>
      <c r="AV144" s="87">
        <f t="shared" si="28"/>
        <v>-138.20794416000001</v>
      </c>
      <c r="AW144" s="87">
        <f t="shared" si="29"/>
        <v>-141.11031098735998</v>
      </c>
      <c r="AX144" s="87">
        <f t="shared" si="30"/>
        <v>-145.06139969500606</v>
      </c>
      <c r="AY144" s="87">
        <f t="shared" si="31"/>
        <v>-146.07682949287107</v>
      </c>
      <c r="AZ144" s="87">
        <f t="shared" si="32"/>
        <v>-175.29219539144529</v>
      </c>
      <c r="BA144" s="87">
        <f t="shared" si="33"/>
        <v>-169.01307197443833</v>
      </c>
      <c r="BB144" s="87">
        <f t="shared" si="34"/>
        <v>-162.95887238132414</v>
      </c>
      <c r="BC144" s="87">
        <f t="shared" si="35"/>
        <v>-157.12153963930658</v>
      </c>
      <c r="BD144" s="87">
        <f t="shared" si="36"/>
        <v>-151.4933053835702</v>
      </c>
    </row>
    <row r="145" spans="1:56" s="20" customFormat="1" x14ac:dyDescent="0.2">
      <c r="A145" s="41"/>
      <c r="B145" s="86">
        <f>'3. Investeringen'!B131</f>
        <v>117</v>
      </c>
      <c r="C145" s="86" t="str">
        <f>'3. Investeringen'!F131</f>
        <v>AD</v>
      </c>
      <c r="D145" s="86" t="str">
        <f>'3. Investeringen'!G131</f>
        <v>Nieuwe investeringen AD</v>
      </c>
      <c r="E145" s="121">
        <f>'3. Investeringen'!K131</f>
        <v>2017</v>
      </c>
      <c r="G145" s="86">
        <f>'7. Nominale afschrijvingen'!R134</f>
        <v>0</v>
      </c>
      <c r="H145" s="86">
        <f>'7. Nominale afschrijvingen'!S134</f>
        <v>0</v>
      </c>
      <c r="I145" s="86">
        <f>'7. Nominale afschrijvingen'!T134</f>
        <v>0</v>
      </c>
      <c r="J145" s="86">
        <f>'7. Nominale afschrijvingen'!U134</f>
        <v>0</v>
      </c>
      <c r="K145" s="86">
        <f>'7. Nominale afschrijvingen'!V134</f>
        <v>0</v>
      </c>
      <c r="L145" s="86">
        <f>'7. Nominale afschrijvingen'!W134</f>
        <v>0</v>
      </c>
      <c r="M145" s="86">
        <f>'7. Nominale afschrijvingen'!X134</f>
        <v>5700.5932051282052</v>
      </c>
      <c r="N145" s="86">
        <f>'7. Nominale afschrijvingen'!Y134</f>
        <v>11401.18641025641</v>
      </c>
      <c r="O145" s="86">
        <f>'7. Nominale afschrijvingen'!Z134</f>
        <v>11401.18641025641</v>
      </c>
      <c r="P145" s="86">
        <f>'7. Nominale afschrijvingen'!AA134</f>
        <v>11401.18641025641</v>
      </c>
      <c r="Q145" s="86">
        <f>'7. Nominale afschrijvingen'!AB134</f>
        <v>11401.18641025641</v>
      </c>
      <c r="R145" s="86">
        <f>'7. Nominale afschrijvingen'!AC134</f>
        <v>13681.423692307695</v>
      </c>
      <c r="S145" s="86">
        <f>'7. Nominale afschrijvingen'!AD134</f>
        <v>13205.548085618731</v>
      </c>
      <c r="T145" s="86">
        <f>'7. Nominale afschrijvingen'!AE134</f>
        <v>12746.224673945038</v>
      </c>
      <c r="U145" s="86">
        <f>'7. Nominale afschrijvingen'!AF134</f>
        <v>12302.877728764341</v>
      </c>
      <c r="V145" s="86">
        <f>'7. Nominale afschrijvingen'!AG134</f>
        <v>11874.951546894277</v>
      </c>
      <c r="W145" s="65"/>
      <c r="X145" s="118">
        <f>IF($C145="TD",INDEX('4. CPI-tabel'!$D$20:$Z$42,$E145-2003,X$28-2003),
IF(X$28&gt;=$E145,MAX(1,INDEX('4. CPI-tabel'!$D$20:$Z$42,MAX($E145,2010)-2003,X$28-2003)),0))</f>
        <v>0</v>
      </c>
      <c r="Y145" s="118">
        <f>IF($C145="TD",INDEX('4. CPI-tabel'!$D$20:$Z$42,$E145-2003,Y$28-2003),
IF(Y$28&gt;=$E145,MAX(1,INDEX('4. CPI-tabel'!$D$20:$Z$42,MAX($E145,2010)-2003,Y$28-2003)),0))</f>
        <v>0</v>
      </c>
      <c r="Z145" s="118">
        <f>IF($C145="TD",INDEX('4. CPI-tabel'!$D$20:$Z$42,$E145-2003,Z$28-2003),
IF(Z$28&gt;=$E145,MAX(1,INDEX('4. CPI-tabel'!$D$20:$Z$42,MAX($E145,2010)-2003,Z$28-2003)),0))</f>
        <v>0</v>
      </c>
      <c r="AA145" s="118">
        <f>IF($C145="TD",INDEX('4. CPI-tabel'!$D$20:$Z$42,$E145-2003,AA$28-2003),
IF(AA$28&gt;=$E145,MAX(1,INDEX('4. CPI-tabel'!$D$20:$Z$42,MAX($E145,2010)-2003,AA$28-2003)),0))</f>
        <v>0</v>
      </c>
      <c r="AB145" s="118">
        <f>IF($C145="TD",INDEX('4. CPI-tabel'!$D$20:$Z$42,$E145-2003,AB$28-2003),
IF(AB$28&gt;=$E145,MAX(1,INDEX('4. CPI-tabel'!$D$20:$Z$42,MAX($E145,2010)-2003,AB$28-2003)),0))</f>
        <v>0</v>
      </c>
      <c r="AC145" s="118">
        <f>IF($C145="TD",INDEX('4. CPI-tabel'!$D$20:$Z$42,$E145-2003,AC$28-2003),
IF(AC$28&gt;=$E145,MAX(1,INDEX('4. CPI-tabel'!$D$20:$Z$42,MAX($E145,2010)-2003,AC$28-2003)),0))</f>
        <v>0</v>
      </c>
      <c r="AD145" s="118">
        <f>IF($C145="TD",INDEX('4. CPI-tabel'!$D$20:$Z$42,$E145-2003,AD$28-2003),
IF(AD$28&gt;=$E145,MAX(1,INDEX('4. CPI-tabel'!$D$20:$Z$42,MAX($E145,2010)-2003,AD$28-2003)),0))</f>
        <v>1</v>
      </c>
      <c r="AE145" s="118">
        <f>IF($C145="TD",INDEX('4. CPI-tabel'!$D$20:$Z$42,$E145-2003,AE$28-2003),
IF(AE$28&gt;=$E145,MAX(1,INDEX('4. CPI-tabel'!$D$20:$Z$42,MAX($E145,2010)-2003,AE$28-2003)),0))</f>
        <v>1.014</v>
      </c>
      <c r="AF145" s="118">
        <f>IF($C145="TD",INDEX('4. CPI-tabel'!$D$20:$Z$42,$E145-2003,AF$28-2003),
IF(AF$28&gt;=$E145,MAX(1,INDEX('4. CPI-tabel'!$D$20:$Z$42,MAX($E145,2010)-2003,AF$28-2003)),0))</f>
        <v>1.0352939999999999</v>
      </c>
      <c r="AG145" s="118">
        <f>IF($C145="TD",INDEX('4. CPI-tabel'!$D$20:$Z$42,$E145-2003,AG$28-2003),
IF(AG$28&gt;=$E145,MAX(1,INDEX('4. CPI-tabel'!$D$20:$Z$42,MAX($E145,2010)-2003,AG$28-2003)),0))</f>
        <v>1.0642822320000001</v>
      </c>
      <c r="AH145" s="118">
        <f>IF($C145="TD",INDEX('4. CPI-tabel'!$D$20:$Z$42,$E145-2003,AH$28-2003),
IF(AH$28&gt;=$E145,MAX(1,INDEX('4. CPI-tabel'!$D$20:$Z$42,MAX($E145,2010)-2003,AH$28-2003)),0))</f>
        <v>1.0717322076239999</v>
      </c>
      <c r="AI145" s="118">
        <f>IF($C145="TD",INDEX('4. CPI-tabel'!$D$20:$Z$42,$E145-2003,AI$28-2003),
IF(AI$28&gt;=$E145,MAX(1,INDEX('4. CPI-tabel'!$D$20:$Z$42,MAX($E145,2010)-2003,AI$28-2003)),0))</f>
        <v>1.0717322076239999</v>
      </c>
      <c r="AJ145" s="118">
        <f>IF($C145="TD",INDEX('4. CPI-tabel'!$D$20:$Z$42,$E145-2003,AJ$28-2003),
IF(AJ$28&gt;=$E145,MAX(1,INDEX('4. CPI-tabel'!$D$20:$Z$42,MAX($E145,2010)-2003,AJ$28-2003)),0))</f>
        <v>1.0717322076239999</v>
      </c>
      <c r="AK145" s="118">
        <f>IF($C145="TD",INDEX('4. CPI-tabel'!$D$20:$Z$42,$E145-2003,AK$28-2003),
IF(AK$28&gt;=$E145,MAX(1,INDEX('4. CPI-tabel'!$D$20:$Z$42,MAX($E145,2010)-2003,AK$28-2003)),0))</f>
        <v>1.0717322076239999</v>
      </c>
      <c r="AL145" s="118">
        <f>IF($C145="TD",INDEX('4. CPI-tabel'!$D$20:$Z$42,$E145-2003,AL$28-2003),
IF(AL$28&gt;=$E145,MAX(1,INDEX('4. CPI-tabel'!$D$20:$Z$42,MAX($E145,2010)-2003,AL$28-2003)),0))</f>
        <v>1.0717322076239999</v>
      </c>
      <c r="AM145" s="118">
        <f>IF($C145="TD",INDEX('4. CPI-tabel'!$D$20:$Z$42,$E145-2003,AM$28-2003),
IF(AM$28&gt;=$E145,MAX(1,INDEX('4. CPI-tabel'!$D$20:$Z$42,MAX($E145,2010)-2003,AM$28-2003)),0))</f>
        <v>1.0717322076239999</v>
      </c>
      <c r="AO145" s="87">
        <f t="shared" si="21"/>
        <v>0</v>
      </c>
      <c r="AP145" s="87">
        <f t="shared" si="22"/>
        <v>0</v>
      </c>
      <c r="AQ145" s="87">
        <f t="shared" si="23"/>
        <v>0</v>
      </c>
      <c r="AR145" s="87">
        <f t="shared" si="24"/>
        <v>0</v>
      </c>
      <c r="AS145" s="87">
        <f t="shared" si="25"/>
        <v>0</v>
      </c>
      <c r="AT145" s="87">
        <f t="shared" si="26"/>
        <v>0</v>
      </c>
      <c r="AU145" s="87">
        <f t="shared" si="27"/>
        <v>5700.5932051282052</v>
      </c>
      <c r="AV145" s="87">
        <f t="shared" si="28"/>
        <v>11560.803020000001</v>
      </c>
      <c r="AW145" s="87">
        <f t="shared" si="29"/>
        <v>11803.57988342</v>
      </c>
      <c r="AX145" s="87">
        <f t="shared" si="30"/>
        <v>12134.080120155761</v>
      </c>
      <c r="AY145" s="87">
        <f t="shared" si="31"/>
        <v>12219.018680996849</v>
      </c>
      <c r="AZ145" s="87">
        <f t="shared" si="32"/>
        <v>14662.822417196223</v>
      </c>
      <c r="BA145" s="87">
        <f t="shared" si="33"/>
        <v>14152.811202685049</v>
      </c>
      <c r="BB145" s="87">
        <f t="shared" si="34"/>
        <v>13660.539508678614</v>
      </c>
      <c r="BC145" s="87">
        <f t="shared" si="35"/>
        <v>13185.390308376749</v>
      </c>
      <c r="BD145" s="87">
        <f t="shared" si="36"/>
        <v>12726.768036781037</v>
      </c>
    </row>
    <row r="146" spans="1:56" s="20" customFormat="1" x14ac:dyDescent="0.2">
      <c r="A146" s="41"/>
      <c r="B146" s="86">
        <f>'3. Investeringen'!B132</f>
        <v>118</v>
      </c>
      <c r="C146" s="86" t="str">
        <f>'3. Investeringen'!F132</f>
        <v>AD</v>
      </c>
      <c r="D146" s="86" t="str">
        <f>'3. Investeringen'!G132</f>
        <v>Nieuwe investeringen AD</v>
      </c>
      <c r="E146" s="121">
        <f>'3. Investeringen'!K132</f>
        <v>2017</v>
      </c>
      <c r="G146" s="86">
        <f>'7. Nominale afschrijvingen'!R135</f>
        <v>0</v>
      </c>
      <c r="H146" s="86">
        <f>'7. Nominale afschrijvingen'!S135</f>
        <v>0</v>
      </c>
      <c r="I146" s="86">
        <f>'7. Nominale afschrijvingen'!T135</f>
        <v>0</v>
      </c>
      <c r="J146" s="86">
        <f>'7. Nominale afschrijvingen'!U135</f>
        <v>0</v>
      </c>
      <c r="K146" s="86">
        <f>'7. Nominale afschrijvingen'!V135</f>
        <v>0</v>
      </c>
      <c r="L146" s="86">
        <f>'7. Nominale afschrijvingen'!W135</f>
        <v>0</v>
      </c>
      <c r="M146" s="86">
        <f>'7. Nominale afschrijvingen'!X135</f>
        <v>4.7589743589743518</v>
      </c>
      <c r="N146" s="86">
        <f>'7. Nominale afschrijvingen'!Y135</f>
        <v>9.5179487179487037</v>
      </c>
      <c r="O146" s="86">
        <f>'7. Nominale afschrijvingen'!Z135</f>
        <v>9.5179487179487037</v>
      </c>
      <c r="P146" s="86">
        <f>'7. Nominale afschrijvingen'!AA135</f>
        <v>9.5179487179487037</v>
      </c>
      <c r="Q146" s="86">
        <f>'7. Nominale afschrijvingen'!AB135</f>
        <v>9.5179487179487037</v>
      </c>
      <c r="R146" s="86">
        <f>'7. Nominale afschrijvingen'!AC135</f>
        <v>11.421538461538443</v>
      </c>
      <c r="S146" s="86">
        <f>'7. Nominale afschrijvingen'!AD135</f>
        <v>11.024267558528411</v>
      </c>
      <c r="T146" s="86">
        <f>'7. Nominale afschrijvingen'!AE135</f>
        <v>10.640814773883942</v>
      </c>
      <c r="U146" s="86">
        <f>'7. Nominale afschrijvingen'!AF135</f>
        <v>10.270699477401022</v>
      </c>
      <c r="V146" s="86">
        <f>'7. Nominale afschrijvingen'!AG135</f>
        <v>9.9134577564479436</v>
      </c>
      <c r="W146" s="65"/>
      <c r="X146" s="118">
        <f>IF($C146="TD",INDEX('4. CPI-tabel'!$D$20:$Z$42,$E146-2003,X$28-2003),
IF(X$28&gt;=$E146,MAX(1,INDEX('4. CPI-tabel'!$D$20:$Z$42,MAX($E146,2010)-2003,X$28-2003)),0))</f>
        <v>0</v>
      </c>
      <c r="Y146" s="118">
        <f>IF($C146="TD",INDEX('4. CPI-tabel'!$D$20:$Z$42,$E146-2003,Y$28-2003),
IF(Y$28&gt;=$E146,MAX(1,INDEX('4. CPI-tabel'!$D$20:$Z$42,MAX($E146,2010)-2003,Y$28-2003)),0))</f>
        <v>0</v>
      </c>
      <c r="Z146" s="118">
        <f>IF($C146="TD",INDEX('4. CPI-tabel'!$D$20:$Z$42,$E146-2003,Z$28-2003),
IF(Z$28&gt;=$E146,MAX(1,INDEX('4. CPI-tabel'!$D$20:$Z$42,MAX($E146,2010)-2003,Z$28-2003)),0))</f>
        <v>0</v>
      </c>
      <c r="AA146" s="118">
        <f>IF($C146="TD",INDEX('4. CPI-tabel'!$D$20:$Z$42,$E146-2003,AA$28-2003),
IF(AA$28&gt;=$E146,MAX(1,INDEX('4. CPI-tabel'!$D$20:$Z$42,MAX($E146,2010)-2003,AA$28-2003)),0))</f>
        <v>0</v>
      </c>
      <c r="AB146" s="118">
        <f>IF($C146="TD",INDEX('4. CPI-tabel'!$D$20:$Z$42,$E146-2003,AB$28-2003),
IF(AB$28&gt;=$E146,MAX(1,INDEX('4. CPI-tabel'!$D$20:$Z$42,MAX($E146,2010)-2003,AB$28-2003)),0))</f>
        <v>0</v>
      </c>
      <c r="AC146" s="118">
        <f>IF($C146="TD",INDEX('4. CPI-tabel'!$D$20:$Z$42,$E146-2003,AC$28-2003),
IF(AC$28&gt;=$E146,MAX(1,INDEX('4. CPI-tabel'!$D$20:$Z$42,MAX($E146,2010)-2003,AC$28-2003)),0))</f>
        <v>0</v>
      </c>
      <c r="AD146" s="118">
        <f>IF($C146="TD",INDEX('4. CPI-tabel'!$D$20:$Z$42,$E146-2003,AD$28-2003),
IF(AD$28&gt;=$E146,MAX(1,INDEX('4. CPI-tabel'!$D$20:$Z$42,MAX($E146,2010)-2003,AD$28-2003)),0))</f>
        <v>1</v>
      </c>
      <c r="AE146" s="118">
        <f>IF($C146="TD",INDEX('4. CPI-tabel'!$D$20:$Z$42,$E146-2003,AE$28-2003),
IF(AE$28&gt;=$E146,MAX(1,INDEX('4. CPI-tabel'!$D$20:$Z$42,MAX($E146,2010)-2003,AE$28-2003)),0))</f>
        <v>1.014</v>
      </c>
      <c r="AF146" s="118">
        <f>IF($C146="TD",INDEX('4. CPI-tabel'!$D$20:$Z$42,$E146-2003,AF$28-2003),
IF(AF$28&gt;=$E146,MAX(1,INDEX('4. CPI-tabel'!$D$20:$Z$42,MAX($E146,2010)-2003,AF$28-2003)),0))</f>
        <v>1.0352939999999999</v>
      </c>
      <c r="AG146" s="118">
        <f>IF($C146="TD",INDEX('4. CPI-tabel'!$D$20:$Z$42,$E146-2003,AG$28-2003),
IF(AG$28&gt;=$E146,MAX(1,INDEX('4. CPI-tabel'!$D$20:$Z$42,MAX($E146,2010)-2003,AG$28-2003)),0))</f>
        <v>1.0642822320000001</v>
      </c>
      <c r="AH146" s="118">
        <f>IF($C146="TD",INDEX('4. CPI-tabel'!$D$20:$Z$42,$E146-2003,AH$28-2003),
IF(AH$28&gt;=$E146,MAX(1,INDEX('4. CPI-tabel'!$D$20:$Z$42,MAX($E146,2010)-2003,AH$28-2003)),0))</f>
        <v>1.0717322076239999</v>
      </c>
      <c r="AI146" s="118">
        <f>IF($C146="TD",INDEX('4. CPI-tabel'!$D$20:$Z$42,$E146-2003,AI$28-2003),
IF(AI$28&gt;=$E146,MAX(1,INDEX('4. CPI-tabel'!$D$20:$Z$42,MAX($E146,2010)-2003,AI$28-2003)),0))</f>
        <v>1.0717322076239999</v>
      </c>
      <c r="AJ146" s="118">
        <f>IF($C146="TD",INDEX('4. CPI-tabel'!$D$20:$Z$42,$E146-2003,AJ$28-2003),
IF(AJ$28&gt;=$E146,MAX(1,INDEX('4. CPI-tabel'!$D$20:$Z$42,MAX($E146,2010)-2003,AJ$28-2003)),0))</f>
        <v>1.0717322076239999</v>
      </c>
      <c r="AK146" s="118">
        <f>IF($C146="TD",INDEX('4. CPI-tabel'!$D$20:$Z$42,$E146-2003,AK$28-2003),
IF(AK$28&gt;=$E146,MAX(1,INDEX('4. CPI-tabel'!$D$20:$Z$42,MAX($E146,2010)-2003,AK$28-2003)),0))</f>
        <v>1.0717322076239999</v>
      </c>
      <c r="AL146" s="118">
        <f>IF($C146="TD",INDEX('4. CPI-tabel'!$D$20:$Z$42,$E146-2003,AL$28-2003),
IF(AL$28&gt;=$E146,MAX(1,INDEX('4. CPI-tabel'!$D$20:$Z$42,MAX($E146,2010)-2003,AL$28-2003)),0))</f>
        <v>1.0717322076239999</v>
      </c>
      <c r="AM146" s="118">
        <f>IF($C146="TD",INDEX('4. CPI-tabel'!$D$20:$Z$42,$E146-2003,AM$28-2003),
IF(AM$28&gt;=$E146,MAX(1,INDEX('4. CPI-tabel'!$D$20:$Z$42,MAX($E146,2010)-2003,AM$28-2003)),0))</f>
        <v>1.0717322076239999</v>
      </c>
      <c r="AO146" s="87">
        <f t="shared" si="21"/>
        <v>0</v>
      </c>
      <c r="AP146" s="87">
        <f t="shared" si="22"/>
        <v>0</v>
      </c>
      <c r="AQ146" s="87">
        <f t="shared" si="23"/>
        <v>0</v>
      </c>
      <c r="AR146" s="87">
        <f t="shared" si="24"/>
        <v>0</v>
      </c>
      <c r="AS146" s="87">
        <f t="shared" si="25"/>
        <v>0</v>
      </c>
      <c r="AT146" s="87">
        <f t="shared" si="26"/>
        <v>0</v>
      </c>
      <c r="AU146" s="87">
        <f t="shared" si="27"/>
        <v>4.7589743589743518</v>
      </c>
      <c r="AV146" s="87">
        <f t="shared" si="28"/>
        <v>9.6511999999999851</v>
      </c>
      <c r="AW146" s="87">
        <f t="shared" si="29"/>
        <v>9.853875199999985</v>
      </c>
      <c r="AX146" s="87">
        <f t="shared" si="30"/>
        <v>10.129783705599985</v>
      </c>
      <c r="AY146" s="87">
        <f t="shared" si="31"/>
        <v>10.200692191539185</v>
      </c>
      <c r="AZ146" s="87">
        <f t="shared" si="32"/>
        <v>12.24083062984702</v>
      </c>
      <c r="BA146" s="87">
        <f t="shared" si="33"/>
        <v>11.815062607939298</v>
      </c>
      <c r="BB146" s="87">
        <f t="shared" si="34"/>
        <v>11.404103908532711</v>
      </c>
      <c r="BC146" s="87">
        <f t="shared" si="35"/>
        <v>11.00743942475766</v>
      </c>
      <c r="BD146" s="87">
        <f t="shared" si="36"/>
        <v>10.62457196650522</v>
      </c>
    </row>
    <row r="147" spans="1:56" s="20" customFormat="1" x14ac:dyDescent="0.2">
      <c r="A147" s="41"/>
      <c r="B147" s="86">
        <f>'3. Investeringen'!B133</f>
        <v>119</v>
      </c>
      <c r="C147" s="86" t="str">
        <f>'3. Investeringen'!F133</f>
        <v>AD</v>
      </c>
      <c r="D147" s="86" t="str">
        <f>'3. Investeringen'!G133</f>
        <v>Nieuwe investeringen AD</v>
      </c>
      <c r="E147" s="121">
        <f>'3. Investeringen'!K133</f>
        <v>2018</v>
      </c>
      <c r="G147" s="86">
        <f>'7. Nominale afschrijvingen'!R136</f>
        <v>0</v>
      </c>
      <c r="H147" s="86">
        <f>'7. Nominale afschrijvingen'!S136</f>
        <v>0</v>
      </c>
      <c r="I147" s="86">
        <f>'7. Nominale afschrijvingen'!T136</f>
        <v>0</v>
      </c>
      <c r="J147" s="86">
        <f>'7. Nominale afschrijvingen'!U136</f>
        <v>0</v>
      </c>
      <c r="K147" s="86">
        <f>'7. Nominale afschrijvingen'!V136</f>
        <v>0</v>
      </c>
      <c r="L147" s="86">
        <f>'7. Nominale afschrijvingen'!W136</f>
        <v>0</v>
      </c>
      <c r="M147" s="86">
        <f>'7. Nominale afschrijvingen'!X136</f>
        <v>0</v>
      </c>
      <c r="N147" s="86">
        <f>'7. Nominale afschrijvingen'!Y136</f>
        <v>8396.915128205128</v>
      </c>
      <c r="O147" s="86">
        <f>'7. Nominale afschrijvingen'!Z136</f>
        <v>16793.830256410256</v>
      </c>
      <c r="P147" s="86">
        <f>'7. Nominale afschrijvingen'!AA136</f>
        <v>16793.830256410256</v>
      </c>
      <c r="Q147" s="86">
        <f>'7. Nominale afschrijvingen'!AB136</f>
        <v>16793.830256410256</v>
      </c>
      <c r="R147" s="86">
        <f>'7. Nominale afschrijvingen'!AC136</f>
        <v>20152.596307692307</v>
      </c>
      <c r="S147" s="86">
        <f>'7. Nominale afschrijvingen'!AD136</f>
        <v>19471.381784615383</v>
      </c>
      <c r="T147" s="86">
        <f>'7. Nominale afschrijvingen'!AE136</f>
        <v>18813.194231332611</v>
      </c>
      <c r="U147" s="86">
        <f>'7. Nominale afschrijvingen'!AF136</f>
        <v>18177.255271400241</v>
      </c>
      <c r="V147" s="86">
        <f>'7. Nominale afschrijvingen'!AG136</f>
        <v>17562.812839690934</v>
      </c>
      <c r="W147" s="65"/>
      <c r="X147" s="118">
        <f>IF($C147="TD",INDEX('4. CPI-tabel'!$D$20:$Z$42,$E147-2003,X$28-2003),
IF(X$28&gt;=$E147,MAX(1,INDEX('4. CPI-tabel'!$D$20:$Z$42,MAX($E147,2010)-2003,X$28-2003)),0))</f>
        <v>0</v>
      </c>
      <c r="Y147" s="118">
        <f>IF($C147="TD",INDEX('4. CPI-tabel'!$D$20:$Z$42,$E147-2003,Y$28-2003),
IF(Y$28&gt;=$E147,MAX(1,INDEX('4. CPI-tabel'!$D$20:$Z$42,MAX($E147,2010)-2003,Y$28-2003)),0))</f>
        <v>0</v>
      </c>
      <c r="Z147" s="118">
        <f>IF($C147="TD",INDEX('4. CPI-tabel'!$D$20:$Z$42,$E147-2003,Z$28-2003),
IF(Z$28&gt;=$E147,MAX(1,INDEX('4. CPI-tabel'!$D$20:$Z$42,MAX($E147,2010)-2003,Z$28-2003)),0))</f>
        <v>0</v>
      </c>
      <c r="AA147" s="118">
        <f>IF($C147="TD",INDEX('4. CPI-tabel'!$D$20:$Z$42,$E147-2003,AA$28-2003),
IF(AA$28&gt;=$E147,MAX(1,INDEX('4. CPI-tabel'!$D$20:$Z$42,MAX($E147,2010)-2003,AA$28-2003)),0))</f>
        <v>0</v>
      </c>
      <c r="AB147" s="118">
        <f>IF($C147="TD",INDEX('4. CPI-tabel'!$D$20:$Z$42,$E147-2003,AB$28-2003),
IF(AB$28&gt;=$E147,MAX(1,INDEX('4. CPI-tabel'!$D$20:$Z$42,MAX($E147,2010)-2003,AB$28-2003)),0))</f>
        <v>0</v>
      </c>
      <c r="AC147" s="118">
        <f>IF($C147="TD",INDEX('4. CPI-tabel'!$D$20:$Z$42,$E147-2003,AC$28-2003),
IF(AC$28&gt;=$E147,MAX(1,INDEX('4. CPI-tabel'!$D$20:$Z$42,MAX($E147,2010)-2003,AC$28-2003)),0))</f>
        <v>0</v>
      </c>
      <c r="AD147" s="118">
        <f>IF($C147="TD",INDEX('4. CPI-tabel'!$D$20:$Z$42,$E147-2003,AD$28-2003),
IF(AD$28&gt;=$E147,MAX(1,INDEX('4. CPI-tabel'!$D$20:$Z$42,MAX($E147,2010)-2003,AD$28-2003)),0))</f>
        <v>0</v>
      </c>
      <c r="AE147" s="118">
        <f>IF($C147="TD",INDEX('4. CPI-tabel'!$D$20:$Z$42,$E147-2003,AE$28-2003),
IF(AE$28&gt;=$E147,MAX(1,INDEX('4. CPI-tabel'!$D$20:$Z$42,MAX($E147,2010)-2003,AE$28-2003)),0))</f>
        <v>1</v>
      </c>
      <c r="AF147" s="118">
        <f>IF($C147="TD",INDEX('4. CPI-tabel'!$D$20:$Z$42,$E147-2003,AF$28-2003),
IF(AF$28&gt;=$E147,MAX(1,INDEX('4. CPI-tabel'!$D$20:$Z$42,MAX($E147,2010)-2003,AF$28-2003)),0))</f>
        <v>1.0209999999999999</v>
      </c>
      <c r="AG147" s="118">
        <f>IF($C147="TD",INDEX('4. CPI-tabel'!$D$20:$Z$42,$E147-2003,AG$28-2003),
IF(AG$28&gt;=$E147,MAX(1,INDEX('4. CPI-tabel'!$D$20:$Z$42,MAX($E147,2010)-2003,AG$28-2003)),0))</f>
        <v>1.049588</v>
      </c>
      <c r="AH147" s="118">
        <f>IF($C147="TD",INDEX('4. CPI-tabel'!$D$20:$Z$42,$E147-2003,AH$28-2003),
IF(AH$28&gt;=$E147,MAX(1,INDEX('4. CPI-tabel'!$D$20:$Z$42,MAX($E147,2010)-2003,AH$28-2003)),0))</f>
        <v>1.0569351159999998</v>
      </c>
      <c r="AI147" s="118">
        <f>IF($C147="TD",INDEX('4. CPI-tabel'!$D$20:$Z$42,$E147-2003,AI$28-2003),
IF(AI$28&gt;=$E147,MAX(1,INDEX('4. CPI-tabel'!$D$20:$Z$42,MAX($E147,2010)-2003,AI$28-2003)),0))</f>
        <v>1.0569351159999998</v>
      </c>
      <c r="AJ147" s="118">
        <f>IF($C147="TD",INDEX('4. CPI-tabel'!$D$20:$Z$42,$E147-2003,AJ$28-2003),
IF(AJ$28&gt;=$E147,MAX(1,INDEX('4. CPI-tabel'!$D$20:$Z$42,MAX($E147,2010)-2003,AJ$28-2003)),0))</f>
        <v>1.0569351159999998</v>
      </c>
      <c r="AK147" s="118">
        <f>IF($C147="TD",INDEX('4. CPI-tabel'!$D$20:$Z$42,$E147-2003,AK$28-2003),
IF(AK$28&gt;=$E147,MAX(1,INDEX('4. CPI-tabel'!$D$20:$Z$42,MAX($E147,2010)-2003,AK$28-2003)),0))</f>
        <v>1.0569351159999998</v>
      </c>
      <c r="AL147" s="118">
        <f>IF($C147="TD",INDEX('4. CPI-tabel'!$D$20:$Z$42,$E147-2003,AL$28-2003),
IF(AL$28&gt;=$E147,MAX(1,INDEX('4. CPI-tabel'!$D$20:$Z$42,MAX($E147,2010)-2003,AL$28-2003)),0))</f>
        <v>1.0569351159999998</v>
      </c>
      <c r="AM147" s="118">
        <f>IF($C147="TD",INDEX('4. CPI-tabel'!$D$20:$Z$42,$E147-2003,AM$28-2003),
IF(AM$28&gt;=$E147,MAX(1,INDEX('4. CPI-tabel'!$D$20:$Z$42,MAX($E147,2010)-2003,AM$28-2003)),0))</f>
        <v>1.0569351159999998</v>
      </c>
      <c r="AO147" s="87">
        <f t="shared" si="21"/>
        <v>0</v>
      </c>
      <c r="AP147" s="87">
        <f t="shared" si="22"/>
        <v>0</v>
      </c>
      <c r="AQ147" s="87">
        <f t="shared" si="23"/>
        <v>0</v>
      </c>
      <c r="AR147" s="87">
        <f t="shared" si="24"/>
        <v>0</v>
      </c>
      <c r="AS147" s="87">
        <f t="shared" si="25"/>
        <v>0</v>
      </c>
      <c r="AT147" s="87">
        <f t="shared" si="26"/>
        <v>0</v>
      </c>
      <c r="AU147" s="87">
        <f t="shared" si="27"/>
        <v>0</v>
      </c>
      <c r="AV147" s="87">
        <f t="shared" si="28"/>
        <v>8396.915128205128</v>
      </c>
      <c r="AW147" s="87">
        <f t="shared" si="29"/>
        <v>17146.50069179487</v>
      </c>
      <c r="AX147" s="87">
        <f t="shared" si="30"/>
        <v>17626.602711165127</v>
      </c>
      <c r="AY147" s="87">
        <f t="shared" si="31"/>
        <v>17749.988930143281</v>
      </c>
      <c r="AZ147" s="87">
        <f t="shared" si="32"/>
        <v>21299.986716171938</v>
      </c>
      <c r="BA147" s="87">
        <f t="shared" si="33"/>
        <v>20579.987165202743</v>
      </c>
      <c r="BB147" s="87">
        <f t="shared" si="34"/>
        <v>19884.325627224061</v>
      </c>
      <c r="BC147" s="87">
        <f t="shared" si="35"/>
        <v>19212.179408839023</v>
      </c>
      <c r="BD147" s="87">
        <f t="shared" si="36"/>
        <v>18562.753626005022</v>
      </c>
    </row>
    <row r="148" spans="1:56" s="20" customFormat="1" x14ac:dyDescent="0.2">
      <c r="A148" s="41"/>
      <c r="B148" s="86">
        <f>'3. Investeringen'!B134</f>
        <v>120</v>
      </c>
      <c r="C148" s="86" t="str">
        <f>'3. Investeringen'!F134</f>
        <v>AD</v>
      </c>
      <c r="D148" s="86" t="str">
        <f>'3. Investeringen'!G134</f>
        <v>Nieuwe investeringen AD</v>
      </c>
      <c r="E148" s="121">
        <f>'3. Investeringen'!K134</f>
        <v>2018</v>
      </c>
      <c r="G148" s="86">
        <f>'7. Nominale afschrijvingen'!R137</f>
        <v>0</v>
      </c>
      <c r="H148" s="86">
        <f>'7. Nominale afschrijvingen'!S137</f>
        <v>0</v>
      </c>
      <c r="I148" s="86">
        <f>'7. Nominale afschrijvingen'!T137</f>
        <v>0</v>
      </c>
      <c r="J148" s="86">
        <f>'7. Nominale afschrijvingen'!U137</f>
        <v>0</v>
      </c>
      <c r="K148" s="86">
        <f>'7. Nominale afschrijvingen'!V137</f>
        <v>0</v>
      </c>
      <c r="L148" s="86">
        <f>'7. Nominale afschrijvingen'!W137</f>
        <v>0</v>
      </c>
      <c r="M148" s="86">
        <f>'7. Nominale afschrijvingen'!X137</f>
        <v>0</v>
      </c>
      <c r="N148" s="86">
        <f>'7. Nominale afschrijvingen'!Y137</f>
        <v>67.967948717948715</v>
      </c>
      <c r="O148" s="86">
        <f>'7. Nominale afschrijvingen'!Z137</f>
        <v>135.93589743589746</v>
      </c>
      <c r="P148" s="86">
        <f>'7. Nominale afschrijvingen'!AA137</f>
        <v>135.93589743589746</v>
      </c>
      <c r="Q148" s="86">
        <f>'7. Nominale afschrijvingen'!AB137</f>
        <v>135.93589743589746</v>
      </c>
      <c r="R148" s="86">
        <f>'7. Nominale afschrijvingen'!AC137</f>
        <v>163.12307692307692</v>
      </c>
      <c r="S148" s="86">
        <f>'7. Nominale afschrijvingen'!AD137</f>
        <v>157.60905742145178</v>
      </c>
      <c r="T148" s="86">
        <f>'7. Nominale afschrijvingen'!AE137</f>
        <v>152.28142731143086</v>
      </c>
      <c r="U148" s="86">
        <f>'7. Nominale afschrijvingen'!AF137</f>
        <v>147.13388610653743</v>
      </c>
      <c r="V148" s="86">
        <f>'7. Nominale afschrijvingen'!AG137</f>
        <v>142.16034629448544</v>
      </c>
      <c r="W148" s="65"/>
      <c r="X148" s="118">
        <f>IF($C148="TD",INDEX('4. CPI-tabel'!$D$20:$Z$42,$E148-2003,X$28-2003),
IF(X$28&gt;=$E148,MAX(1,INDEX('4. CPI-tabel'!$D$20:$Z$42,MAX($E148,2010)-2003,X$28-2003)),0))</f>
        <v>0</v>
      </c>
      <c r="Y148" s="118">
        <f>IF($C148="TD",INDEX('4. CPI-tabel'!$D$20:$Z$42,$E148-2003,Y$28-2003),
IF(Y$28&gt;=$E148,MAX(1,INDEX('4. CPI-tabel'!$D$20:$Z$42,MAX($E148,2010)-2003,Y$28-2003)),0))</f>
        <v>0</v>
      </c>
      <c r="Z148" s="118">
        <f>IF($C148="TD",INDEX('4. CPI-tabel'!$D$20:$Z$42,$E148-2003,Z$28-2003),
IF(Z$28&gt;=$E148,MAX(1,INDEX('4. CPI-tabel'!$D$20:$Z$42,MAX($E148,2010)-2003,Z$28-2003)),0))</f>
        <v>0</v>
      </c>
      <c r="AA148" s="118">
        <f>IF($C148="TD",INDEX('4. CPI-tabel'!$D$20:$Z$42,$E148-2003,AA$28-2003),
IF(AA$28&gt;=$E148,MAX(1,INDEX('4. CPI-tabel'!$D$20:$Z$42,MAX($E148,2010)-2003,AA$28-2003)),0))</f>
        <v>0</v>
      </c>
      <c r="AB148" s="118">
        <f>IF($C148="TD",INDEX('4. CPI-tabel'!$D$20:$Z$42,$E148-2003,AB$28-2003),
IF(AB$28&gt;=$E148,MAX(1,INDEX('4. CPI-tabel'!$D$20:$Z$42,MAX($E148,2010)-2003,AB$28-2003)),0))</f>
        <v>0</v>
      </c>
      <c r="AC148" s="118">
        <f>IF($C148="TD",INDEX('4. CPI-tabel'!$D$20:$Z$42,$E148-2003,AC$28-2003),
IF(AC$28&gt;=$E148,MAX(1,INDEX('4. CPI-tabel'!$D$20:$Z$42,MAX($E148,2010)-2003,AC$28-2003)),0))</f>
        <v>0</v>
      </c>
      <c r="AD148" s="118">
        <f>IF($C148="TD",INDEX('4. CPI-tabel'!$D$20:$Z$42,$E148-2003,AD$28-2003),
IF(AD$28&gt;=$E148,MAX(1,INDEX('4. CPI-tabel'!$D$20:$Z$42,MAX($E148,2010)-2003,AD$28-2003)),0))</f>
        <v>0</v>
      </c>
      <c r="AE148" s="118">
        <f>IF($C148="TD",INDEX('4. CPI-tabel'!$D$20:$Z$42,$E148-2003,AE$28-2003),
IF(AE$28&gt;=$E148,MAX(1,INDEX('4. CPI-tabel'!$D$20:$Z$42,MAX($E148,2010)-2003,AE$28-2003)),0))</f>
        <v>1</v>
      </c>
      <c r="AF148" s="118">
        <f>IF($C148="TD",INDEX('4. CPI-tabel'!$D$20:$Z$42,$E148-2003,AF$28-2003),
IF(AF$28&gt;=$E148,MAX(1,INDEX('4. CPI-tabel'!$D$20:$Z$42,MAX($E148,2010)-2003,AF$28-2003)),0))</f>
        <v>1.0209999999999999</v>
      </c>
      <c r="AG148" s="118">
        <f>IF($C148="TD",INDEX('4. CPI-tabel'!$D$20:$Z$42,$E148-2003,AG$28-2003),
IF(AG$28&gt;=$E148,MAX(1,INDEX('4. CPI-tabel'!$D$20:$Z$42,MAX($E148,2010)-2003,AG$28-2003)),0))</f>
        <v>1.049588</v>
      </c>
      <c r="AH148" s="118">
        <f>IF($C148="TD",INDEX('4. CPI-tabel'!$D$20:$Z$42,$E148-2003,AH$28-2003),
IF(AH$28&gt;=$E148,MAX(1,INDEX('4. CPI-tabel'!$D$20:$Z$42,MAX($E148,2010)-2003,AH$28-2003)),0))</f>
        <v>1.0569351159999998</v>
      </c>
      <c r="AI148" s="118">
        <f>IF($C148="TD",INDEX('4. CPI-tabel'!$D$20:$Z$42,$E148-2003,AI$28-2003),
IF(AI$28&gt;=$E148,MAX(1,INDEX('4. CPI-tabel'!$D$20:$Z$42,MAX($E148,2010)-2003,AI$28-2003)),0))</f>
        <v>1.0569351159999998</v>
      </c>
      <c r="AJ148" s="118">
        <f>IF($C148="TD",INDEX('4. CPI-tabel'!$D$20:$Z$42,$E148-2003,AJ$28-2003),
IF(AJ$28&gt;=$E148,MAX(1,INDEX('4. CPI-tabel'!$D$20:$Z$42,MAX($E148,2010)-2003,AJ$28-2003)),0))</f>
        <v>1.0569351159999998</v>
      </c>
      <c r="AK148" s="118">
        <f>IF($C148="TD",INDEX('4. CPI-tabel'!$D$20:$Z$42,$E148-2003,AK$28-2003),
IF(AK$28&gt;=$E148,MAX(1,INDEX('4. CPI-tabel'!$D$20:$Z$42,MAX($E148,2010)-2003,AK$28-2003)),0))</f>
        <v>1.0569351159999998</v>
      </c>
      <c r="AL148" s="118">
        <f>IF($C148="TD",INDEX('4. CPI-tabel'!$D$20:$Z$42,$E148-2003,AL$28-2003),
IF(AL$28&gt;=$E148,MAX(1,INDEX('4. CPI-tabel'!$D$20:$Z$42,MAX($E148,2010)-2003,AL$28-2003)),0))</f>
        <v>1.0569351159999998</v>
      </c>
      <c r="AM148" s="118">
        <f>IF($C148="TD",INDEX('4. CPI-tabel'!$D$20:$Z$42,$E148-2003,AM$28-2003),
IF(AM$28&gt;=$E148,MAX(1,INDEX('4. CPI-tabel'!$D$20:$Z$42,MAX($E148,2010)-2003,AM$28-2003)),0))</f>
        <v>1.0569351159999998</v>
      </c>
      <c r="AO148" s="87">
        <f t="shared" si="21"/>
        <v>0</v>
      </c>
      <c r="AP148" s="87">
        <f t="shared" si="22"/>
        <v>0</v>
      </c>
      <c r="AQ148" s="87">
        <f t="shared" si="23"/>
        <v>0</v>
      </c>
      <c r="AR148" s="87">
        <f t="shared" si="24"/>
        <v>0</v>
      </c>
      <c r="AS148" s="87">
        <f t="shared" si="25"/>
        <v>0</v>
      </c>
      <c r="AT148" s="87">
        <f t="shared" si="26"/>
        <v>0</v>
      </c>
      <c r="AU148" s="87">
        <f t="shared" si="27"/>
        <v>0</v>
      </c>
      <c r="AV148" s="87">
        <f t="shared" si="28"/>
        <v>67.967948717948715</v>
      </c>
      <c r="AW148" s="87">
        <f t="shared" si="29"/>
        <v>138.7905512820513</v>
      </c>
      <c r="AX148" s="87">
        <f t="shared" si="30"/>
        <v>142.67668671794874</v>
      </c>
      <c r="AY148" s="87">
        <f t="shared" si="31"/>
        <v>143.67542352497435</v>
      </c>
      <c r="AZ148" s="87">
        <f t="shared" si="32"/>
        <v>172.4105082299692</v>
      </c>
      <c r="BA148" s="87">
        <f t="shared" si="33"/>
        <v>166.58254738839275</v>
      </c>
      <c r="BB148" s="87">
        <f t="shared" si="34"/>
        <v>160.95158804005271</v>
      </c>
      <c r="BC148" s="87">
        <f t="shared" si="35"/>
        <v>155.51097097954388</v>
      </c>
      <c r="BD148" s="87">
        <f t="shared" si="36"/>
        <v>150.25426210136212</v>
      </c>
    </row>
    <row r="149" spans="1:56" s="20" customFormat="1" x14ac:dyDescent="0.2">
      <c r="A149" s="41"/>
      <c r="B149" s="86">
        <f>'3. Investeringen'!B135</f>
        <v>121</v>
      </c>
      <c r="C149" s="86" t="str">
        <f>'3. Investeringen'!F135</f>
        <v>AD</v>
      </c>
      <c r="D149" s="86" t="str">
        <f>'3. Investeringen'!G135</f>
        <v>Nieuwe investeringen AD</v>
      </c>
      <c r="E149" s="121">
        <f>'3. Investeringen'!K135</f>
        <v>2019</v>
      </c>
      <c r="G149" s="86">
        <f>'7. Nominale afschrijvingen'!R138</f>
        <v>0</v>
      </c>
      <c r="H149" s="86">
        <f>'7. Nominale afschrijvingen'!S138</f>
        <v>0</v>
      </c>
      <c r="I149" s="86">
        <f>'7. Nominale afschrijvingen'!T138</f>
        <v>0</v>
      </c>
      <c r="J149" s="86">
        <f>'7. Nominale afschrijvingen'!U138</f>
        <v>0</v>
      </c>
      <c r="K149" s="86">
        <f>'7. Nominale afschrijvingen'!V138</f>
        <v>0</v>
      </c>
      <c r="L149" s="86">
        <f>'7. Nominale afschrijvingen'!W138</f>
        <v>0</v>
      </c>
      <c r="M149" s="86">
        <f>'7. Nominale afschrijvingen'!X138</f>
        <v>0</v>
      </c>
      <c r="N149" s="86">
        <f>'7. Nominale afschrijvingen'!Y138</f>
        <v>0</v>
      </c>
      <c r="O149" s="86">
        <f>'7. Nominale afschrijvingen'!Z138</f>
        <v>9601.5015384615381</v>
      </c>
      <c r="P149" s="86">
        <f>'7. Nominale afschrijvingen'!AA138</f>
        <v>19203.003076923076</v>
      </c>
      <c r="Q149" s="86">
        <f>'7. Nominale afschrijvingen'!AB138</f>
        <v>19203.003076923076</v>
      </c>
      <c r="R149" s="86">
        <f>'7. Nominale afschrijvingen'!AC138</f>
        <v>23043.60369230769</v>
      </c>
      <c r="S149" s="86">
        <f>'7. Nominale afschrijvingen'!AD138</f>
        <v>22286.005762697572</v>
      </c>
      <c r="T149" s="86">
        <f>'7. Nominale afschrijvingen'!AE138</f>
        <v>21553.31516228012</v>
      </c>
      <c r="U149" s="86">
        <f>'7. Nominale afschrijvingen'!AF138</f>
        <v>20844.713019958581</v>
      </c>
      <c r="V149" s="86">
        <f>'7. Nominale afschrijvingen'!AG138</f>
        <v>20159.407386425697</v>
      </c>
      <c r="W149" s="65"/>
      <c r="X149" s="118">
        <f>IF($C149="TD",INDEX('4. CPI-tabel'!$D$20:$Z$42,$E149-2003,X$28-2003),
IF(X$28&gt;=$E149,MAX(1,INDEX('4. CPI-tabel'!$D$20:$Z$42,MAX($E149,2010)-2003,X$28-2003)),0))</f>
        <v>0</v>
      </c>
      <c r="Y149" s="118">
        <f>IF($C149="TD",INDEX('4. CPI-tabel'!$D$20:$Z$42,$E149-2003,Y$28-2003),
IF(Y$28&gt;=$E149,MAX(1,INDEX('4. CPI-tabel'!$D$20:$Z$42,MAX($E149,2010)-2003,Y$28-2003)),0))</f>
        <v>0</v>
      </c>
      <c r="Z149" s="118">
        <f>IF($C149="TD",INDEX('4. CPI-tabel'!$D$20:$Z$42,$E149-2003,Z$28-2003),
IF(Z$28&gt;=$E149,MAX(1,INDEX('4. CPI-tabel'!$D$20:$Z$42,MAX($E149,2010)-2003,Z$28-2003)),0))</f>
        <v>0</v>
      </c>
      <c r="AA149" s="118">
        <f>IF($C149="TD",INDEX('4. CPI-tabel'!$D$20:$Z$42,$E149-2003,AA$28-2003),
IF(AA$28&gt;=$E149,MAX(1,INDEX('4. CPI-tabel'!$D$20:$Z$42,MAX($E149,2010)-2003,AA$28-2003)),0))</f>
        <v>0</v>
      </c>
      <c r="AB149" s="118">
        <f>IF($C149="TD",INDEX('4. CPI-tabel'!$D$20:$Z$42,$E149-2003,AB$28-2003),
IF(AB$28&gt;=$E149,MAX(1,INDEX('4. CPI-tabel'!$D$20:$Z$42,MAX($E149,2010)-2003,AB$28-2003)),0))</f>
        <v>0</v>
      </c>
      <c r="AC149" s="118">
        <f>IF($C149="TD",INDEX('4. CPI-tabel'!$D$20:$Z$42,$E149-2003,AC$28-2003),
IF(AC$28&gt;=$E149,MAX(1,INDEX('4. CPI-tabel'!$D$20:$Z$42,MAX($E149,2010)-2003,AC$28-2003)),0))</f>
        <v>0</v>
      </c>
      <c r="AD149" s="118">
        <f>IF($C149="TD",INDEX('4. CPI-tabel'!$D$20:$Z$42,$E149-2003,AD$28-2003),
IF(AD$28&gt;=$E149,MAX(1,INDEX('4. CPI-tabel'!$D$20:$Z$42,MAX($E149,2010)-2003,AD$28-2003)),0))</f>
        <v>0</v>
      </c>
      <c r="AE149" s="118">
        <f>IF($C149="TD",INDEX('4. CPI-tabel'!$D$20:$Z$42,$E149-2003,AE$28-2003),
IF(AE$28&gt;=$E149,MAX(1,INDEX('4. CPI-tabel'!$D$20:$Z$42,MAX($E149,2010)-2003,AE$28-2003)),0))</f>
        <v>0</v>
      </c>
      <c r="AF149" s="118">
        <f>IF($C149="TD",INDEX('4. CPI-tabel'!$D$20:$Z$42,$E149-2003,AF$28-2003),
IF(AF$28&gt;=$E149,MAX(1,INDEX('4. CPI-tabel'!$D$20:$Z$42,MAX($E149,2010)-2003,AF$28-2003)),0))</f>
        <v>1</v>
      </c>
      <c r="AG149" s="118">
        <f>IF($C149="TD",INDEX('4. CPI-tabel'!$D$20:$Z$42,$E149-2003,AG$28-2003),
IF(AG$28&gt;=$E149,MAX(1,INDEX('4. CPI-tabel'!$D$20:$Z$42,MAX($E149,2010)-2003,AG$28-2003)),0))</f>
        <v>1.028</v>
      </c>
      <c r="AH149" s="118">
        <f>IF($C149="TD",INDEX('4. CPI-tabel'!$D$20:$Z$42,$E149-2003,AH$28-2003),
IF(AH$28&gt;=$E149,MAX(1,INDEX('4. CPI-tabel'!$D$20:$Z$42,MAX($E149,2010)-2003,AH$28-2003)),0))</f>
        <v>1.035196</v>
      </c>
      <c r="AI149" s="118">
        <f>IF($C149="TD",INDEX('4. CPI-tabel'!$D$20:$Z$42,$E149-2003,AI$28-2003),
IF(AI$28&gt;=$E149,MAX(1,INDEX('4. CPI-tabel'!$D$20:$Z$42,MAX($E149,2010)-2003,AI$28-2003)),0))</f>
        <v>1.035196</v>
      </c>
      <c r="AJ149" s="118">
        <f>IF($C149="TD",INDEX('4. CPI-tabel'!$D$20:$Z$42,$E149-2003,AJ$28-2003),
IF(AJ$28&gt;=$E149,MAX(1,INDEX('4. CPI-tabel'!$D$20:$Z$42,MAX($E149,2010)-2003,AJ$28-2003)),0))</f>
        <v>1.035196</v>
      </c>
      <c r="AK149" s="118">
        <f>IF($C149="TD",INDEX('4. CPI-tabel'!$D$20:$Z$42,$E149-2003,AK$28-2003),
IF(AK$28&gt;=$E149,MAX(1,INDEX('4. CPI-tabel'!$D$20:$Z$42,MAX($E149,2010)-2003,AK$28-2003)),0))</f>
        <v>1.035196</v>
      </c>
      <c r="AL149" s="118">
        <f>IF($C149="TD",INDEX('4. CPI-tabel'!$D$20:$Z$42,$E149-2003,AL$28-2003),
IF(AL$28&gt;=$E149,MAX(1,INDEX('4. CPI-tabel'!$D$20:$Z$42,MAX($E149,2010)-2003,AL$28-2003)),0))</f>
        <v>1.035196</v>
      </c>
      <c r="AM149" s="118">
        <f>IF($C149="TD",INDEX('4. CPI-tabel'!$D$20:$Z$42,$E149-2003,AM$28-2003),
IF(AM$28&gt;=$E149,MAX(1,INDEX('4. CPI-tabel'!$D$20:$Z$42,MAX($E149,2010)-2003,AM$28-2003)),0))</f>
        <v>1.035196</v>
      </c>
      <c r="AO149" s="87">
        <f t="shared" si="21"/>
        <v>0</v>
      </c>
      <c r="AP149" s="87">
        <f t="shared" si="22"/>
        <v>0</v>
      </c>
      <c r="AQ149" s="87">
        <f t="shared" si="23"/>
        <v>0</v>
      </c>
      <c r="AR149" s="87">
        <f t="shared" si="24"/>
        <v>0</v>
      </c>
      <c r="AS149" s="87">
        <f t="shared" si="25"/>
        <v>0</v>
      </c>
      <c r="AT149" s="87">
        <f t="shared" si="26"/>
        <v>0</v>
      </c>
      <c r="AU149" s="87">
        <f t="shared" si="27"/>
        <v>0</v>
      </c>
      <c r="AV149" s="87">
        <f t="shared" si="28"/>
        <v>0</v>
      </c>
      <c r="AW149" s="87">
        <f t="shared" si="29"/>
        <v>9601.5015384615381</v>
      </c>
      <c r="AX149" s="87">
        <f t="shared" si="30"/>
        <v>19740.687163076924</v>
      </c>
      <c r="AY149" s="87">
        <f t="shared" si="31"/>
        <v>19878.871973218462</v>
      </c>
      <c r="AZ149" s="87">
        <f t="shared" si="32"/>
        <v>23854.646367862151</v>
      </c>
      <c r="BA149" s="87">
        <f t="shared" si="33"/>
        <v>23070.384021521477</v>
      </c>
      <c r="BB149" s="87">
        <f t="shared" si="34"/>
        <v>22311.90564273173</v>
      </c>
      <c r="BC149" s="87">
        <f t="shared" si="35"/>
        <v>21578.363539409042</v>
      </c>
      <c r="BD149" s="87">
        <f t="shared" si="36"/>
        <v>20868.937888798337</v>
      </c>
    </row>
    <row r="150" spans="1:56" s="79" customFormat="1" x14ac:dyDescent="0.2">
      <c r="B150" s="86">
        <f>'3. Investeringen'!B136</f>
        <v>122</v>
      </c>
      <c r="C150" s="86" t="str">
        <f>'3. Investeringen'!F136</f>
        <v>AD</v>
      </c>
      <c r="D150" s="86" t="str">
        <f>'3. Investeringen'!G136</f>
        <v>Nieuwe investeringen AD</v>
      </c>
      <c r="E150" s="121">
        <f>'3. Investeringen'!K136</f>
        <v>2019</v>
      </c>
      <c r="F150" s="20"/>
      <c r="G150" s="86">
        <f>'7. Nominale afschrijvingen'!R139</f>
        <v>0</v>
      </c>
      <c r="H150" s="86">
        <f>'7. Nominale afschrijvingen'!S139</f>
        <v>0</v>
      </c>
      <c r="I150" s="86">
        <f>'7. Nominale afschrijvingen'!T139</f>
        <v>0</v>
      </c>
      <c r="J150" s="86">
        <f>'7. Nominale afschrijvingen'!U139</f>
        <v>0</v>
      </c>
      <c r="K150" s="86">
        <f>'7. Nominale afschrijvingen'!V139</f>
        <v>0</v>
      </c>
      <c r="L150" s="86">
        <f>'7. Nominale afschrijvingen'!W139</f>
        <v>0</v>
      </c>
      <c r="M150" s="86">
        <f>'7. Nominale afschrijvingen'!X139</f>
        <v>0</v>
      </c>
      <c r="N150" s="86">
        <f>'7. Nominale afschrijvingen'!Y139</f>
        <v>0</v>
      </c>
      <c r="O150" s="86">
        <f>'7. Nominale afschrijvingen'!Z139</f>
        <v>-163.65435897435898</v>
      </c>
      <c r="P150" s="86">
        <f>'7. Nominale afschrijvingen'!AA139</f>
        <v>-327.30871794871797</v>
      </c>
      <c r="Q150" s="86">
        <f>'7. Nominale afschrijvingen'!AB139</f>
        <v>-327.30871794871797</v>
      </c>
      <c r="R150" s="86">
        <f>'7. Nominale afschrijvingen'!AC139</f>
        <v>-392.77046153846152</v>
      </c>
      <c r="S150" s="86">
        <f>'7. Nominale afschrijvingen'!AD139</f>
        <v>-379.85746006322449</v>
      </c>
      <c r="T150" s="86">
        <f>'7. Nominale afschrijvingen'!AE139</f>
        <v>-367.36899562278973</v>
      </c>
      <c r="U150" s="86">
        <f>'7. Nominale afschrijvingen'!AF139</f>
        <v>-355.29111083519115</v>
      </c>
      <c r="V150" s="86">
        <f>'7. Nominale afschrijvingen'!AG139</f>
        <v>-343.61030719129445</v>
      </c>
      <c r="W150" s="65"/>
      <c r="X150" s="118">
        <f>IF($C150="TD",INDEX('4. CPI-tabel'!$D$20:$Z$42,$E150-2003,X$28-2003),
IF(X$28&gt;=$E150,MAX(1,INDEX('4. CPI-tabel'!$D$20:$Z$42,MAX($E150,2010)-2003,X$28-2003)),0))</f>
        <v>0</v>
      </c>
      <c r="Y150" s="118">
        <f>IF($C150="TD",INDEX('4. CPI-tabel'!$D$20:$Z$42,$E150-2003,Y$28-2003),
IF(Y$28&gt;=$E150,MAX(1,INDEX('4. CPI-tabel'!$D$20:$Z$42,MAX($E150,2010)-2003,Y$28-2003)),0))</f>
        <v>0</v>
      </c>
      <c r="Z150" s="118">
        <f>IF($C150="TD",INDEX('4. CPI-tabel'!$D$20:$Z$42,$E150-2003,Z$28-2003),
IF(Z$28&gt;=$E150,MAX(1,INDEX('4. CPI-tabel'!$D$20:$Z$42,MAX($E150,2010)-2003,Z$28-2003)),0))</f>
        <v>0</v>
      </c>
      <c r="AA150" s="118">
        <f>IF($C150="TD",INDEX('4. CPI-tabel'!$D$20:$Z$42,$E150-2003,AA$28-2003),
IF(AA$28&gt;=$E150,MAX(1,INDEX('4. CPI-tabel'!$D$20:$Z$42,MAX($E150,2010)-2003,AA$28-2003)),0))</f>
        <v>0</v>
      </c>
      <c r="AB150" s="118">
        <f>IF($C150="TD",INDEX('4. CPI-tabel'!$D$20:$Z$42,$E150-2003,AB$28-2003),
IF(AB$28&gt;=$E150,MAX(1,INDEX('4. CPI-tabel'!$D$20:$Z$42,MAX($E150,2010)-2003,AB$28-2003)),0))</f>
        <v>0</v>
      </c>
      <c r="AC150" s="118">
        <f>IF($C150="TD",INDEX('4. CPI-tabel'!$D$20:$Z$42,$E150-2003,AC$28-2003),
IF(AC$28&gt;=$E150,MAX(1,INDEX('4. CPI-tabel'!$D$20:$Z$42,MAX($E150,2010)-2003,AC$28-2003)),0))</f>
        <v>0</v>
      </c>
      <c r="AD150" s="118">
        <f>IF($C150="TD",INDEX('4. CPI-tabel'!$D$20:$Z$42,$E150-2003,AD$28-2003),
IF(AD$28&gt;=$E150,MAX(1,INDEX('4. CPI-tabel'!$D$20:$Z$42,MAX($E150,2010)-2003,AD$28-2003)),0))</f>
        <v>0</v>
      </c>
      <c r="AE150" s="118">
        <f>IF($C150="TD",INDEX('4. CPI-tabel'!$D$20:$Z$42,$E150-2003,AE$28-2003),
IF(AE$28&gt;=$E150,MAX(1,INDEX('4. CPI-tabel'!$D$20:$Z$42,MAX($E150,2010)-2003,AE$28-2003)),0))</f>
        <v>0</v>
      </c>
      <c r="AF150" s="118">
        <f>IF($C150="TD",INDEX('4. CPI-tabel'!$D$20:$Z$42,$E150-2003,AF$28-2003),
IF(AF$28&gt;=$E150,MAX(1,INDEX('4. CPI-tabel'!$D$20:$Z$42,MAX($E150,2010)-2003,AF$28-2003)),0))</f>
        <v>1</v>
      </c>
      <c r="AG150" s="118">
        <f>IF($C150="TD",INDEX('4. CPI-tabel'!$D$20:$Z$42,$E150-2003,AG$28-2003),
IF(AG$28&gt;=$E150,MAX(1,INDEX('4. CPI-tabel'!$D$20:$Z$42,MAX($E150,2010)-2003,AG$28-2003)),0))</f>
        <v>1.028</v>
      </c>
      <c r="AH150" s="118">
        <f>IF($C150="TD",INDEX('4. CPI-tabel'!$D$20:$Z$42,$E150-2003,AH$28-2003),
IF(AH$28&gt;=$E150,MAX(1,INDEX('4. CPI-tabel'!$D$20:$Z$42,MAX($E150,2010)-2003,AH$28-2003)),0))</f>
        <v>1.035196</v>
      </c>
      <c r="AI150" s="118">
        <f>IF($C150="TD",INDEX('4. CPI-tabel'!$D$20:$Z$42,$E150-2003,AI$28-2003),
IF(AI$28&gt;=$E150,MAX(1,INDEX('4. CPI-tabel'!$D$20:$Z$42,MAX($E150,2010)-2003,AI$28-2003)),0))</f>
        <v>1.035196</v>
      </c>
      <c r="AJ150" s="118">
        <f>IF($C150="TD",INDEX('4. CPI-tabel'!$D$20:$Z$42,$E150-2003,AJ$28-2003),
IF(AJ$28&gt;=$E150,MAX(1,INDEX('4. CPI-tabel'!$D$20:$Z$42,MAX($E150,2010)-2003,AJ$28-2003)),0))</f>
        <v>1.035196</v>
      </c>
      <c r="AK150" s="118">
        <f>IF($C150="TD",INDEX('4. CPI-tabel'!$D$20:$Z$42,$E150-2003,AK$28-2003),
IF(AK$28&gt;=$E150,MAX(1,INDEX('4. CPI-tabel'!$D$20:$Z$42,MAX($E150,2010)-2003,AK$28-2003)),0))</f>
        <v>1.035196</v>
      </c>
      <c r="AL150" s="118">
        <f>IF($C150="TD",INDEX('4. CPI-tabel'!$D$20:$Z$42,$E150-2003,AL$28-2003),
IF(AL$28&gt;=$E150,MAX(1,INDEX('4. CPI-tabel'!$D$20:$Z$42,MAX($E150,2010)-2003,AL$28-2003)),0))</f>
        <v>1.035196</v>
      </c>
      <c r="AM150" s="118">
        <f>IF($C150="TD",INDEX('4. CPI-tabel'!$D$20:$Z$42,$E150-2003,AM$28-2003),
IF(AM$28&gt;=$E150,MAX(1,INDEX('4. CPI-tabel'!$D$20:$Z$42,MAX($E150,2010)-2003,AM$28-2003)),0))</f>
        <v>1.035196</v>
      </c>
      <c r="AN150" s="20"/>
      <c r="AO150" s="87">
        <f t="shared" si="21"/>
        <v>0</v>
      </c>
      <c r="AP150" s="87">
        <f t="shared" si="22"/>
        <v>0</v>
      </c>
      <c r="AQ150" s="87">
        <f t="shared" si="23"/>
        <v>0</v>
      </c>
      <c r="AR150" s="87">
        <f t="shared" si="24"/>
        <v>0</v>
      </c>
      <c r="AS150" s="87">
        <f t="shared" si="25"/>
        <v>0</v>
      </c>
      <c r="AT150" s="87">
        <f t="shared" si="26"/>
        <v>0</v>
      </c>
      <c r="AU150" s="87">
        <f t="shared" si="27"/>
        <v>0</v>
      </c>
      <c r="AV150" s="87">
        <f t="shared" si="28"/>
        <v>0</v>
      </c>
      <c r="AW150" s="87">
        <f t="shared" si="29"/>
        <v>-163.65435897435898</v>
      </c>
      <c r="AX150" s="87">
        <f t="shared" si="30"/>
        <v>-336.47336205128209</v>
      </c>
      <c r="AY150" s="87">
        <f t="shared" si="31"/>
        <v>-338.82867558564107</v>
      </c>
      <c r="AZ150" s="87">
        <f t="shared" si="32"/>
        <v>-406.59441070276921</v>
      </c>
      <c r="BA150" s="87">
        <f t="shared" si="33"/>
        <v>-393.22692322760975</v>
      </c>
      <c r="BB150" s="87">
        <f t="shared" si="34"/>
        <v>-380.29891479272942</v>
      </c>
      <c r="BC150" s="87">
        <f t="shared" si="35"/>
        <v>-367.79593677214655</v>
      </c>
      <c r="BD150" s="87">
        <f t="shared" si="36"/>
        <v>-355.70401556319928</v>
      </c>
    </row>
    <row r="151" spans="1:56" x14ac:dyDescent="0.2">
      <c r="B151" s="86">
        <f>'3. Investeringen'!B137</f>
        <v>123</v>
      </c>
      <c r="C151" s="86" t="str">
        <f>'3. Investeringen'!F137</f>
        <v>TD</v>
      </c>
      <c r="D151" s="86" t="str">
        <f>'3. Investeringen'!G137</f>
        <v>Nieuwe investeringen TD</v>
      </c>
      <c r="E151" s="121">
        <f>'3. Investeringen'!K137</f>
        <v>2009</v>
      </c>
      <c r="F151" s="20"/>
      <c r="G151" s="86">
        <f>'7. Nominale afschrijvingen'!R140</f>
        <v>-71993.885999999999</v>
      </c>
      <c r="H151" s="86">
        <f>'7. Nominale afschrijvingen'!S140</f>
        <v>-71993.885999999999</v>
      </c>
      <c r="I151" s="86">
        <f>'7. Nominale afschrijvingen'!T140</f>
        <v>-71993.885999999999</v>
      </c>
      <c r="J151" s="86">
        <f>'7. Nominale afschrijvingen'!U140</f>
        <v>-71993.885999999999</v>
      </c>
      <c r="K151" s="86">
        <f>'7. Nominale afschrijvingen'!V140</f>
        <v>-71993.885999999999</v>
      </c>
      <c r="L151" s="86">
        <f>'7. Nominale afschrijvingen'!W140</f>
        <v>-71993.885999999999</v>
      </c>
      <c r="M151" s="86">
        <f>'7. Nominale afschrijvingen'!X140</f>
        <v>-71993.885999999999</v>
      </c>
      <c r="N151" s="86">
        <f>'7. Nominale afschrijvingen'!Y140</f>
        <v>-71993.885999999999</v>
      </c>
      <c r="O151" s="86">
        <f>'7. Nominale afschrijvingen'!Z140</f>
        <v>-35996.942999999999</v>
      </c>
      <c r="P151" s="86">
        <f>'7. Nominale afschrijvingen'!AA140</f>
        <v>0</v>
      </c>
      <c r="Q151" s="86">
        <f>'7. Nominale afschrijvingen'!AB140</f>
        <v>0</v>
      </c>
      <c r="R151" s="86">
        <f>'7. Nominale afschrijvingen'!AC140</f>
        <v>0</v>
      </c>
      <c r="S151" s="86">
        <f>'7. Nominale afschrijvingen'!AD140</f>
        <v>0</v>
      </c>
      <c r="T151" s="86">
        <f>'7. Nominale afschrijvingen'!AE140</f>
        <v>0</v>
      </c>
      <c r="U151" s="86">
        <f>'7. Nominale afschrijvingen'!AF140</f>
        <v>0</v>
      </c>
      <c r="V151" s="86">
        <f>'7. Nominale afschrijvingen'!AG140</f>
        <v>0</v>
      </c>
      <c r="W151" s="65"/>
      <c r="X151" s="118">
        <f>IF($C151="TD",INDEX('4. CPI-tabel'!$D$20:$Z$42,$E151-2003,X$28-2003),
IF(X$28&gt;=$E151,MAX(1,INDEX('4. CPI-tabel'!$D$20:$Z$42,MAX($E151,2010)-2003,X$28-2003)),0))</f>
        <v>1.0180449999999999</v>
      </c>
      <c r="Y151" s="118">
        <f>IF($C151="TD",INDEX('4. CPI-tabel'!$D$20:$Z$42,$E151-2003,Y$28-2003),
IF(Y$28&gt;=$E151,MAX(1,INDEX('4. CPI-tabel'!$D$20:$Z$42,MAX($E151,2010)-2003,Y$28-2003)),0))</f>
        <v>1.0445141699999998</v>
      </c>
      <c r="Z151" s="118">
        <f>IF($C151="TD",INDEX('4. CPI-tabel'!$D$20:$Z$42,$E151-2003,Z$28-2003),
IF(Z$28&gt;=$E151,MAX(1,INDEX('4. CPI-tabel'!$D$20:$Z$42,MAX($E151,2010)-2003,Z$28-2003)),0))</f>
        <v>1.0685379959099996</v>
      </c>
      <c r="AA151" s="118">
        <f>IF($C151="TD",INDEX('4. CPI-tabel'!$D$20:$Z$42,$E151-2003,AA$28-2003),
IF(AA$28&gt;=$E151,MAX(1,INDEX('4. CPI-tabel'!$D$20:$Z$42,MAX($E151,2010)-2003,AA$28-2003)),0))</f>
        <v>1.0984570597954797</v>
      </c>
      <c r="AB151" s="118">
        <f>IF($C151="TD",INDEX('4. CPI-tabel'!$D$20:$Z$42,$E151-2003,AB$28-2003),
IF(AB$28&gt;=$E151,MAX(1,INDEX('4. CPI-tabel'!$D$20:$Z$42,MAX($E151,2010)-2003,AB$28-2003)),0))</f>
        <v>1.1094416303934345</v>
      </c>
      <c r="AC151" s="118">
        <f>IF($C151="TD",INDEX('4. CPI-tabel'!$D$20:$Z$42,$E151-2003,AC$28-2003),
IF(AC$28&gt;=$E151,MAX(1,INDEX('4. CPI-tabel'!$D$20:$Z$42,MAX($E151,2010)-2003,AC$28-2003)),0))</f>
        <v>1.1183171634365821</v>
      </c>
      <c r="AD151" s="118">
        <f>IF($C151="TD",INDEX('4. CPI-tabel'!$D$20:$Z$42,$E151-2003,AD$28-2003),
IF(AD$28&gt;=$E151,MAX(1,INDEX('4. CPI-tabel'!$D$20:$Z$42,MAX($E151,2010)-2003,AD$28-2003)),0))</f>
        <v>1.1205537977634552</v>
      </c>
      <c r="AE151" s="118">
        <f>IF($C151="TD",INDEX('4. CPI-tabel'!$D$20:$Z$42,$E151-2003,AE$28-2003),
IF(AE$28&gt;=$E151,MAX(1,INDEX('4. CPI-tabel'!$D$20:$Z$42,MAX($E151,2010)-2003,AE$28-2003)),0))</f>
        <v>1.1362415509321435</v>
      </c>
      <c r="AF151" s="118">
        <f>IF($C151="TD",INDEX('4. CPI-tabel'!$D$20:$Z$42,$E151-2003,AF$28-2003),
IF(AF$28&gt;=$E151,MAX(1,INDEX('4. CPI-tabel'!$D$20:$Z$42,MAX($E151,2010)-2003,AF$28-2003)),0))</f>
        <v>1.1601026235017184</v>
      </c>
      <c r="AG151" s="118">
        <f>IF($C151="TD",INDEX('4. CPI-tabel'!$D$20:$Z$42,$E151-2003,AG$28-2003),
IF(AG$28&gt;=$E151,MAX(1,INDEX('4. CPI-tabel'!$D$20:$Z$42,MAX($E151,2010)-2003,AG$28-2003)),0))</f>
        <v>1.1925854969597667</v>
      </c>
      <c r="AH151" s="118">
        <f>IF($C151="TD",INDEX('4. CPI-tabel'!$D$20:$Z$42,$E151-2003,AH$28-2003),
IF(AH$28&gt;=$E151,MAX(1,INDEX('4. CPI-tabel'!$D$20:$Z$42,MAX($E151,2010)-2003,AH$28-2003)),0))</f>
        <v>1.200933595438485</v>
      </c>
      <c r="AI151" s="118">
        <f>IF($C151="TD",INDEX('4. CPI-tabel'!$D$20:$Z$42,$E151-2003,AI$28-2003),
IF(AI$28&gt;=$E151,MAX(1,INDEX('4. CPI-tabel'!$D$20:$Z$42,MAX($E151,2010)-2003,AI$28-2003)),0))</f>
        <v>1.200933595438485</v>
      </c>
      <c r="AJ151" s="118">
        <f>IF($C151="TD",INDEX('4. CPI-tabel'!$D$20:$Z$42,$E151-2003,AJ$28-2003),
IF(AJ$28&gt;=$E151,MAX(1,INDEX('4. CPI-tabel'!$D$20:$Z$42,MAX($E151,2010)-2003,AJ$28-2003)),0))</f>
        <v>1.200933595438485</v>
      </c>
      <c r="AK151" s="118">
        <f>IF($C151="TD",INDEX('4. CPI-tabel'!$D$20:$Z$42,$E151-2003,AK$28-2003),
IF(AK$28&gt;=$E151,MAX(1,INDEX('4. CPI-tabel'!$D$20:$Z$42,MAX($E151,2010)-2003,AK$28-2003)),0))</f>
        <v>1.200933595438485</v>
      </c>
      <c r="AL151" s="118">
        <f>IF($C151="TD",INDEX('4. CPI-tabel'!$D$20:$Z$42,$E151-2003,AL$28-2003),
IF(AL$28&gt;=$E151,MAX(1,INDEX('4. CPI-tabel'!$D$20:$Z$42,MAX($E151,2010)-2003,AL$28-2003)),0))</f>
        <v>1.200933595438485</v>
      </c>
      <c r="AM151" s="118">
        <f>IF($C151="TD",INDEX('4. CPI-tabel'!$D$20:$Z$42,$E151-2003,AM$28-2003),
IF(AM$28&gt;=$E151,MAX(1,INDEX('4. CPI-tabel'!$D$20:$Z$42,MAX($E151,2010)-2003,AM$28-2003)),0))</f>
        <v>1.200933595438485</v>
      </c>
      <c r="AN151" s="20"/>
      <c r="AO151" s="87">
        <f t="shared" ref="AO151:AO165" si="37">G151*X151</f>
        <v>-73293.015672869995</v>
      </c>
      <c r="AP151" s="87">
        <f t="shared" ref="AP151:AP165" si="38">H151*Y151</f>
        <v>-75198.634080364602</v>
      </c>
      <c r="AQ151" s="87">
        <f t="shared" ref="AQ151:AQ165" si="39">I151*Z151</f>
        <v>-76928.202664212979</v>
      </c>
      <c r="AR151" s="87">
        <f t="shared" ref="AR151:AR165" si="40">J151*AA151</f>
        <v>-79082.192338810943</v>
      </c>
      <c r="AS151" s="87">
        <f t="shared" ref="AS151:AS165" si="41">K151*AB151</f>
        <v>-79873.014262199053</v>
      </c>
      <c r="AT151" s="87">
        <f t="shared" ref="AT151:AT165" si="42">L151*AC151</f>
        <v>-80511.998376296659</v>
      </c>
      <c r="AU151" s="87">
        <f t="shared" ref="AU151:AU165" si="43">M151*AD151</f>
        <v>-80673.022373049243</v>
      </c>
      <c r="AV151" s="87">
        <f t="shared" ref="AV151:AV165" si="44">N151*AE151</f>
        <v>-81802.444686271934</v>
      </c>
      <c r="AW151" s="87">
        <f t="shared" ref="AW151:AW165" si="45">O151*AF151</f>
        <v>-41760.148012341815</v>
      </c>
      <c r="AX151" s="87">
        <f t="shared" ref="AX151:AX165" si="46">P151*AG151</f>
        <v>0</v>
      </c>
      <c r="AY151" s="87">
        <f t="shared" ref="AY151:AY165" si="47">Q151*AH151</f>
        <v>0</v>
      </c>
      <c r="AZ151" s="87">
        <f t="shared" ref="AZ151:AZ165" si="48">R151*AI151</f>
        <v>0</v>
      </c>
      <c r="BA151" s="87">
        <f t="shared" ref="BA151:BA165" si="49">S151*AJ151</f>
        <v>0</v>
      </c>
      <c r="BB151" s="87">
        <f t="shared" ref="BB151:BB165" si="50">T151*AK151</f>
        <v>0</v>
      </c>
      <c r="BC151" s="87">
        <f t="shared" ref="BC151:BC165" si="51">U151*AL151</f>
        <v>0</v>
      </c>
      <c r="BD151" s="87">
        <f t="shared" ref="BD151:BD165" si="52">V151*AM151</f>
        <v>0</v>
      </c>
    </row>
    <row r="152" spans="1:56" x14ac:dyDescent="0.2">
      <c r="B152" s="86">
        <f>'3. Investeringen'!B138</f>
        <v>124</v>
      </c>
      <c r="C152" s="86" t="str">
        <f>'3. Investeringen'!F138</f>
        <v>TD</v>
      </c>
      <c r="D152" s="86" t="str">
        <f>'3. Investeringen'!G138</f>
        <v>Nieuwe investeringen TD</v>
      </c>
      <c r="E152" s="121">
        <f>'3. Investeringen'!K138</f>
        <v>2010</v>
      </c>
      <c r="F152" s="20"/>
      <c r="G152" s="86">
        <f>'7. Nominale afschrijvingen'!R141</f>
        <v>-23808.377</v>
      </c>
      <c r="H152" s="86">
        <f>'7. Nominale afschrijvingen'!S141</f>
        <v>-23808.377</v>
      </c>
      <c r="I152" s="86">
        <f>'7. Nominale afschrijvingen'!T141</f>
        <v>-23808.377</v>
      </c>
      <c r="J152" s="86">
        <f>'7. Nominale afschrijvingen'!U141</f>
        <v>-23808.377</v>
      </c>
      <c r="K152" s="86">
        <f>'7. Nominale afschrijvingen'!V141</f>
        <v>-23808.377</v>
      </c>
      <c r="L152" s="86">
        <f>'7. Nominale afschrijvingen'!W141</f>
        <v>-23808.377</v>
      </c>
      <c r="M152" s="86">
        <f>'7. Nominale afschrijvingen'!X141</f>
        <v>-23808.377</v>
      </c>
      <c r="N152" s="86">
        <f>'7. Nominale afschrijvingen'!Y141</f>
        <v>-23808.377</v>
      </c>
      <c r="O152" s="86">
        <f>'7. Nominale afschrijvingen'!Z141</f>
        <v>-23808.377</v>
      </c>
      <c r="P152" s="86">
        <f>'7. Nominale afschrijvingen'!AA141</f>
        <v>-11904.1885</v>
      </c>
      <c r="Q152" s="86">
        <f>'7. Nominale afschrijvingen'!AB141</f>
        <v>0</v>
      </c>
      <c r="R152" s="86">
        <f>'7. Nominale afschrijvingen'!AC141</f>
        <v>0</v>
      </c>
      <c r="S152" s="86">
        <f>'7. Nominale afschrijvingen'!AD141</f>
        <v>0</v>
      </c>
      <c r="T152" s="86">
        <f>'7. Nominale afschrijvingen'!AE141</f>
        <v>0</v>
      </c>
      <c r="U152" s="86">
        <f>'7. Nominale afschrijvingen'!AF141</f>
        <v>0</v>
      </c>
      <c r="V152" s="86">
        <f>'7. Nominale afschrijvingen'!AG141</f>
        <v>0</v>
      </c>
      <c r="W152" s="65"/>
      <c r="X152" s="118">
        <f>IF($C152="TD",INDEX('4. CPI-tabel'!$D$20:$Z$42,$E152-2003,X$28-2003),
IF(X$28&gt;=$E152,MAX(1,INDEX('4. CPI-tabel'!$D$20:$Z$42,MAX($E152,2010)-2003,X$28-2003)),0))</f>
        <v>1.0149999999999999</v>
      </c>
      <c r="Y152" s="118">
        <f>IF($C152="TD",INDEX('4. CPI-tabel'!$D$20:$Z$42,$E152-2003,Y$28-2003),
IF(Y$28&gt;=$E152,MAX(1,INDEX('4. CPI-tabel'!$D$20:$Z$42,MAX($E152,2010)-2003,Y$28-2003)),0))</f>
        <v>1.0413899999999998</v>
      </c>
      <c r="Z152" s="118">
        <f>IF($C152="TD",INDEX('4. CPI-tabel'!$D$20:$Z$42,$E152-2003,Z$28-2003),
IF(Z$28&gt;=$E152,MAX(1,INDEX('4. CPI-tabel'!$D$20:$Z$42,MAX($E152,2010)-2003,Z$28-2003)),0))</f>
        <v>1.0653419699999997</v>
      </c>
      <c r="AA152" s="118">
        <f>IF($C152="TD",INDEX('4. CPI-tabel'!$D$20:$Z$42,$E152-2003,AA$28-2003),
IF(AA$28&gt;=$E152,MAX(1,INDEX('4. CPI-tabel'!$D$20:$Z$42,MAX($E152,2010)-2003,AA$28-2003)),0))</f>
        <v>1.0951715451599997</v>
      </c>
      <c r="AB152" s="118">
        <f>IF($C152="TD",INDEX('4. CPI-tabel'!$D$20:$Z$42,$E152-2003,AB$28-2003),
IF(AB$28&gt;=$E152,MAX(1,INDEX('4. CPI-tabel'!$D$20:$Z$42,MAX($E152,2010)-2003,AB$28-2003)),0))</f>
        <v>1.1061232606115996</v>
      </c>
      <c r="AC152" s="118">
        <f>IF($C152="TD",INDEX('4. CPI-tabel'!$D$20:$Z$42,$E152-2003,AC$28-2003),
IF(AC$28&gt;=$E152,MAX(1,INDEX('4. CPI-tabel'!$D$20:$Z$42,MAX($E152,2010)-2003,AC$28-2003)),0))</f>
        <v>1.1149722466964924</v>
      </c>
      <c r="AD152" s="118">
        <f>IF($C152="TD",INDEX('4. CPI-tabel'!$D$20:$Z$42,$E152-2003,AD$28-2003),
IF(AD$28&gt;=$E152,MAX(1,INDEX('4. CPI-tabel'!$D$20:$Z$42,MAX($E152,2010)-2003,AD$28-2003)),0))</f>
        <v>1.1172021911898855</v>
      </c>
      <c r="AE152" s="118">
        <f>IF($C152="TD",INDEX('4. CPI-tabel'!$D$20:$Z$42,$E152-2003,AE$28-2003),
IF(AE$28&gt;=$E152,MAX(1,INDEX('4. CPI-tabel'!$D$20:$Z$42,MAX($E152,2010)-2003,AE$28-2003)),0))</f>
        <v>1.132843021866544</v>
      </c>
      <c r="AF152" s="118">
        <f>IF($C152="TD",INDEX('4. CPI-tabel'!$D$20:$Z$42,$E152-2003,AF$28-2003),
IF(AF$28&gt;=$E152,MAX(1,INDEX('4. CPI-tabel'!$D$20:$Z$42,MAX($E152,2010)-2003,AF$28-2003)),0))</f>
        <v>1.1566327253257414</v>
      </c>
      <c r="AG152" s="118">
        <f>IF($C152="TD",INDEX('4. CPI-tabel'!$D$20:$Z$42,$E152-2003,AG$28-2003),
IF(AG$28&gt;=$E152,MAX(1,INDEX('4. CPI-tabel'!$D$20:$Z$42,MAX($E152,2010)-2003,AG$28-2003)),0))</f>
        <v>1.1890184416348621</v>
      </c>
      <c r="AH152" s="118">
        <f>IF($C152="TD",INDEX('4. CPI-tabel'!$D$20:$Z$42,$E152-2003,AH$28-2003),
IF(AH$28&gt;=$E152,MAX(1,INDEX('4. CPI-tabel'!$D$20:$Z$42,MAX($E152,2010)-2003,AH$28-2003)),0))</f>
        <v>1.197341570726306</v>
      </c>
      <c r="AI152" s="118">
        <f>IF($C152="TD",INDEX('4. CPI-tabel'!$D$20:$Z$42,$E152-2003,AI$28-2003),
IF(AI$28&gt;=$E152,MAX(1,INDEX('4. CPI-tabel'!$D$20:$Z$42,MAX($E152,2010)-2003,AI$28-2003)),0))</f>
        <v>1.197341570726306</v>
      </c>
      <c r="AJ152" s="118">
        <f>IF($C152="TD",INDEX('4. CPI-tabel'!$D$20:$Z$42,$E152-2003,AJ$28-2003),
IF(AJ$28&gt;=$E152,MAX(1,INDEX('4. CPI-tabel'!$D$20:$Z$42,MAX($E152,2010)-2003,AJ$28-2003)),0))</f>
        <v>1.197341570726306</v>
      </c>
      <c r="AK152" s="118">
        <f>IF($C152="TD",INDEX('4. CPI-tabel'!$D$20:$Z$42,$E152-2003,AK$28-2003),
IF(AK$28&gt;=$E152,MAX(1,INDEX('4. CPI-tabel'!$D$20:$Z$42,MAX($E152,2010)-2003,AK$28-2003)),0))</f>
        <v>1.197341570726306</v>
      </c>
      <c r="AL152" s="118">
        <f>IF($C152="TD",INDEX('4. CPI-tabel'!$D$20:$Z$42,$E152-2003,AL$28-2003),
IF(AL$28&gt;=$E152,MAX(1,INDEX('4. CPI-tabel'!$D$20:$Z$42,MAX($E152,2010)-2003,AL$28-2003)),0))</f>
        <v>1.197341570726306</v>
      </c>
      <c r="AM152" s="118">
        <f>IF($C152="TD",INDEX('4. CPI-tabel'!$D$20:$Z$42,$E152-2003,AM$28-2003),
IF(AM$28&gt;=$E152,MAX(1,INDEX('4. CPI-tabel'!$D$20:$Z$42,MAX($E152,2010)-2003,AM$28-2003)),0))</f>
        <v>1.197341570726306</v>
      </c>
      <c r="AN152" s="20"/>
      <c r="AO152" s="87">
        <f t="shared" si="37"/>
        <v>-24165.502654999997</v>
      </c>
      <c r="AP152" s="87">
        <f t="shared" si="38"/>
        <v>-24793.805724029997</v>
      </c>
      <c r="AQ152" s="87">
        <f t="shared" si="39"/>
        <v>-25364.063255682686</v>
      </c>
      <c r="AR152" s="87">
        <f t="shared" si="40"/>
        <v>-26074.257026841799</v>
      </c>
      <c r="AS152" s="87">
        <f t="shared" si="41"/>
        <v>-26334.999597110214</v>
      </c>
      <c r="AT152" s="87">
        <f t="shared" si="42"/>
        <v>-26545.679593887096</v>
      </c>
      <c r="AU152" s="87">
        <f t="shared" si="43"/>
        <v>-26598.770953074873</v>
      </c>
      <c r="AV152" s="87">
        <f t="shared" si="44"/>
        <v>-26971.153746417924</v>
      </c>
      <c r="AW152" s="87">
        <f t="shared" si="45"/>
        <v>-27537.547975092697</v>
      </c>
      <c r="AX152" s="87">
        <f t="shared" si="46"/>
        <v>-14154.299659197648</v>
      </c>
      <c r="AY152" s="87">
        <f t="shared" si="47"/>
        <v>0</v>
      </c>
      <c r="AZ152" s="87">
        <f t="shared" si="48"/>
        <v>0</v>
      </c>
      <c r="BA152" s="87">
        <f t="shared" si="49"/>
        <v>0</v>
      </c>
      <c r="BB152" s="87">
        <f t="shared" si="50"/>
        <v>0</v>
      </c>
      <c r="BC152" s="87">
        <f t="shared" si="51"/>
        <v>0</v>
      </c>
      <c r="BD152" s="87">
        <f t="shared" si="52"/>
        <v>0</v>
      </c>
    </row>
    <row r="153" spans="1:56" x14ac:dyDescent="0.2">
      <c r="B153" s="86">
        <f>'3. Investeringen'!B139</f>
        <v>125</v>
      </c>
      <c r="C153" s="86" t="str">
        <f>'3. Investeringen'!F139</f>
        <v>TD</v>
      </c>
      <c r="D153" s="86" t="str">
        <f>'3. Investeringen'!G139</f>
        <v>Nieuwe investeringen TD</v>
      </c>
      <c r="E153" s="121">
        <f>'3. Investeringen'!K139</f>
        <v>2011</v>
      </c>
      <c r="F153" s="20"/>
      <c r="G153" s="86">
        <f>'7. Nominale afschrijvingen'!R142</f>
        <v>-5824.2545</v>
      </c>
      <c r="H153" s="86">
        <f>'7. Nominale afschrijvingen'!S142</f>
        <v>-11648.509</v>
      </c>
      <c r="I153" s="86">
        <f>'7. Nominale afschrijvingen'!T142</f>
        <v>-11648.509</v>
      </c>
      <c r="J153" s="86">
        <f>'7. Nominale afschrijvingen'!U142</f>
        <v>-11648.509</v>
      </c>
      <c r="K153" s="86">
        <f>'7. Nominale afschrijvingen'!V142</f>
        <v>-11648.509</v>
      </c>
      <c r="L153" s="86">
        <f>'7. Nominale afschrijvingen'!W142</f>
        <v>-11648.509</v>
      </c>
      <c r="M153" s="86">
        <f>'7. Nominale afschrijvingen'!X142</f>
        <v>-11648.509</v>
      </c>
      <c r="N153" s="86">
        <f>'7. Nominale afschrijvingen'!Y142</f>
        <v>-11648.509</v>
      </c>
      <c r="O153" s="86">
        <f>'7. Nominale afschrijvingen'!Z142</f>
        <v>-11648.509</v>
      </c>
      <c r="P153" s="86">
        <f>'7. Nominale afschrijvingen'!AA142</f>
        <v>-11648.509</v>
      </c>
      <c r="Q153" s="86">
        <f>'7. Nominale afschrijvingen'!AB142</f>
        <v>-5824.2545</v>
      </c>
      <c r="R153" s="86">
        <f>'7. Nominale afschrijvingen'!AC142</f>
        <v>0</v>
      </c>
      <c r="S153" s="86">
        <f>'7. Nominale afschrijvingen'!AD142</f>
        <v>0</v>
      </c>
      <c r="T153" s="86">
        <f>'7. Nominale afschrijvingen'!AE142</f>
        <v>0</v>
      </c>
      <c r="U153" s="86">
        <f>'7. Nominale afschrijvingen'!AF142</f>
        <v>0</v>
      </c>
      <c r="V153" s="86">
        <f>'7. Nominale afschrijvingen'!AG142</f>
        <v>0</v>
      </c>
      <c r="W153" s="65"/>
      <c r="X153" s="118">
        <f>IF($C153="TD",INDEX('4. CPI-tabel'!$D$20:$Z$42,$E153-2003,X$28-2003),
IF(X$28&gt;=$E153,MAX(1,INDEX('4. CPI-tabel'!$D$20:$Z$42,MAX($E153,2010)-2003,X$28-2003)),0))</f>
        <v>1</v>
      </c>
      <c r="Y153" s="118">
        <f>IF($C153="TD",INDEX('4. CPI-tabel'!$D$20:$Z$42,$E153-2003,Y$28-2003),
IF(Y$28&gt;=$E153,MAX(1,INDEX('4. CPI-tabel'!$D$20:$Z$42,MAX($E153,2010)-2003,Y$28-2003)),0))</f>
        <v>1.026</v>
      </c>
      <c r="Z153" s="118">
        <f>IF($C153="TD",INDEX('4. CPI-tabel'!$D$20:$Z$42,$E153-2003,Z$28-2003),
IF(Z$28&gt;=$E153,MAX(1,INDEX('4. CPI-tabel'!$D$20:$Z$42,MAX($E153,2010)-2003,Z$28-2003)),0))</f>
        <v>1.049598</v>
      </c>
      <c r="AA153" s="118">
        <f>IF($C153="TD",INDEX('4. CPI-tabel'!$D$20:$Z$42,$E153-2003,AA$28-2003),
IF(AA$28&gt;=$E153,MAX(1,INDEX('4. CPI-tabel'!$D$20:$Z$42,MAX($E153,2010)-2003,AA$28-2003)),0))</f>
        <v>1.0789867440000001</v>
      </c>
      <c r="AB153" s="118">
        <f>IF($C153="TD",INDEX('4. CPI-tabel'!$D$20:$Z$42,$E153-2003,AB$28-2003),
IF(AB$28&gt;=$E153,MAX(1,INDEX('4. CPI-tabel'!$D$20:$Z$42,MAX($E153,2010)-2003,AB$28-2003)),0))</f>
        <v>1.08977661144</v>
      </c>
      <c r="AC153" s="118">
        <f>IF($C153="TD",INDEX('4. CPI-tabel'!$D$20:$Z$42,$E153-2003,AC$28-2003),
IF(AC$28&gt;=$E153,MAX(1,INDEX('4. CPI-tabel'!$D$20:$Z$42,MAX($E153,2010)-2003,AC$28-2003)),0))</f>
        <v>1.09849482433152</v>
      </c>
      <c r="AD153" s="118">
        <f>IF($C153="TD",INDEX('4. CPI-tabel'!$D$20:$Z$42,$E153-2003,AD$28-2003),
IF(AD$28&gt;=$E153,MAX(1,INDEX('4. CPI-tabel'!$D$20:$Z$42,MAX($E153,2010)-2003,AD$28-2003)),0))</f>
        <v>1.1006918139801831</v>
      </c>
      <c r="AE153" s="118">
        <f>IF($C153="TD",INDEX('4. CPI-tabel'!$D$20:$Z$42,$E153-2003,AE$28-2003),
IF(AE$28&gt;=$E153,MAX(1,INDEX('4. CPI-tabel'!$D$20:$Z$42,MAX($E153,2010)-2003,AE$28-2003)),0))</f>
        <v>1.1161014993759057</v>
      </c>
      <c r="AF153" s="118">
        <f>IF($C153="TD",INDEX('4. CPI-tabel'!$D$20:$Z$42,$E153-2003,AF$28-2003),
IF(AF$28&gt;=$E153,MAX(1,INDEX('4. CPI-tabel'!$D$20:$Z$42,MAX($E153,2010)-2003,AF$28-2003)),0))</f>
        <v>1.1395396308627996</v>
      </c>
      <c r="AG153" s="118">
        <f>IF($C153="TD",INDEX('4. CPI-tabel'!$D$20:$Z$42,$E153-2003,AG$28-2003),
IF(AG$28&gt;=$E153,MAX(1,INDEX('4. CPI-tabel'!$D$20:$Z$42,MAX($E153,2010)-2003,AG$28-2003)),0))</f>
        <v>1.171446740526958</v>
      </c>
      <c r="AH153" s="118">
        <f>IF($C153="TD",INDEX('4. CPI-tabel'!$D$20:$Z$42,$E153-2003,AH$28-2003),
IF(AH$28&gt;=$E153,MAX(1,INDEX('4. CPI-tabel'!$D$20:$Z$42,MAX($E153,2010)-2003,AH$28-2003)),0))</f>
        <v>1.1796468677106466</v>
      </c>
      <c r="AI153" s="118">
        <f>IF($C153="TD",INDEX('4. CPI-tabel'!$D$20:$Z$42,$E153-2003,AI$28-2003),
IF(AI$28&gt;=$E153,MAX(1,INDEX('4. CPI-tabel'!$D$20:$Z$42,MAX($E153,2010)-2003,AI$28-2003)),0))</f>
        <v>1.1796468677106466</v>
      </c>
      <c r="AJ153" s="118">
        <f>IF($C153="TD",INDEX('4. CPI-tabel'!$D$20:$Z$42,$E153-2003,AJ$28-2003),
IF(AJ$28&gt;=$E153,MAX(1,INDEX('4. CPI-tabel'!$D$20:$Z$42,MAX($E153,2010)-2003,AJ$28-2003)),0))</f>
        <v>1.1796468677106466</v>
      </c>
      <c r="AK153" s="118">
        <f>IF($C153="TD",INDEX('4. CPI-tabel'!$D$20:$Z$42,$E153-2003,AK$28-2003),
IF(AK$28&gt;=$E153,MAX(1,INDEX('4. CPI-tabel'!$D$20:$Z$42,MAX($E153,2010)-2003,AK$28-2003)),0))</f>
        <v>1.1796468677106466</v>
      </c>
      <c r="AL153" s="118">
        <f>IF($C153="TD",INDEX('4. CPI-tabel'!$D$20:$Z$42,$E153-2003,AL$28-2003),
IF(AL$28&gt;=$E153,MAX(1,INDEX('4. CPI-tabel'!$D$20:$Z$42,MAX($E153,2010)-2003,AL$28-2003)),0))</f>
        <v>1.1796468677106466</v>
      </c>
      <c r="AM153" s="118">
        <f>IF($C153="TD",INDEX('4. CPI-tabel'!$D$20:$Z$42,$E153-2003,AM$28-2003),
IF(AM$28&gt;=$E153,MAX(1,INDEX('4. CPI-tabel'!$D$20:$Z$42,MAX($E153,2010)-2003,AM$28-2003)),0))</f>
        <v>1.1796468677106466</v>
      </c>
      <c r="AN153" s="20"/>
      <c r="AO153" s="87">
        <f t="shared" si="37"/>
        <v>-5824.2545</v>
      </c>
      <c r="AP153" s="87">
        <f t="shared" si="38"/>
        <v>-11951.370234</v>
      </c>
      <c r="AQ153" s="87">
        <f t="shared" si="39"/>
        <v>-12226.251749382</v>
      </c>
      <c r="AR153" s="87">
        <f t="shared" si="40"/>
        <v>-12568.586798364697</v>
      </c>
      <c r="AS153" s="87">
        <f t="shared" si="41"/>
        <v>-12694.272666348343</v>
      </c>
      <c r="AT153" s="87">
        <f t="shared" si="42"/>
        <v>-12795.826847679129</v>
      </c>
      <c r="AU153" s="87">
        <f t="shared" si="43"/>
        <v>-12821.418501374488</v>
      </c>
      <c r="AV153" s="87">
        <f t="shared" si="44"/>
        <v>-13000.918360393733</v>
      </c>
      <c r="AW153" s="87">
        <f t="shared" si="45"/>
        <v>-13273.937645962</v>
      </c>
      <c r="AX153" s="87">
        <f t="shared" si="46"/>
        <v>-13645.607900048935</v>
      </c>
      <c r="AY153" s="87">
        <f t="shared" si="47"/>
        <v>-6870.5635776746385</v>
      </c>
      <c r="AZ153" s="87">
        <f t="shared" si="48"/>
        <v>0</v>
      </c>
      <c r="BA153" s="87">
        <f t="shared" si="49"/>
        <v>0</v>
      </c>
      <c r="BB153" s="87">
        <f t="shared" si="50"/>
        <v>0</v>
      </c>
      <c r="BC153" s="87">
        <f t="shared" si="51"/>
        <v>0</v>
      </c>
      <c r="BD153" s="87">
        <f t="shared" si="52"/>
        <v>0</v>
      </c>
    </row>
    <row r="154" spans="1:56" x14ac:dyDescent="0.2">
      <c r="B154" s="86">
        <f>'3. Investeringen'!B140</f>
        <v>126</v>
      </c>
      <c r="C154" s="86" t="str">
        <f>'3. Investeringen'!F140</f>
        <v>TD</v>
      </c>
      <c r="D154" s="86" t="str">
        <f>'3. Investeringen'!G140</f>
        <v>Nieuwe investeringen TD</v>
      </c>
      <c r="E154" s="121">
        <f>'3. Investeringen'!K140</f>
        <v>2012</v>
      </c>
      <c r="F154" s="20"/>
      <c r="G154" s="86">
        <f>'7. Nominale afschrijvingen'!R143</f>
        <v>0</v>
      </c>
      <c r="H154" s="86">
        <f>'7. Nominale afschrijvingen'!S143</f>
        <v>-12111.856500000002</v>
      </c>
      <c r="I154" s="86">
        <f>'7. Nominale afschrijvingen'!T143</f>
        <v>-24223.713</v>
      </c>
      <c r="J154" s="86">
        <f>'7. Nominale afschrijvingen'!U143</f>
        <v>-24223.713</v>
      </c>
      <c r="K154" s="86">
        <f>'7. Nominale afschrijvingen'!V143</f>
        <v>-24223.713</v>
      </c>
      <c r="L154" s="86">
        <f>'7. Nominale afschrijvingen'!W143</f>
        <v>-24223.713</v>
      </c>
      <c r="M154" s="86">
        <f>'7. Nominale afschrijvingen'!X143</f>
        <v>-24223.713</v>
      </c>
      <c r="N154" s="86">
        <f>'7. Nominale afschrijvingen'!Y143</f>
        <v>-24223.713</v>
      </c>
      <c r="O154" s="86">
        <f>'7. Nominale afschrijvingen'!Z143</f>
        <v>-24223.713</v>
      </c>
      <c r="P154" s="86">
        <f>'7. Nominale afschrijvingen'!AA143</f>
        <v>-24223.713</v>
      </c>
      <c r="Q154" s="86">
        <f>'7. Nominale afschrijvingen'!AB143</f>
        <v>-24223.713</v>
      </c>
      <c r="R154" s="86">
        <f>'7. Nominale afschrijvingen'!AC143</f>
        <v>-12111.856500000053</v>
      </c>
      <c r="S154" s="86">
        <f>'7. Nominale afschrijvingen'!AD143</f>
        <v>0</v>
      </c>
      <c r="T154" s="86">
        <f>'7. Nominale afschrijvingen'!AE143</f>
        <v>0</v>
      </c>
      <c r="U154" s="86">
        <f>'7. Nominale afschrijvingen'!AF143</f>
        <v>0</v>
      </c>
      <c r="V154" s="86">
        <f>'7. Nominale afschrijvingen'!AG143</f>
        <v>0</v>
      </c>
      <c r="W154" s="65"/>
      <c r="X154" s="118">
        <f>IF($C154="TD",INDEX('4. CPI-tabel'!$D$20:$Z$42,$E154-2003,X$28-2003),
IF(X$28&gt;=$E154,MAX(1,INDEX('4. CPI-tabel'!$D$20:$Z$42,MAX($E154,2010)-2003,X$28-2003)),0))</f>
        <v>0</v>
      </c>
      <c r="Y154" s="118">
        <f>IF($C154="TD",INDEX('4. CPI-tabel'!$D$20:$Z$42,$E154-2003,Y$28-2003),
IF(Y$28&gt;=$E154,MAX(1,INDEX('4. CPI-tabel'!$D$20:$Z$42,MAX($E154,2010)-2003,Y$28-2003)),0))</f>
        <v>1</v>
      </c>
      <c r="Z154" s="118">
        <f>IF($C154="TD",INDEX('4. CPI-tabel'!$D$20:$Z$42,$E154-2003,Z$28-2003),
IF(Z$28&gt;=$E154,MAX(1,INDEX('4. CPI-tabel'!$D$20:$Z$42,MAX($E154,2010)-2003,Z$28-2003)),0))</f>
        <v>1.0229999999999999</v>
      </c>
      <c r="AA154" s="118">
        <f>IF($C154="TD",INDEX('4. CPI-tabel'!$D$20:$Z$42,$E154-2003,AA$28-2003),
IF(AA$28&gt;=$E154,MAX(1,INDEX('4. CPI-tabel'!$D$20:$Z$42,MAX($E154,2010)-2003,AA$28-2003)),0))</f>
        <v>1.051644</v>
      </c>
      <c r="AB154" s="118">
        <f>IF($C154="TD",INDEX('4. CPI-tabel'!$D$20:$Z$42,$E154-2003,AB$28-2003),
IF(AB$28&gt;=$E154,MAX(1,INDEX('4. CPI-tabel'!$D$20:$Z$42,MAX($E154,2010)-2003,AB$28-2003)),0))</f>
        <v>1.06216044</v>
      </c>
      <c r="AC154" s="118">
        <f>IF($C154="TD",INDEX('4. CPI-tabel'!$D$20:$Z$42,$E154-2003,AC$28-2003),
IF(AC$28&gt;=$E154,MAX(1,INDEX('4. CPI-tabel'!$D$20:$Z$42,MAX($E154,2010)-2003,AC$28-2003)),0))</f>
        <v>1.0706577235199999</v>
      </c>
      <c r="AD154" s="118">
        <f>IF($C154="TD",INDEX('4. CPI-tabel'!$D$20:$Z$42,$E154-2003,AD$28-2003),
IF(AD$28&gt;=$E154,MAX(1,INDEX('4. CPI-tabel'!$D$20:$Z$42,MAX($E154,2010)-2003,AD$28-2003)),0))</f>
        <v>1.0727990389670399</v>
      </c>
      <c r="AE154" s="118">
        <f>IF($C154="TD",INDEX('4. CPI-tabel'!$D$20:$Z$42,$E154-2003,AE$28-2003),
IF(AE$28&gt;=$E154,MAX(1,INDEX('4. CPI-tabel'!$D$20:$Z$42,MAX($E154,2010)-2003,AE$28-2003)),0))</f>
        <v>1.0878182255125783</v>
      </c>
      <c r="AF154" s="118">
        <f>IF($C154="TD",INDEX('4. CPI-tabel'!$D$20:$Z$42,$E154-2003,AF$28-2003),
IF(AF$28&gt;=$E154,MAX(1,INDEX('4. CPI-tabel'!$D$20:$Z$42,MAX($E154,2010)-2003,AF$28-2003)),0))</f>
        <v>1.1106624082483423</v>
      </c>
      <c r="AG154" s="118">
        <f>IF($C154="TD",INDEX('4. CPI-tabel'!$D$20:$Z$42,$E154-2003,AG$28-2003),
IF(AG$28&gt;=$E154,MAX(1,INDEX('4. CPI-tabel'!$D$20:$Z$42,MAX($E154,2010)-2003,AG$28-2003)),0))</f>
        <v>1.1417609556792958</v>
      </c>
      <c r="AH154" s="118">
        <f>IF($C154="TD",INDEX('4. CPI-tabel'!$D$20:$Z$42,$E154-2003,AH$28-2003),
IF(AH$28&gt;=$E154,MAX(1,INDEX('4. CPI-tabel'!$D$20:$Z$42,MAX($E154,2010)-2003,AH$28-2003)),0))</f>
        <v>1.1497532823690508</v>
      </c>
      <c r="AI154" s="118">
        <f>IF($C154="TD",INDEX('4. CPI-tabel'!$D$20:$Z$42,$E154-2003,AI$28-2003),
IF(AI$28&gt;=$E154,MAX(1,INDEX('4. CPI-tabel'!$D$20:$Z$42,MAX($E154,2010)-2003,AI$28-2003)),0))</f>
        <v>1.1497532823690508</v>
      </c>
      <c r="AJ154" s="118">
        <f>IF($C154="TD",INDEX('4. CPI-tabel'!$D$20:$Z$42,$E154-2003,AJ$28-2003),
IF(AJ$28&gt;=$E154,MAX(1,INDEX('4. CPI-tabel'!$D$20:$Z$42,MAX($E154,2010)-2003,AJ$28-2003)),0))</f>
        <v>1.1497532823690508</v>
      </c>
      <c r="AK154" s="118">
        <f>IF($C154="TD",INDEX('4. CPI-tabel'!$D$20:$Z$42,$E154-2003,AK$28-2003),
IF(AK$28&gt;=$E154,MAX(1,INDEX('4. CPI-tabel'!$D$20:$Z$42,MAX($E154,2010)-2003,AK$28-2003)),0))</f>
        <v>1.1497532823690508</v>
      </c>
      <c r="AL154" s="118">
        <f>IF($C154="TD",INDEX('4. CPI-tabel'!$D$20:$Z$42,$E154-2003,AL$28-2003),
IF(AL$28&gt;=$E154,MAX(1,INDEX('4. CPI-tabel'!$D$20:$Z$42,MAX($E154,2010)-2003,AL$28-2003)),0))</f>
        <v>1.1497532823690508</v>
      </c>
      <c r="AM154" s="118">
        <f>IF($C154="TD",INDEX('4. CPI-tabel'!$D$20:$Z$42,$E154-2003,AM$28-2003),
IF(AM$28&gt;=$E154,MAX(1,INDEX('4. CPI-tabel'!$D$20:$Z$42,MAX($E154,2010)-2003,AM$28-2003)),0))</f>
        <v>1.1497532823690508</v>
      </c>
      <c r="AN154" s="20"/>
      <c r="AO154" s="87">
        <f t="shared" si="37"/>
        <v>0</v>
      </c>
      <c r="AP154" s="87">
        <f t="shared" si="38"/>
        <v>-12111.856500000002</v>
      </c>
      <c r="AQ154" s="87">
        <f t="shared" si="39"/>
        <v>-24780.858398999997</v>
      </c>
      <c r="AR154" s="87">
        <f t="shared" si="40"/>
        <v>-25474.722434171999</v>
      </c>
      <c r="AS154" s="87">
        <f t="shared" si="41"/>
        <v>-25729.469658513721</v>
      </c>
      <c r="AT154" s="87">
        <f t="shared" si="42"/>
        <v>-25935.305415781826</v>
      </c>
      <c r="AU154" s="87">
        <f t="shared" si="43"/>
        <v>-25987.17602661339</v>
      </c>
      <c r="AV154" s="87">
        <f t="shared" si="44"/>
        <v>-26350.996490985974</v>
      </c>
      <c r="AW154" s="87">
        <f t="shared" si="45"/>
        <v>-26904.367417296675</v>
      </c>
      <c r="AX154" s="87">
        <f t="shared" si="46"/>
        <v>-27657.689704980981</v>
      </c>
      <c r="AY154" s="87">
        <f t="shared" si="47"/>
        <v>-27851.293532915846</v>
      </c>
      <c r="AZ154" s="87">
        <f t="shared" si="48"/>
        <v>-13925.646766457985</v>
      </c>
      <c r="BA154" s="87">
        <f t="shared" si="49"/>
        <v>0</v>
      </c>
      <c r="BB154" s="87">
        <f t="shared" si="50"/>
        <v>0</v>
      </c>
      <c r="BC154" s="87">
        <f t="shared" si="51"/>
        <v>0</v>
      </c>
      <c r="BD154" s="87">
        <f t="shared" si="52"/>
        <v>0</v>
      </c>
    </row>
    <row r="155" spans="1:56" x14ac:dyDescent="0.2">
      <c r="B155" s="86">
        <f>'3. Investeringen'!B141</f>
        <v>127</v>
      </c>
      <c r="C155" s="86" t="str">
        <f>'3. Investeringen'!F141</f>
        <v>TD</v>
      </c>
      <c r="D155" s="86" t="str">
        <f>'3. Investeringen'!G141</f>
        <v>Nieuwe investeringen TD</v>
      </c>
      <c r="E155" s="121">
        <f>'3. Investeringen'!K141</f>
        <v>2013</v>
      </c>
      <c r="F155" s="20"/>
      <c r="G155" s="86">
        <f>'7. Nominale afschrijvingen'!R144</f>
        <v>0</v>
      </c>
      <c r="H155" s="86">
        <f>'7. Nominale afschrijvingen'!S144</f>
        <v>0</v>
      </c>
      <c r="I155" s="86">
        <f>'7. Nominale afschrijvingen'!T144</f>
        <v>-6748.7320000000009</v>
      </c>
      <c r="J155" s="86">
        <f>'7. Nominale afschrijvingen'!U144</f>
        <v>-13497.464000000002</v>
      </c>
      <c r="K155" s="86">
        <f>'7. Nominale afschrijvingen'!V144</f>
        <v>-13497.464000000002</v>
      </c>
      <c r="L155" s="86">
        <f>'7. Nominale afschrijvingen'!W144</f>
        <v>-13497.464000000002</v>
      </c>
      <c r="M155" s="86">
        <f>'7. Nominale afschrijvingen'!X144</f>
        <v>-13497.464000000002</v>
      </c>
      <c r="N155" s="86">
        <f>'7. Nominale afschrijvingen'!Y144</f>
        <v>-13497.464000000002</v>
      </c>
      <c r="O155" s="86">
        <f>'7. Nominale afschrijvingen'!Z144</f>
        <v>-13497.464000000002</v>
      </c>
      <c r="P155" s="86">
        <f>'7. Nominale afschrijvingen'!AA144</f>
        <v>-13497.464000000002</v>
      </c>
      <c r="Q155" s="86">
        <f>'7. Nominale afschrijvingen'!AB144</f>
        <v>-13497.464000000002</v>
      </c>
      <c r="R155" s="86">
        <f>'7. Nominale afschrijvingen'!AC144</f>
        <v>-16196.956799999984</v>
      </c>
      <c r="S155" s="86">
        <f>'7. Nominale afschrijvingen'!AD144</f>
        <v>-4049.2391999999982</v>
      </c>
      <c r="T155" s="86">
        <f>'7. Nominale afschrijvingen'!AE144</f>
        <v>0</v>
      </c>
      <c r="U155" s="86">
        <f>'7. Nominale afschrijvingen'!AF144</f>
        <v>0</v>
      </c>
      <c r="V155" s="86">
        <f>'7. Nominale afschrijvingen'!AG144</f>
        <v>0</v>
      </c>
      <c r="W155" s="65"/>
      <c r="X155" s="118">
        <f>IF($C155="TD",INDEX('4. CPI-tabel'!$D$20:$Z$42,$E155-2003,X$28-2003),
IF(X$28&gt;=$E155,MAX(1,INDEX('4. CPI-tabel'!$D$20:$Z$42,MAX($E155,2010)-2003,X$28-2003)),0))</f>
        <v>0</v>
      </c>
      <c r="Y155" s="118">
        <f>IF($C155="TD",INDEX('4. CPI-tabel'!$D$20:$Z$42,$E155-2003,Y$28-2003),
IF(Y$28&gt;=$E155,MAX(1,INDEX('4. CPI-tabel'!$D$20:$Z$42,MAX($E155,2010)-2003,Y$28-2003)),0))</f>
        <v>0</v>
      </c>
      <c r="Z155" s="118">
        <f>IF($C155="TD",INDEX('4. CPI-tabel'!$D$20:$Z$42,$E155-2003,Z$28-2003),
IF(Z$28&gt;=$E155,MAX(1,INDEX('4. CPI-tabel'!$D$20:$Z$42,MAX($E155,2010)-2003,Z$28-2003)),0))</f>
        <v>1</v>
      </c>
      <c r="AA155" s="118">
        <f>IF($C155="TD",INDEX('4. CPI-tabel'!$D$20:$Z$42,$E155-2003,AA$28-2003),
IF(AA$28&gt;=$E155,MAX(1,INDEX('4. CPI-tabel'!$D$20:$Z$42,MAX($E155,2010)-2003,AA$28-2003)),0))</f>
        <v>1.028</v>
      </c>
      <c r="AB155" s="118">
        <f>IF($C155="TD",INDEX('4. CPI-tabel'!$D$20:$Z$42,$E155-2003,AB$28-2003),
IF(AB$28&gt;=$E155,MAX(1,INDEX('4. CPI-tabel'!$D$20:$Z$42,MAX($E155,2010)-2003,AB$28-2003)),0))</f>
        <v>1.0382800000000001</v>
      </c>
      <c r="AC155" s="118">
        <f>IF($C155="TD",INDEX('4. CPI-tabel'!$D$20:$Z$42,$E155-2003,AC$28-2003),
IF(AC$28&gt;=$E155,MAX(1,INDEX('4. CPI-tabel'!$D$20:$Z$42,MAX($E155,2010)-2003,AC$28-2003)),0))</f>
        <v>1.0465862400000001</v>
      </c>
      <c r="AD155" s="118">
        <f>IF($C155="TD",INDEX('4. CPI-tabel'!$D$20:$Z$42,$E155-2003,AD$28-2003),
IF(AD$28&gt;=$E155,MAX(1,INDEX('4. CPI-tabel'!$D$20:$Z$42,MAX($E155,2010)-2003,AD$28-2003)),0))</f>
        <v>1.0486794124800001</v>
      </c>
      <c r="AE155" s="118">
        <f>IF($C155="TD",INDEX('4. CPI-tabel'!$D$20:$Z$42,$E155-2003,AE$28-2003),
IF(AE$28&gt;=$E155,MAX(1,INDEX('4. CPI-tabel'!$D$20:$Z$42,MAX($E155,2010)-2003,AE$28-2003)),0))</f>
        <v>1.0633609242547202</v>
      </c>
      <c r="AF155" s="118">
        <f>IF($C155="TD",INDEX('4. CPI-tabel'!$D$20:$Z$42,$E155-2003,AF$28-2003),
IF(AF$28&gt;=$E155,MAX(1,INDEX('4. CPI-tabel'!$D$20:$Z$42,MAX($E155,2010)-2003,AF$28-2003)),0))</f>
        <v>1.0856915036640693</v>
      </c>
      <c r="AG155" s="118">
        <f>IF($C155="TD",INDEX('4. CPI-tabel'!$D$20:$Z$42,$E155-2003,AG$28-2003),
IF(AG$28&gt;=$E155,MAX(1,INDEX('4. CPI-tabel'!$D$20:$Z$42,MAX($E155,2010)-2003,AG$28-2003)),0))</f>
        <v>1.1160908657666633</v>
      </c>
      <c r="AH155" s="118">
        <f>IF($C155="TD",INDEX('4. CPI-tabel'!$D$20:$Z$42,$E155-2003,AH$28-2003),
IF(AH$28&gt;=$E155,MAX(1,INDEX('4. CPI-tabel'!$D$20:$Z$42,MAX($E155,2010)-2003,AH$28-2003)),0))</f>
        <v>1.1239035018270298</v>
      </c>
      <c r="AI155" s="118">
        <f>IF($C155="TD",INDEX('4. CPI-tabel'!$D$20:$Z$42,$E155-2003,AI$28-2003),
IF(AI$28&gt;=$E155,MAX(1,INDEX('4. CPI-tabel'!$D$20:$Z$42,MAX($E155,2010)-2003,AI$28-2003)),0))</f>
        <v>1.1239035018270298</v>
      </c>
      <c r="AJ155" s="118">
        <f>IF($C155="TD",INDEX('4. CPI-tabel'!$D$20:$Z$42,$E155-2003,AJ$28-2003),
IF(AJ$28&gt;=$E155,MAX(1,INDEX('4. CPI-tabel'!$D$20:$Z$42,MAX($E155,2010)-2003,AJ$28-2003)),0))</f>
        <v>1.1239035018270298</v>
      </c>
      <c r="AK155" s="118">
        <f>IF($C155="TD",INDEX('4. CPI-tabel'!$D$20:$Z$42,$E155-2003,AK$28-2003),
IF(AK$28&gt;=$E155,MAX(1,INDEX('4. CPI-tabel'!$D$20:$Z$42,MAX($E155,2010)-2003,AK$28-2003)),0))</f>
        <v>1.1239035018270298</v>
      </c>
      <c r="AL155" s="118">
        <f>IF($C155="TD",INDEX('4. CPI-tabel'!$D$20:$Z$42,$E155-2003,AL$28-2003),
IF(AL$28&gt;=$E155,MAX(1,INDEX('4. CPI-tabel'!$D$20:$Z$42,MAX($E155,2010)-2003,AL$28-2003)),0))</f>
        <v>1.1239035018270298</v>
      </c>
      <c r="AM155" s="118">
        <f>IF($C155="TD",INDEX('4. CPI-tabel'!$D$20:$Z$42,$E155-2003,AM$28-2003),
IF(AM$28&gt;=$E155,MAX(1,INDEX('4. CPI-tabel'!$D$20:$Z$42,MAX($E155,2010)-2003,AM$28-2003)),0))</f>
        <v>1.1239035018270298</v>
      </c>
      <c r="AN155" s="20"/>
      <c r="AO155" s="87">
        <f t="shared" si="37"/>
        <v>0</v>
      </c>
      <c r="AP155" s="87">
        <f t="shared" si="38"/>
        <v>0</v>
      </c>
      <c r="AQ155" s="87">
        <f t="shared" si="39"/>
        <v>-6748.7320000000009</v>
      </c>
      <c r="AR155" s="87">
        <f t="shared" si="40"/>
        <v>-13875.392992000003</v>
      </c>
      <c r="AS155" s="87">
        <f t="shared" si="41"/>
        <v>-14014.146921920003</v>
      </c>
      <c r="AT155" s="87">
        <f t="shared" si="42"/>
        <v>-14126.260097295364</v>
      </c>
      <c r="AU155" s="87">
        <f t="shared" si="43"/>
        <v>-14154.512617489954</v>
      </c>
      <c r="AV155" s="87">
        <f t="shared" si="44"/>
        <v>-14352.675794134815</v>
      </c>
      <c r="AW155" s="87">
        <f t="shared" si="45"/>
        <v>-14654.081985811645</v>
      </c>
      <c r="AX155" s="87">
        <f t="shared" si="46"/>
        <v>-15064.396281414372</v>
      </c>
      <c r="AY155" s="87">
        <f t="shared" si="47"/>
        <v>-15169.847055384271</v>
      </c>
      <c r="AZ155" s="87">
        <f t="shared" si="48"/>
        <v>-18203.816466461103</v>
      </c>
      <c r="BA155" s="87">
        <f t="shared" si="49"/>
        <v>-4550.9541166152785</v>
      </c>
      <c r="BB155" s="87">
        <f t="shared" si="50"/>
        <v>0</v>
      </c>
      <c r="BC155" s="87">
        <f t="shared" si="51"/>
        <v>0</v>
      </c>
      <c r="BD155" s="87">
        <f t="shared" si="52"/>
        <v>0</v>
      </c>
    </row>
    <row r="156" spans="1:56" x14ac:dyDescent="0.2">
      <c r="B156" s="86">
        <f>'3. Investeringen'!B142</f>
        <v>128</v>
      </c>
      <c r="C156" s="86" t="str">
        <f>'3. Investeringen'!F142</f>
        <v>TD</v>
      </c>
      <c r="D156" s="86" t="str">
        <f>'3. Investeringen'!G142</f>
        <v>Nieuwe investeringen TD</v>
      </c>
      <c r="E156" s="121">
        <f>'3. Investeringen'!K142</f>
        <v>2014</v>
      </c>
      <c r="F156" s="20"/>
      <c r="G156" s="86">
        <f>'7. Nominale afschrijvingen'!R145</f>
        <v>0</v>
      </c>
      <c r="H156" s="86">
        <f>'7. Nominale afschrijvingen'!S145</f>
        <v>0</v>
      </c>
      <c r="I156" s="86">
        <f>'7. Nominale afschrijvingen'!T145</f>
        <v>0</v>
      </c>
      <c r="J156" s="86">
        <f>'7. Nominale afschrijvingen'!U145</f>
        <v>-8754.6550000000007</v>
      </c>
      <c r="K156" s="86">
        <f>'7. Nominale afschrijvingen'!V145</f>
        <v>-17509.310000000001</v>
      </c>
      <c r="L156" s="86">
        <f>'7. Nominale afschrijvingen'!W145</f>
        <v>-17509.310000000001</v>
      </c>
      <c r="M156" s="86">
        <f>'7. Nominale afschrijvingen'!X145</f>
        <v>-17509.310000000001</v>
      </c>
      <c r="N156" s="86">
        <f>'7. Nominale afschrijvingen'!Y145</f>
        <v>-17509.310000000001</v>
      </c>
      <c r="O156" s="86">
        <f>'7. Nominale afschrijvingen'!Z145</f>
        <v>-17509.310000000001</v>
      </c>
      <c r="P156" s="86">
        <f>'7. Nominale afschrijvingen'!AA145</f>
        <v>-17509.310000000001</v>
      </c>
      <c r="Q156" s="86">
        <f>'7. Nominale afschrijvingen'!AB145</f>
        <v>-17509.310000000001</v>
      </c>
      <c r="R156" s="86">
        <f>'7. Nominale afschrijvingen'!AC145</f>
        <v>-21011.171999999995</v>
      </c>
      <c r="S156" s="86">
        <f>'7. Nominale afschrijvingen'!AD145</f>
        <v>-15174.735333333332</v>
      </c>
      <c r="T156" s="86">
        <f>'7. Nominale afschrijvingen'!AE145</f>
        <v>-7587.3676666666661</v>
      </c>
      <c r="U156" s="86">
        <f>'7. Nominale afschrijvingen'!AF145</f>
        <v>0</v>
      </c>
      <c r="V156" s="86">
        <f>'7. Nominale afschrijvingen'!AG145</f>
        <v>0</v>
      </c>
      <c r="W156" s="65"/>
      <c r="X156" s="118">
        <f>IF($C156="TD",INDEX('4. CPI-tabel'!$D$20:$Z$42,$E156-2003,X$28-2003),
IF(X$28&gt;=$E156,MAX(1,INDEX('4. CPI-tabel'!$D$20:$Z$42,MAX($E156,2010)-2003,X$28-2003)),0))</f>
        <v>0</v>
      </c>
      <c r="Y156" s="118">
        <f>IF($C156="TD",INDEX('4. CPI-tabel'!$D$20:$Z$42,$E156-2003,Y$28-2003),
IF(Y$28&gt;=$E156,MAX(1,INDEX('4. CPI-tabel'!$D$20:$Z$42,MAX($E156,2010)-2003,Y$28-2003)),0))</f>
        <v>0</v>
      </c>
      <c r="Z156" s="118">
        <f>IF($C156="TD",INDEX('4. CPI-tabel'!$D$20:$Z$42,$E156-2003,Z$28-2003),
IF(Z$28&gt;=$E156,MAX(1,INDEX('4. CPI-tabel'!$D$20:$Z$42,MAX($E156,2010)-2003,Z$28-2003)),0))</f>
        <v>0</v>
      </c>
      <c r="AA156" s="118">
        <f>IF($C156="TD",INDEX('4. CPI-tabel'!$D$20:$Z$42,$E156-2003,AA$28-2003),
IF(AA$28&gt;=$E156,MAX(1,INDEX('4. CPI-tabel'!$D$20:$Z$42,MAX($E156,2010)-2003,AA$28-2003)),0))</f>
        <v>1</v>
      </c>
      <c r="AB156" s="118">
        <f>IF($C156="TD",INDEX('4. CPI-tabel'!$D$20:$Z$42,$E156-2003,AB$28-2003),
IF(AB$28&gt;=$E156,MAX(1,INDEX('4. CPI-tabel'!$D$20:$Z$42,MAX($E156,2010)-2003,AB$28-2003)),0))</f>
        <v>1.01</v>
      </c>
      <c r="AC156" s="118">
        <f>IF($C156="TD",INDEX('4. CPI-tabel'!$D$20:$Z$42,$E156-2003,AC$28-2003),
IF(AC$28&gt;=$E156,MAX(1,INDEX('4. CPI-tabel'!$D$20:$Z$42,MAX($E156,2010)-2003,AC$28-2003)),0))</f>
        <v>1.0180800000000001</v>
      </c>
      <c r="AD156" s="118">
        <f>IF($C156="TD",INDEX('4. CPI-tabel'!$D$20:$Z$42,$E156-2003,AD$28-2003),
IF(AD$28&gt;=$E156,MAX(1,INDEX('4. CPI-tabel'!$D$20:$Z$42,MAX($E156,2010)-2003,AD$28-2003)),0))</f>
        <v>1.0201161600000002</v>
      </c>
      <c r="AE156" s="118">
        <f>IF($C156="TD",INDEX('4. CPI-tabel'!$D$20:$Z$42,$E156-2003,AE$28-2003),
IF(AE$28&gt;=$E156,MAX(1,INDEX('4. CPI-tabel'!$D$20:$Z$42,MAX($E156,2010)-2003,AE$28-2003)),0))</f>
        <v>1.0343977862400002</v>
      </c>
      <c r="AF156" s="118">
        <f>IF($C156="TD",INDEX('4. CPI-tabel'!$D$20:$Z$42,$E156-2003,AF$28-2003),
IF(AF$28&gt;=$E156,MAX(1,INDEX('4. CPI-tabel'!$D$20:$Z$42,MAX($E156,2010)-2003,AF$28-2003)),0))</f>
        <v>1.0561201397510402</v>
      </c>
      <c r="AG156" s="118">
        <f>IF($C156="TD",INDEX('4. CPI-tabel'!$D$20:$Z$42,$E156-2003,AG$28-2003),
IF(AG$28&gt;=$E156,MAX(1,INDEX('4. CPI-tabel'!$D$20:$Z$42,MAX($E156,2010)-2003,AG$28-2003)),0))</f>
        <v>1.0856915036640693</v>
      </c>
      <c r="AH156" s="118">
        <f>IF($C156="TD",INDEX('4. CPI-tabel'!$D$20:$Z$42,$E156-2003,AH$28-2003),
IF(AH$28&gt;=$E156,MAX(1,INDEX('4. CPI-tabel'!$D$20:$Z$42,MAX($E156,2010)-2003,AH$28-2003)),0))</f>
        <v>1.0932913441897176</v>
      </c>
      <c r="AI156" s="118">
        <f>IF($C156="TD",INDEX('4. CPI-tabel'!$D$20:$Z$42,$E156-2003,AI$28-2003),
IF(AI$28&gt;=$E156,MAX(1,INDEX('4. CPI-tabel'!$D$20:$Z$42,MAX($E156,2010)-2003,AI$28-2003)),0))</f>
        <v>1.0932913441897176</v>
      </c>
      <c r="AJ156" s="118">
        <f>IF($C156="TD",INDEX('4. CPI-tabel'!$D$20:$Z$42,$E156-2003,AJ$28-2003),
IF(AJ$28&gt;=$E156,MAX(1,INDEX('4. CPI-tabel'!$D$20:$Z$42,MAX($E156,2010)-2003,AJ$28-2003)),0))</f>
        <v>1.0932913441897176</v>
      </c>
      <c r="AK156" s="118">
        <f>IF($C156="TD",INDEX('4. CPI-tabel'!$D$20:$Z$42,$E156-2003,AK$28-2003),
IF(AK$28&gt;=$E156,MAX(1,INDEX('4. CPI-tabel'!$D$20:$Z$42,MAX($E156,2010)-2003,AK$28-2003)),0))</f>
        <v>1.0932913441897176</v>
      </c>
      <c r="AL156" s="118">
        <f>IF($C156="TD",INDEX('4. CPI-tabel'!$D$20:$Z$42,$E156-2003,AL$28-2003),
IF(AL$28&gt;=$E156,MAX(1,INDEX('4. CPI-tabel'!$D$20:$Z$42,MAX($E156,2010)-2003,AL$28-2003)),0))</f>
        <v>1.0932913441897176</v>
      </c>
      <c r="AM156" s="118">
        <f>IF($C156="TD",INDEX('4. CPI-tabel'!$D$20:$Z$42,$E156-2003,AM$28-2003),
IF(AM$28&gt;=$E156,MAX(1,INDEX('4. CPI-tabel'!$D$20:$Z$42,MAX($E156,2010)-2003,AM$28-2003)),0))</f>
        <v>1.0932913441897176</v>
      </c>
      <c r="AN156" s="20"/>
      <c r="AO156" s="87">
        <f t="shared" si="37"/>
        <v>0</v>
      </c>
      <c r="AP156" s="87">
        <f t="shared" si="38"/>
        <v>0</v>
      </c>
      <c r="AQ156" s="87">
        <f t="shared" si="39"/>
        <v>0</v>
      </c>
      <c r="AR156" s="87">
        <f t="shared" si="40"/>
        <v>-8754.6550000000007</v>
      </c>
      <c r="AS156" s="87">
        <f t="shared" si="41"/>
        <v>-17684.403100000003</v>
      </c>
      <c r="AT156" s="87">
        <f t="shared" si="42"/>
        <v>-17825.878324800004</v>
      </c>
      <c r="AU156" s="87">
        <f t="shared" si="43"/>
        <v>-17861.530081449604</v>
      </c>
      <c r="AV156" s="87">
        <f t="shared" si="44"/>
        <v>-18111.591502589901</v>
      </c>
      <c r="AW156" s="87">
        <f t="shared" si="45"/>
        <v>-18491.934924144287</v>
      </c>
      <c r="AX156" s="87">
        <f t="shared" si="46"/>
        <v>-19009.709102020326</v>
      </c>
      <c r="AY156" s="87">
        <f t="shared" si="47"/>
        <v>-19142.777065734466</v>
      </c>
      <c r="AZ156" s="87">
        <f t="shared" si="48"/>
        <v>-22971.332478881352</v>
      </c>
      <c r="BA156" s="87">
        <f t="shared" si="49"/>
        <v>-16590.406790303201</v>
      </c>
      <c r="BB156" s="87">
        <f t="shared" si="50"/>
        <v>-8295.2033951516005</v>
      </c>
      <c r="BC156" s="87">
        <f t="shared" si="51"/>
        <v>0</v>
      </c>
      <c r="BD156" s="87">
        <f t="shared" si="52"/>
        <v>0</v>
      </c>
    </row>
    <row r="157" spans="1:56" x14ac:dyDescent="0.2">
      <c r="B157" s="86">
        <f>'3. Investeringen'!B143</f>
        <v>129</v>
      </c>
      <c r="C157" s="86" t="str">
        <f>'3. Investeringen'!F143</f>
        <v>TD</v>
      </c>
      <c r="D157" s="86" t="str">
        <f>'3. Investeringen'!G143</f>
        <v>Nieuwe investeringen TD</v>
      </c>
      <c r="E157" s="121">
        <f>'3. Investeringen'!K143</f>
        <v>2014</v>
      </c>
      <c r="F157" s="20"/>
      <c r="G157" s="86">
        <f>'7. Nominale afschrijvingen'!R146</f>
        <v>0</v>
      </c>
      <c r="H157" s="86">
        <f>'7. Nominale afschrijvingen'!S146</f>
        <v>0</v>
      </c>
      <c r="I157" s="86">
        <f>'7. Nominale afschrijvingen'!T146</f>
        <v>0</v>
      </c>
      <c r="J157" s="86">
        <f>'7. Nominale afschrijvingen'!U146</f>
        <v>-12714.911</v>
      </c>
      <c r="K157" s="86">
        <f>'7. Nominale afschrijvingen'!V146</f>
        <v>-25429.822</v>
      </c>
      <c r="L157" s="86">
        <f>'7. Nominale afschrijvingen'!W146</f>
        <v>-25429.822</v>
      </c>
      <c r="M157" s="86">
        <f>'7. Nominale afschrijvingen'!X146</f>
        <v>-25429.822</v>
      </c>
      <c r="N157" s="86">
        <f>'7. Nominale afschrijvingen'!Y146</f>
        <v>-25429.822</v>
      </c>
      <c r="O157" s="86">
        <f>'7. Nominale afschrijvingen'!Z146</f>
        <v>-12714.911</v>
      </c>
      <c r="P157" s="86">
        <f>'7. Nominale afschrijvingen'!AA146</f>
        <v>0</v>
      </c>
      <c r="Q157" s="86">
        <f>'7. Nominale afschrijvingen'!AB146</f>
        <v>0</v>
      </c>
      <c r="R157" s="86">
        <f>'7. Nominale afschrijvingen'!AC146</f>
        <v>0</v>
      </c>
      <c r="S157" s="86">
        <f>'7. Nominale afschrijvingen'!AD146</f>
        <v>0</v>
      </c>
      <c r="T157" s="86">
        <f>'7. Nominale afschrijvingen'!AE146</f>
        <v>0</v>
      </c>
      <c r="U157" s="86">
        <f>'7. Nominale afschrijvingen'!AF146</f>
        <v>0</v>
      </c>
      <c r="V157" s="86">
        <f>'7. Nominale afschrijvingen'!AG146</f>
        <v>0</v>
      </c>
      <c r="W157" s="65"/>
      <c r="X157" s="118">
        <f>IF($C157="TD",INDEX('4. CPI-tabel'!$D$20:$Z$42,$E157-2003,X$28-2003),
IF(X$28&gt;=$E157,MAX(1,INDEX('4. CPI-tabel'!$D$20:$Z$42,MAX($E157,2010)-2003,X$28-2003)),0))</f>
        <v>0</v>
      </c>
      <c r="Y157" s="118">
        <f>IF($C157="TD",INDEX('4. CPI-tabel'!$D$20:$Z$42,$E157-2003,Y$28-2003),
IF(Y$28&gt;=$E157,MAX(1,INDEX('4. CPI-tabel'!$D$20:$Z$42,MAX($E157,2010)-2003,Y$28-2003)),0))</f>
        <v>0</v>
      </c>
      <c r="Z157" s="118">
        <f>IF($C157="TD",INDEX('4. CPI-tabel'!$D$20:$Z$42,$E157-2003,Z$28-2003),
IF(Z$28&gt;=$E157,MAX(1,INDEX('4. CPI-tabel'!$D$20:$Z$42,MAX($E157,2010)-2003,Z$28-2003)),0))</f>
        <v>0</v>
      </c>
      <c r="AA157" s="118">
        <f>IF($C157="TD",INDEX('4. CPI-tabel'!$D$20:$Z$42,$E157-2003,AA$28-2003),
IF(AA$28&gt;=$E157,MAX(1,INDEX('4. CPI-tabel'!$D$20:$Z$42,MAX($E157,2010)-2003,AA$28-2003)),0))</f>
        <v>1</v>
      </c>
      <c r="AB157" s="118">
        <f>IF($C157="TD",INDEX('4. CPI-tabel'!$D$20:$Z$42,$E157-2003,AB$28-2003),
IF(AB$28&gt;=$E157,MAX(1,INDEX('4. CPI-tabel'!$D$20:$Z$42,MAX($E157,2010)-2003,AB$28-2003)),0))</f>
        <v>1.01</v>
      </c>
      <c r="AC157" s="118">
        <f>IF($C157="TD",INDEX('4. CPI-tabel'!$D$20:$Z$42,$E157-2003,AC$28-2003),
IF(AC$28&gt;=$E157,MAX(1,INDEX('4. CPI-tabel'!$D$20:$Z$42,MAX($E157,2010)-2003,AC$28-2003)),0))</f>
        <v>1.0180800000000001</v>
      </c>
      <c r="AD157" s="118">
        <f>IF($C157="TD",INDEX('4. CPI-tabel'!$D$20:$Z$42,$E157-2003,AD$28-2003),
IF(AD$28&gt;=$E157,MAX(1,INDEX('4. CPI-tabel'!$D$20:$Z$42,MAX($E157,2010)-2003,AD$28-2003)),0))</f>
        <v>1.0201161600000002</v>
      </c>
      <c r="AE157" s="118">
        <f>IF($C157="TD",INDEX('4. CPI-tabel'!$D$20:$Z$42,$E157-2003,AE$28-2003),
IF(AE$28&gt;=$E157,MAX(1,INDEX('4. CPI-tabel'!$D$20:$Z$42,MAX($E157,2010)-2003,AE$28-2003)),0))</f>
        <v>1.0343977862400002</v>
      </c>
      <c r="AF157" s="118">
        <f>IF($C157="TD",INDEX('4. CPI-tabel'!$D$20:$Z$42,$E157-2003,AF$28-2003),
IF(AF$28&gt;=$E157,MAX(1,INDEX('4. CPI-tabel'!$D$20:$Z$42,MAX($E157,2010)-2003,AF$28-2003)),0))</f>
        <v>1.0561201397510402</v>
      </c>
      <c r="AG157" s="118">
        <f>IF($C157="TD",INDEX('4. CPI-tabel'!$D$20:$Z$42,$E157-2003,AG$28-2003),
IF(AG$28&gt;=$E157,MAX(1,INDEX('4. CPI-tabel'!$D$20:$Z$42,MAX($E157,2010)-2003,AG$28-2003)),0))</f>
        <v>1.0856915036640693</v>
      </c>
      <c r="AH157" s="118">
        <f>IF($C157="TD",INDEX('4. CPI-tabel'!$D$20:$Z$42,$E157-2003,AH$28-2003),
IF(AH$28&gt;=$E157,MAX(1,INDEX('4. CPI-tabel'!$D$20:$Z$42,MAX($E157,2010)-2003,AH$28-2003)),0))</f>
        <v>1.0932913441897176</v>
      </c>
      <c r="AI157" s="118">
        <f>IF($C157="TD",INDEX('4. CPI-tabel'!$D$20:$Z$42,$E157-2003,AI$28-2003),
IF(AI$28&gt;=$E157,MAX(1,INDEX('4. CPI-tabel'!$D$20:$Z$42,MAX($E157,2010)-2003,AI$28-2003)),0))</f>
        <v>1.0932913441897176</v>
      </c>
      <c r="AJ157" s="118">
        <f>IF($C157="TD",INDEX('4. CPI-tabel'!$D$20:$Z$42,$E157-2003,AJ$28-2003),
IF(AJ$28&gt;=$E157,MAX(1,INDEX('4. CPI-tabel'!$D$20:$Z$42,MAX($E157,2010)-2003,AJ$28-2003)),0))</f>
        <v>1.0932913441897176</v>
      </c>
      <c r="AK157" s="118">
        <f>IF($C157="TD",INDEX('4. CPI-tabel'!$D$20:$Z$42,$E157-2003,AK$28-2003),
IF(AK$28&gt;=$E157,MAX(1,INDEX('4. CPI-tabel'!$D$20:$Z$42,MAX($E157,2010)-2003,AK$28-2003)),0))</f>
        <v>1.0932913441897176</v>
      </c>
      <c r="AL157" s="118">
        <f>IF($C157="TD",INDEX('4. CPI-tabel'!$D$20:$Z$42,$E157-2003,AL$28-2003),
IF(AL$28&gt;=$E157,MAX(1,INDEX('4. CPI-tabel'!$D$20:$Z$42,MAX($E157,2010)-2003,AL$28-2003)),0))</f>
        <v>1.0932913441897176</v>
      </c>
      <c r="AM157" s="118">
        <f>IF($C157="TD",INDEX('4. CPI-tabel'!$D$20:$Z$42,$E157-2003,AM$28-2003),
IF(AM$28&gt;=$E157,MAX(1,INDEX('4. CPI-tabel'!$D$20:$Z$42,MAX($E157,2010)-2003,AM$28-2003)),0))</f>
        <v>1.0932913441897176</v>
      </c>
      <c r="AN157" s="20"/>
      <c r="AO157" s="87">
        <f t="shared" si="37"/>
        <v>0</v>
      </c>
      <c r="AP157" s="87">
        <f t="shared" si="38"/>
        <v>0</v>
      </c>
      <c r="AQ157" s="87">
        <f t="shared" si="39"/>
        <v>0</v>
      </c>
      <c r="AR157" s="87">
        <f t="shared" si="40"/>
        <v>-12714.911</v>
      </c>
      <c r="AS157" s="87">
        <f t="shared" si="41"/>
        <v>-25684.120220000001</v>
      </c>
      <c r="AT157" s="87">
        <f t="shared" si="42"/>
        <v>-25889.593181760003</v>
      </c>
      <c r="AU157" s="87">
        <f t="shared" si="43"/>
        <v>-25941.372368123524</v>
      </c>
      <c r="AV157" s="87">
        <f t="shared" si="44"/>
        <v>-26304.551581277254</v>
      </c>
      <c r="AW157" s="87">
        <f t="shared" si="45"/>
        <v>-13428.473582242039</v>
      </c>
      <c r="AX157" s="87">
        <f t="shared" si="46"/>
        <v>0</v>
      </c>
      <c r="AY157" s="87">
        <f t="shared" si="47"/>
        <v>0</v>
      </c>
      <c r="AZ157" s="87">
        <f t="shared" si="48"/>
        <v>0</v>
      </c>
      <c r="BA157" s="87">
        <f t="shared" si="49"/>
        <v>0</v>
      </c>
      <c r="BB157" s="87">
        <f t="shared" si="50"/>
        <v>0</v>
      </c>
      <c r="BC157" s="87">
        <f t="shared" si="51"/>
        <v>0</v>
      </c>
      <c r="BD157" s="87">
        <f t="shared" si="52"/>
        <v>0</v>
      </c>
    </row>
    <row r="158" spans="1:56" x14ac:dyDescent="0.2">
      <c r="B158" s="86">
        <f>'3. Investeringen'!B144</f>
        <v>130</v>
      </c>
      <c r="C158" s="86" t="str">
        <f>'3. Investeringen'!F144</f>
        <v>TD</v>
      </c>
      <c r="D158" s="86" t="str">
        <f>'3. Investeringen'!G144</f>
        <v>Nieuwe investeringen TD</v>
      </c>
      <c r="E158" s="121">
        <f>'3. Investeringen'!K144</f>
        <v>2015</v>
      </c>
      <c r="F158" s="20"/>
      <c r="G158" s="86">
        <f>'7. Nominale afschrijvingen'!R147</f>
        <v>0</v>
      </c>
      <c r="H158" s="86">
        <f>'7. Nominale afschrijvingen'!S147</f>
        <v>0</v>
      </c>
      <c r="I158" s="86">
        <f>'7. Nominale afschrijvingen'!T147</f>
        <v>0</v>
      </c>
      <c r="J158" s="86">
        <f>'7. Nominale afschrijvingen'!U147</f>
        <v>0</v>
      </c>
      <c r="K158" s="86">
        <f>'7. Nominale afschrijvingen'!V147</f>
        <v>-5932.9625000000005</v>
      </c>
      <c r="L158" s="86">
        <f>'7. Nominale afschrijvingen'!W147</f>
        <v>-11865.925000000001</v>
      </c>
      <c r="M158" s="86">
        <f>'7. Nominale afschrijvingen'!X147</f>
        <v>-11865.925000000001</v>
      </c>
      <c r="N158" s="86">
        <f>'7. Nominale afschrijvingen'!Y147</f>
        <v>-11865.925000000001</v>
      </c>
      <c r="O158" s="86">
        <f>'7. Nominale afschrijvingen'!Z147</f>
        <v>-11865.925000000001</v>
      </c>
      <c r="P158" s="86">
        <f>'7. Nominale afschrijvingen'!AA147</f>
        <v>-11865.925000000001</v>
      </c>
      <c r="Q158" s="86">
        <f>'7. Nominale afschrijvingen'!AB147</f>
        <v>-11865.925000000001</v>
      </c>
      <c r="R158" s="86">
        <f>'7. Nominale afschrijvingen'!AC147</f>
        <v>-14239.109999999997</v>
      </c>
      <c r="S158" s="86">
        <f>'7. Nominale afschrijvingen'!AD147</f>
        <v>-10916.650999999996</v>
      </c>
      <c r="T158" s="86">
        <f>'7. Nominale afschrijvingen'!AE147</f>
        <v>-10916.650999999996</v>
      </c>
      <c r="U158" s="86">
        <f>'7. Nominale afschrijvingen'!AF147</f>
        <v>-5458.3254999999981</v>
      </c>
      <c r="V158" s="86">
        <f>'7. Nominale afschrijvingen'!AG147</f>
        <v>0</v>
      </c>
      <c r="W158" s="65"/>
      <c r="X158" s="118">
        <f>IF($C158="TD",INDEX('4. CPI-tabel'!$D$20:$Z$42,$E158-2003,X$28-2003),
IF(X$28&gt;=$E158,MAX(1,INDEX('4. CPI-tabel'!$D$20:$Z$42,MAX($E158,2010)-2003,X$28-2003)),0))</f>
        <v>0</v>
      </c>
      <c r="Y158" s="118">
        <f>IF($C158="TD",INDEX('4. CPI-tabel'!$D$20:$Z$42,$E158-2003,Y$28-2003),
IF(Y$28&gt;=$E158,MAX(1,INDEX('4. CPI-tabel'!$D$20:$Z$42,MAX($E158,2010)-2003,Y$28-2003)),0))</f>
        <v>0</v>
      </c>
      <c r="Z158" s="118">
        <f>IF($C158="TD",INDEX('4. CPI-tabel'!$D$20:$Z$42,$E158-2003,Z$28-2003),
IF(Z$28&gt;=$E158,MAX(1,INDEX('4. CPI-tabel'!$D$20:$Z$42,MAX($E158,2010)-2003,Z$28-2003)),0))</f>
        <v>0</v>
      </c>
      <c r="AA158" s="118">
        <f>IF($C158="TD",INDEX('4. CPI-tabel'!$D$20:$Z$42,$E158-2003,AA$28-2003),
IF(AA$28&gt;=$E158,MAX(1,INDEX('4. CPI-tabel'!$D$20:$Z$42,MAX($E158,2010)-2003,AA$28-2003)),0))</f>
        <v>0</v>
      </c>
      <c r="AB158" s="118">
        <f>IF($C158="TD",INDEX('4. CPI-tabel'!$D$20:$Z$42,$E158-2003,AB$28-2003),
IF(AB$28&gt;=$E158,MAX(1,INDEX('4. CPI-tabel'!$D$20:$Z$42,MAX($E158,2010)-2003,AB$28-2003)),0))</f>
        <v>1</v>
      </c>
      <c r="AC158" s="118">
        <f>IF($C158="TD",INDEX('4. CPI-tabel'!$D$20:$Z$42,$E158-2003,AC$28-2003),
IF(AC$28&gt;=$E158,MAX(1,INDEX('4. CPI-tabel'!$D$20:$Z$42,MAX($E158,2010)-2003,AC$28-2003)),0))</f>
        <v>1.008</v>
      </c>
      <c r="AD158" s="118">
        <f>IF($C158="TD",INDEX('4. CPI-tabel'!$D$20:$Z$42,$E158-2003,AD$28-2003),
IF(AD$28&gt;=$E158,MAX(1,INDEX('4. CPI-tabel'!$D$20:$Z$42,MAX($E158,2010)-2003,AD$28-2003)),0))</f>
        <v>1.010016</v>
      </c>
      <c r="AE158" s="118">
        <f>IF($C158="TD",INDEX('4. CPI-tabel'!$D$20:$Z$42,$E158-2003,AE$28-2003),
IF(AE$28&gt;=$E158,MAX(1,INDEX('4. CPI-tabel'!$D$20:$Z$42,MAX($E158,2010)-2003,AE$28-2003)),0))</f>
        <v>1.0241562239999999</v>
      </c>
      <c r="AF158" s="118">
        <f>IF($C158="TD",INDEX('4. CPI-tabel'!$D$20:$Z$42,$E158-2003,AF$28-2003),
IF(AF$28&gt;=$E158,MAX(1,INDEX('4. CPI-tabel'!$D$20:$Z$42,MAX($E158,2010)-2003,AF$28-2003)),0))</f>
        <v>1.0456635047039999</v>
      </c>
      <c r="AG158" s="118">
        <f>IF($C158="TD",INDEX('4. CPI-tabel'!$D$20:$Z$42,$E158-2003,AG$28-2003),
IF(AG$28&gt;=$E158,MAX(1,INDEX('4. CPI-tabel'!$D$20:$Z$42,MAX($E158,2010)-2003,AG$28-2003)),0))</f>
        <v>1.0749420828357119</v>
      </c>
      <c r="AH158" s="118">
        <f>IF($C158="TD",INDEX('4. CPI-tabel'!$D$20:$Z$42,$E158-2003,AH$28-2003),
IF(AH$28&gt;=$E158,MAX(1,INDEX('4. CPI-tabel'!$D$20:$Z$42,MAX($E158,2010)-2003,AH$28-2003)),0))</f>
        <v>1.0824666774155618</v>
      </c>
      <c r="AI158" s="118">
        <f>IF($C158="TD",INDEX('4. CPI-tabel'!$D$20:$Z$42,$E158-2003,AI$28-2003),
IF(AI$28&gt;=$E158,MAX(1,INDEX('4. CPI-tabel'!$D$20:$Z$42,MAX($E158,2010)-2003,AI$28-2003)),0))</f>
        <v>1.0824666774155618</v>
      </c>
      <c r="AJ158" s="118">
        <f>IF($C158="TD",INDEX('4. CPI-tabel'!$D$20:$Z$42,$E158-2003,AJ$28-2003),
IF(AJ$28&gt;=$E158,MAX(1,INDEX('4. CPI-tabel'!$D$20:$Z$42,MAX($E158,2010)-2003,AJ$28-2003)),0))</f>
        <v>1.0824666774155618</v>
      </c>
      <c r="AK158" s="118">
        <f>IF($C158="TD",INDEX('4. CPI-tabel'!$D$20:$Z$42,$E158-2003,AK$28-2003),
IF(AK$28&gt;=$E158,MAX(1,INDEX('4. CPI-tabel'!$D$20:$Z$42,MAX($E158,2010)-2003,AK$28-2003)),0))</f>
        <v>1.0824666774155618</v>
      </c>
      <c r="AL158" s="118">
        <f>IF($C158="TD",INDEX('4. CPI-tabel'!$D$20:$Z$42,$E158-2003,AL$28-2003),
IF(AL$28&gt;=$E158,MAX(1,INDEX('4. CPI-tabel'!$D$20:$Z$42,MAX($E158,2010)-2003,AL$28-2003)),0))</f>
        <v>1.0824666774155618</v>
      </c>
      <c r="AM158" s="118">
        <f>IF($C158="TD",INDEX('4. CPI-tabel'!$D$20:$Z$42,$E158-2003,AM$28-2003),
IF(AM$28&gt;=$E158,MAX(1,INDEX('4. CPI-tabel'!$D$20:$Z$42,MAX($E158,2010)-2003,AM$28-2003)),0))</f>
        <v>1.0824666774155618</v>
      </c>
      <c r="AN158" s="20"/>
      <c r="AO158" s="87">
        <f t="shared" si="37"/>
        <v>0</v>
      </c>
      <c r="AP158" s="87">
        <f t="shared" si="38"/>
        <v>0</v>
      </c>
      <c r="AQ158" s="87">
        <f t="shared" si="39"/>
        <v>0</v>
      </c>
      <c r="AR158" s="87">
        <f t="shared" si="40"/>
        <v>0</v>
      </c>
      <c r="AS158" s="87">
        <f t="shared" si="41"/>
        <v>-5932.9625000000005</v>
      </c>
      <c r="AT158" s="87">
        <f t="shared" si="42"/>
        <v>-11960.852400000002</v>
      </c>
      <c r="AU158" s="87">
        <f t="shared" si="43"/>
        <v>-11984.774104800001</v>
      </c>
      <c r="AV158" s="87">
        <f t="shared" si="44"/>
        <v>-12152.560942267201</v>
      </c>
      <c r="AW158" s="87">
        <f t="shared" si="45"/>
        <v>-12407.764722054812</v>
      </c>
      <c r="AX158" s="87">
        <f t="shared" si="46"/>
        <v>-12755.182134272345</v>
      </c>
      <c r="AY158" s="87">
        <f t="shared" si="47"/>
        <v>-12844.468409212252</v>
      </c>
      <c r="AZ158" s="87">
        <f t="shared" si="48"/>
        <v>-15413.362091054696</v>
      </c>
      <c r="BA158" s="87">
        <f t="shared" si="49"/>
        <v>-11816.910936475266</v>
      </c>
      <c r="BB158" s="87">
        <f t="shared" si="50"/>
        <v>-11816.910936475266</v>
      </c>
      <c r="BC158" s="87">
        <f t="shared" si="51"/>
        <v>-5908.4554682376329</v>
      </c>
      <c r="BD158" s="87">
        <f t="shared" si="52"/>
        <v>0</v>
      </c>
    </row>
    <row r="159" spans="1:56" x14ac:dyDescent="0.2">
      <c r="B159" s="86">
        <f>'3. Investeringen'!B145</f>
        <v>131</v>
      </c>
      <c r="C159" s="86" t="str">
        <f>'3. Investeringen'!F145</f>
        <v>TD</v>
      </c>
      <c r="D159" s="86" t="str">
        <f>'3. Investeringen'!G145</f>
        <v>Nieuwe investeringen TD</v>
      </c>
      <c r="E159" s="121">
        <f>'3. Investeringen'!K145</f>
        <v>2015</v>
      </c>
      <c r="F159" s="20"/>
      <c r="G159" s="86">
        <f>'7. Nominale afschrijvingen'!R148</f>
        <v>0</v>
      </c>
      <c r="H159" s="86">
        <f>'7. Nominale afschrijvingen'!S148</f>
        <v>0</v>
      </c>
      <c r="I159" s="86">
        <f>'7. Nominale afschrijvingen'!T148</f>
        <v>0</v>
      </c>
      <c r="J159" s="86">
        <f>'7. Nominale afschrijvingen'!U148</f>
        <v>0</v>
      </c>
      <c r="K159" s="86">
        <f>'7. Nominale afschrijvingen'!V148</f>
        <v>-9887.1260000000002</v>
      </c>
      <c r="L159" s="86">
        <f>'7. Nominale afschrijvingen'!W148</f>
        <v>-19774.251999999997</v>
      </c>
      <c r="M159" s="86">
        <f>'7. Nominale afschrijvingen'!X148</f>
        <v>-19774.251999999997</v>
      </c>
      <c r="N159" s="86">
        <f>'7. Nominale afschrijvingen'!Y148</f>
        <v>-19774.251999999997</v>
      </c>
      <c r="O159" s="86">
        <f>'7. Nominale afschrijvingen'!Z148</f>
        <v>-19774.251999999997</v>
      </c>
      <c r="P159" s="86">
        <f>'7. Nominale afschrijvingen'!AA148</f>
        <v>-9887.1259999999984</v>
      </c>
      <c r="Q159" s="86">
        <f>'7. Nominale afschrijvingen'!AB148</f>
        <v>0</v>
      </c>
      <c r="R159" s="86">
        <f>'7. Nominale afschrijvingen'!AC148</f>
        <v>0</v>
      </c>
      <c r="S159" s="86">
        <f>'7. Nominale afschrijvingen'!AD148</f>
        <v>0</v>
      </c>
      <c r="T159" s="86">
        <f>'7. Nominale afschrijvingen'!AE148</f>
        <v>0</v>
      </c>
      <c r="U159" s="86">
        <f>'7. Nominale afschrijvingen'!AF148</f>
        <v>0</v>
      </c>
      <c r="V159" s="86">
        <f>'7. Nominale afschrijvingen'!AG148</f>
        <v>0</v>
      </c>
      <c r="W159" s="65"/>
      <c r="X159" s="118">
        <f>IF($C159="TD",INDEX('4. CPI-tabel'!$D$20:$Z$42,$E159-2003,X$28-2003),
IF(X$28&gt;=$E159,MAX(1,INDEX('4. CPI-tabel'!$D$20:$Z$42,MAX($E159,2010)-2003,X$28-2003)),0))</f>
        <v>0</v>
      </c>
      <c r="Y159" s="118">
        <f>IF($C159="TD",INDEX('4. CPI-tabel'!$D$20:$Z$42,$E159-2003,Y$28-2003),
IF(Y$28&gt;=$E159,MAX(1,INDEX('4. CPI-tabel'!$D$20:$Z$42,MAX($E159,2010)-2003,Y$28-2003)),0))</f>
        <v>0</v>
      </c>
      <c r="Z159" s="118">
        <f>IF($C159="TD",INDEX('4. CPI-tabel'!$D$20:$Z$42,$E159-2003,Z$28-2003),
IF(Z$28&gt;=$E159,MAX(1,INDEX('4. CPI-tabel'!$D$20:$Z$42,MAX($E159,2010)-2003,Z$28-2003)),0))</f>
        <v>0</v>
      </c>
      <c r="AA159" s="118">
        <f>IF($C159="TD",INDEX('4. CPI-tabel'!$D$20:$Z$42,$E159-2003,AA$28-2003),
IF(AA$28&gt;=$E159,MAX(1,INDEX('4. CPI-tabel'!$D$20:$Z$42,MAX($E159,2010)-2003,AA$28-2003)),0))</f>
        <v>0</v>
      </c>
      <c r="AB159" s="118">
        <f>IF($C159="TD",INDEX('4. CPI-tabel'!$D$20:$Z$42,$E159-2003,AB$28-2003),
IF(AB$28&gt;=$E159,MAX(1,INDEX('4. CPI-tabel'!$D$20:$Z$42,MAX($E159,2010)-2003,AB$28-2003)),0))</f>
        <v>1</v>
      </c>
      <c r="AC159" s="118">
        <f>IF($C159="TD",INDEX('4. CPI-tabel'!$D$20:$Z$42,$E159-2003,AC$28-2003),
IF(AC$28&gt;=$E159,MAX(1,INDEX('4. CPI-tabel'!$D$20:$Z$42,MAX($E159,2010)-2003,AC$28-2003)),0))</f>
        <v>1.008</v>
      </c>
      <c r="AD159" s="118">
        <f>IF($C159="TD",INDEX('4. CPI-tabel'!$D$20:$Z$42,$E159-2003,AD$28-2003),
IF(AD$28&gt;=$E159,MAX(1,INDEX('4. CPI-tabel'!$D$20:$Z$42,MAX($E159,2010)-2003,AD$28-2003)),0))</f>
        <v>1.010016</v>
      </c>
      <c r="AE159" s="118">
        <f>IF($C159="TD",INDEX('4. CPI-tabel'!$D$20:$Z$42,$E159-2003,AE$28-2003),
IF(AE$28&gt;=$E159,MAX(1,INDEX('4. CPI-tabel'!$D$20:$Z$42,MAX($E159,2010)-2003,AE$28-2003)),0))</f>
        <v>1.0241562239999999</v>
      </c>
      <c r="AF159" s="118">
        <f>IF($C159="TD",INDEX('4. CPI-tabel'!$D$20:$Z$42,$E159-2003,AF$28-2003),
IF(AF$28&gt;=$E159,MAX(1,INDEX('4. CPI-tabel'!$D$20:$Z$42,MAX($E159,2010)-2003,AF$28-2003)),0))</f>
        <v>1.0456635047039999</v>
      </c>
      <c r="AG159" s="118">
        <f>IF($C159="TD",INDEX('4. CPI-tabel'!$D$20:$Z$42,$E159-2003,AG$28-2003),
IF(AG$28&gt;=$E159,MAX(1,INDEX('4. CPI-tabel'!$D$20:$Z$42,MAX($E159,2010)-2003,AG$28-2003)),0))</f>
        <v>1.0749420828357119</v>
      </c>
      <c r="AH159" s="118">
        <f>IF($C159="TD",INDEX('4. CPI-tabel'!$D$20:$Z$42,$E159-2003,AH$28-2003),
IF(AH$28&gt;=$E159,MAX(1,INDEX('4. CPI-tabel'!$D$20:$Z$42,MAX($E159,2010)-2003,AH$28-2003)),0))</f>
        <v>1.0824666774155618</v>
      </c>
      <c r="AI159" s="118">
        <f>IF($C159="TD",INDEX('4. CPI-tabel'!$D$20:$Z$42,$E159-2003,AI$28-2003),
IF(AI$28&gt;=$E159,MAX(1,INDEX('4. CPI-tabel'!$D$20:$Z$42,MAX($E159,2010)-2003,AI$28-2003)),0))</f>
        <v>1.0824666774155618</v>
      </c>
      <c r="AJ159" s="118">
        <f>IF($C159="TD",INDEX('4. CPI-tabel'!$D$20:$Z$42,$E159-2003,AJ$28-2003),
IF(AJ$28&gt;=$E159,MAX(1,INDEX('4. CPI-tabel'!$D$20:$Z$42,MAX($E159,2010)-2003,AJ$28-2003)),0))</f>
        <v>1.0824666774155618</v>
      </c>
      <c r="AK159" s="118">
        <f>IF($C159="TD",INDEX('4. CPI-tabel'!$D$20:$Z$42,$E159-2003,AK$28-2003),
IF(AK$28&gt;=$E159,MAX(1,INDEX('4. CPI-tabel'!$D$20:$Z$42,MAX($E159,2010)-2003,AK$28-2003)),0))</f>
        <v>1.0824666774155618</v>
      </c>
      <c r="AL159" s="118">
        <f>IF($C159="TD",INDEX('4. CPI-tabel'!$D$20:$Z$42,$E159-2003,AL$28-2003),
IF(AL$28&gt;=$E159,MAX(1,INDEX('4. CPI-tabel'!$D$20:$Z$42,MAX($E159,2010)-2003,AL$28-2003)),0))</f>
        <v>1.0824666774155618</v>
      </c>
      <c r="AM159" s="118">
        <f>IF($C159="TD",INDEX('4. CPI-tabel'!$D$20:$Z$42,$E159-2003,AM$28-2003),
IF(AM$28&gt;=$E159,MAX(1,INDEX('4. CPI-tabel'!$D$20:$Z$42,MAX($E159,2010)-2003,AM$28-2003)),0))</f>
        <v>1.0824666774155618</v>
      </c>
      <c r="AN159" s="20"/>
      <c r="AO159" s="87">
        <f t="shared" si="37"/>
        <v>0</v>
      </c>
      <c r="AP159" s="87">
        <f t="shared" si="38"/>
        <v>0</v>
      </c>
      <c r="AQ159" s="87">
        <f t="shared" si="39"/>
        <v>0</v>
      </c>
      <c r="AR159" s="87">
        <f t="shared" si="40"/>
        <v>0</v>
      </c>
      <c r="AS159" s="87">
        <f t="shared" si="41"/>
        <v>-9887.1260000000002</v>
      </c>
      <c r="AT159" s="87">
        <f t="shared" si="42"/>
        <v>-19932.446015999998</v>
      </c>
      <c r="AU159" s="87">
        <f t="shared" si="43"/>
        <v>-19972.310908031995</v>
      </c>
      <c r="AV159" s="87">
        <f t="shared" si="44"/>
        <v>-20251.923260744443</v>
      </c>
      <c r="AW159" s="87">
        <f t="shared" si="45"/>
        <v>-20677.213649220077</v>
      </c>
      <c r="AX159" s="87">
        <f t="shared" si="46"/>
        <v>-10628.087815699118</v>
      </c>
      <c r="AY159" s="87">
        <f t="shared" si="47"/>
        <v>0</v>
      </c>
      <c r="AZ159" s="87">
        <f t="shared" si="48"/>
        <v>0</v>
      </c>
      <c r="BA159" s="87">
        <f t="shared" si="49"/>
        <v>0</v>
      </c>
      <c r="BB159" s="87">
        <f t="shared" si="50"/>
        <v>0</v>
      </c>
      <c r="BC159" s="87">
        <f t="shared" si="51"/>
        <v>0</v>
      </c>
      <c r="BD159" s="87">
        <f t="shared" si="52"/>
        <v>0</v>
      </c>
    </row>
    <row r="160" spans="1:56" x14ac:dyDescent="0.2">
      <c r="B160" s="86">
        <f>'3. Investeringen'!B146</f>
        <v>132</v>
      </c>
      <c r="C160" s="86" t="str">
        <f>'3. Investeringen'!F146</f>
        <v>TD</v>
      </c>
      <c r="D160" s="86" t="str">
        <f>'3. Investeringen'!G146</f>
        <v>Nieuwe investeringen TD</v>
      </c>
      <c r="E160" s="121">
        <f>'3. Investeringen'!K146</f>
        <v>2016</v>
      </c>
      <c r="F160" s="20"/>
      <c r="G160" s="86">
        <f>'7. Nominale afschrijvingen'!R149</f>
        <v>0</v>
      </c>
      <c r="H160" s="86">
        <f>'7. Nominale afschrijvingen'!S149</f>
        <v>0</v>
      </c>
      <c r="I160" s="86">
        <f>'7. Nominale afschrijvingen'!T149</f>
        <v>0</v>
      </c>
      <c r="J160" s="86">
        <f>'7. Nominale afschrijvingen'!U149</f>
        <v>0</v>
      </c>
      <c r="K160" s="86">
        <f>'7. Nominale afschrijvingen'!V149</f>
        <v>0</v>
      </c>
      <c r="L160" s="86">
        <f>'7. Nominale afschrijvingen'!W149</f>
        <v>-13613.538</v>
      </c>
      <c r="M160" s="86">
        <f>'7. Nominale afschrijvingen'!X149</f>
        <v>-27227.076000000001</v>
      </c>
      <c r="N160" s="86">
        <f>'7. Nominale afschrijvingen'!Y149</f>
        <v>-27227.076000000001</v>
      </c>
      <c r="O160" s="86">
        <f>'7. Nominale afschrijvingen'!Z149</f>
        <v>-27227.076000000001</v>
      </c>
      <c r="P160" s="86">
        <f>'7. Nominale afschrijvingen'!AA149</f>
        <v>-27227.076000000001</v>
      </c>
      <c r="Q160" s="86">
        <f>'7. Nominale afschrijvingen'!AB149</f>
        <v>-27227.076000000001</v>
      </c>
      <c r="R160" s="86">
        <f>'7. Nominale afschrijvingen'!AC149</f>
        <v>-32672.4912</v>
      </c>
      <c r="S160" s="86">
        <f>'7. Nominale afschrijvingen'!AD149</f>
        <v>-25671.243085714286</v>
      </c>
      <c r="T160" s="86">
        <f>'7. Nominale afschrijvingen'!AE149</f>
        <v>-25671.243085714286</v>
      </c>
      <c r="U160" s="86">
        <f>'7. Nominale afschrijvingen'!AF149</f>
        <v>-25671.243085714286</v>
      </c>
      <c r="V160" s="86">
        <f>'7. Nominale afschrijvingen'!AG149</f>
        <v>-12835.621542857143</v>
      </c>
      <c r="W160" s="65"/>
      <c r="X160" s="118">
        <f>IF($C160="TD",INDEX('4. CPI-tabel'!$D$20:$Z$42,$E160-2003,X$28-2003),
IF(X$28&gt;=$E160,MAX(1,INDEX('4. CPI-tabel'!$D$20:$Z$42,MAX($E160,2010)-2003,X$28-2003)),0))</f>
        <v>0</v>
      </c>
      <c r="Y160" s="118">
        <f>IF($C160="TD",INDEX('4. CPI-tabel'!$D$20:$Z$42,$E160-2003,Y$28-2003),
IF(Y$28&gt;=$E160,MAX(1,INDEX('4. CPI-tabel'!$D$20:$Z$42,MAX($E160,2010)-2003,Y$28-2003)),0))</f>
        <v>0</v>
      </c>
      <c r="Z160" s="118">
        <f>IF($C160="TD",INDEX('4. CPI-tabel'!$D$20:$Z$42,$E160-2003,Z$28-2003),
IF(Z$28&gt;=$E160,MAX(1,INDEX('4. CPI-tabel'!$D$20:$Z$42,MAX($E160,2010)-2003,Z$28-2003)),0))</f>
        <v>0</v>
      </c>
      <c r="AA160" s="118">
        <f>IF($C160="TD",INDEX('4. CPI-tabel'!$D$20:$Z$42,$E160-2003,AA$28-2003),
IF(AA$28&gt;=$E160,MAX(1,INDEX('4. CPI-tabel'!$D$20:$Z$42,MAX($E160,2010)-2003,AA$28-2003)),0))</f>
        <v>0</v>
      </c>
      <c r="AB160" s="118">
        <f>IF($C160="TD",INDEX('4. CPI-tabel'!$D$20:$Z$42,$E160-2003,AB$28-2003),
IF(AB$28&gt;=$E160,MAX(1,INDEX('4. CPI-tabel'!$D$20:$Z$42,MAX($E160,2010)-2003,AB$28-2003)),0))</f>
        <v>0</v>
      </c>
      <c r="AC160" s="118">
        <f>IF($C160="TD",INDEX('4. CPI-tabel'!$D$20:$Z$42,$E160-2003,AC$28-2003),
IF(AC$28&gt;=$E160,MAX(1,INDEX('4. CPI-tabel'!$D$20:$Z$42,MAX($E160,2010)-2003,AC$28-2003)),0))</f>
        <v>1</v>
      </c>
      <c r="AD160" s="118">
        <f>IF($C160="TD",INDEX('4. CPI-tabel'!$D$20:$Z$42,$E160-2003,AD$28-2003),
IF(AD$28&gt;=$E160,MAX(1,INDEX('4. CPI-tabel'!$D$20:$Z$42,MAX($E160,2010)-2003,AD$28-2003)),0))</f>
        <v>1.002</v>
      </c>
      <c r="AE160" s="118">
        <f>IF($C160="TD",INDEX('4. CPI-tabel'!$D$20:$Z$42,$E160-2003,AE$28-2003),
IF(AE$28&gt;=$E160,MAX(1,INDEX('4. CPI-tabel'!$D$20:$Z$42,MAX($E160,2010)-2003,AE$28-2003)),0))</f>
        <v>1.0160279999999999</v>
      </c>
      <c r="AF160" s="118">
        <f>IF($C160="TD",INDEX('4. CPI-tabel'!$D$20:$Z$42,$E160-2003,AF$28-2003),
IF(AF$28&gt;=$E160,MAX(1,INDEX('4. CPI-tabel'!$D$20:$Z$42,MAX($E160,2010)-2003,AF$28-2003)),0))</f>
        <v>1.0373645879999998</v>
      </c>
      <c r="AG160" s="118">
        <f>IF($C160="TD",INDEX('4. CPI-tabel'!$D$20:$Z$42,$E160-2003,AG$28-2003),
IF(AG$28&gt;=$E160,MAX(1,INDEX('4. CPI-tabel'!$D$20:$Z$42,MAX($E160,2010)-2003,AG$28-2003)),0))</f>
        <v>1.0664107964639997</v>
      </c>
      <c r="AH160" s="118">
        <f>IF($C160="TD",INDEX('4. CPI-tabel'!$D$20:$Z$42,$E160-2003,AH$28-2003),
IF(AH$28&gt;=$E160,MAX(1,INDEX('4. CPI-tabel'!$D$20:$Z$42,MAX($E160,2010)-2003,AH$28-2003)),0))</f>
        <v>1.0738756720392475</v>
      </c>
      <c r="AI160" s="118">
        <f>IF($C160="TD",INDEX('4. CPI-tabel'!$D$20:$Z$42,$E160-2003,AI$28-2003),
IF(AI$28&gt;=$E160,MAX(1,INDEX('4. CPI-tabel'!$D$20:$Z$42,MAX($E160,2010)-2003,AI$28-2003)),0))</f>
        <v>1.0738756720392475</v>
      </c>
      <c r="AJ160" s="118">
        <f>IF($C160="TD",INDEX('4. CPI-tabel'!$D$20:$Z$42,$E160-2003,AJ$28-2003),
IF(AJ$28&gt;=$E160,MAX(1,INDEX('4. CPI-tabel'!$D$20:$Z$42,MAX($E160,2010)-2003,AJ$28-2003)),0))</f>
        <v>1.0738756720392475</v>
      </c>
      <c r="AK160" s="118">
        <f>IF($C160="TD",INDEX('4. CPI-tabel'!$D$20:$Z$42,$E160-2003,AK$28-2003),
IF(AK$28&gt;=$E160,MAX(1,INDEX('4. CPI-tabel'!$D$20:$Z$42,MAX($E160,2010)-2003,AK$28-2003)),0))</f>
        <v>1.0738756720392475</v>
      </c>
      <c r="AL160" s="118">
        <f>IF($C160="TD",INDEX('4. CPI-tabel'!$D$20:$Z$42,$E160-2003,AL$28-2003),
IF(AL$28&gt;=$E160,MAX(1,INDEX('4. CPI-tabel'!$D$20:$Z$42,MAX($E160,2010)-2003,AL$28-2003)),0))</f>
        <v>1.0738756720392475</v>
      </c>
      <c r="AM160" s="118">
        <f>IF($C160="TD",INDEX('4. CPI-tabel'!$D$20:$Z$42,$E160-2003,AM$28-2003),
IF(AM$28&gt;=$E160,MAX(1,INDEX('4. CPI-tabel'!$D$20:$Z$42,MAX($E160,2010)-2003,AM$28-2003)),0))</f>
        <v>1.0738756720392475</v>
      </c>
      <c r="AN160" s="20"/>
      <c r="AO160" s="87">
        <f t="shared" si="37"/>
        <v>0</v>
      </c>
      <c r="AP160" s="87">
        <f t="shared" si="38"/>
        <v>0</v>
      </c>
      <c r="AQ160" s="87">
        <f t="shared" si="39"/>
        <v>0</v>
      </c>
      <c r="AR160" s="87">
        <f t="shared" si="40"/>
        <v>0</v>
      </c>
      <c r="AS160" s="87">
        <f t="shared" si="41"/>
        <v>0</v>
      </c>
      <c r="AT160" s="87">
        <f t="shared" si="42"/>
        <v>-13613.538</v>
      </c>
      <c r="AU160" s="87">
        <f t="shared" si="43"/>
        <v>-27281.530151999999</v>
      </c>
      <c r="AV160" s="87">
        <f t="shared" si="44"/>
        <v>-27663.471574127998</v>
      </c>
      <c r="AW160" s="87">
        <f t="shared" si="45"/>
        <v>-28244.404477184682</v>
      </c>
      <c r="AX160" s="87">
        <f t="shared" si="46"/>
        <v>-29035.247802545851</v>
      </c>
      <c r="AY160" s="87">
        <f t="shared" si="47"/>
        <v>-29238.494537163668</v>
      </c>
      <c r="AZ160" s="87">
        <f t="shared" si="48"/>
        <v>-35086.1934445964</v>
      </c>
      <c r="BA160" s="87">
        <f t="shared" si="49"/>
        <v>-27567.723420754315</v>
      </c>
      <c r="BB160" s="87">
        <f t="shared" si="50"/>
        <v>-27567.723420754315</v>
      </c>
      <c r="BC160" s="87">
        <f t="shared" si="51"/>
        <v>-27567.723420754315</v>
      </c>
      <c r="BD160" s="87">
        <f t="shared" si="52"/>
        <v>-13783.861710377158</v>
      </c>
    </row>
    <row r="161" spans="2:56" x14ac:dyDescent="0.2">
      <c r="B161" s="86">
        <f>'3. Investeringen'!B147</f>
        <v>133</v>
      </c>
      <c r="C161" s="86" t="str">
        <f>'3. Investeringen'!F147</f>
        <v>TD</v>
      </c>
      <c r="D161" s="86" t="str">
        <f>'3. Investeringen'!G147</f>
        <v>Nieuwe investeringen TD</v>
      </c>
      <c r="E161" s="121">
        <f>'3. Investeringen'!K147</f>
        <v>2016</v>
      </c>
      <c r="F161" s="20"/>
      <c r="G161" s="86">
        <f>'7. Nominale afschrijvingen'!R150</f>
        <v>0</v>
      </c>
      <c r="H161" s="86">
        <f>'7. Nominale afschrijvingen'!S150</f>
        <v>0</v>
      </c>
      <c r="I161" s="86">
        <f>'7. Nominale afschrijvingen'!T150</f>
        <v>0</v>
      </c>
      <c r="J161" s="86">
        <f>'7. Nominale afschrijvingen'!U150</f>
        <v>0</v>
      </c>
      <c r="K161" s="86">
        <f>'7. Nominale afschrijvingen'!V150</f>
        <v>0</v>
      </c>
      <c r="L161" s="86">
        <f>'7. Nominale afschrijvingen'!W150</f>
        <v>-18343.476999999999</v>
      </c>
      <c r="M161" s="86">
        <f>'7. Nominale afschrijvingen'!X150</f>
        <v>-36686.953999999998</v>
      </c>
      <c r="N161" s="86">
        <f>'7. Nominale afschrijvingen'!Y150</f>
        <v>-36686.953999999998</v>
      </c>
      <c r="O161" s="86">
        <f>'7. Nominale afschrijvingen'!Z150</f>
        <v>-36686.953999999998</v>
      </c>
      <c r="P161" s="86">
        <f>'7. Nominale afschrijvingen'!AA150</f>
        <v>-36686.953999999998</v>
      </c>
      <c r="Q161" s="86">
        <f>'7. Nominale afschrijvingen'!AB150</f>
        <v>-18343.476999999999</v>
      </c>
      <c r="R161" s="86">
        <f>'7. Nominale afschrijvingen'!AC150</f>
        <v>0</v>
      </c>
      <c r="S161" s="86">
        <f>'7. Nominale afschrijvingen'!AD150</f>
        <v>0</v>
      </c>
      <c r="T161" s="86">
        <f>'7. Nominale afschrijvingen'!AE150</f>
        <v>0</v>
      </c>
      <c r="U161" s="86">
        <f>'7. Nominale afschrijvingen'!AF150</f>
        <v>0</v>
      </c>
      <c r="V161" s="86">
        <f>'7. Nominale afschrijvingen'!AG150</f>
        <v>0</v>
      </c>
      <c r="W161" s="65"/>
      <c r="X161" s="118">
        <f>IF($C161="TD",INDEX('4. CPI-tabel'!$D$20:$Z$42,$E161-2003,X$28-2003),
IF(X$28&gt;=$E161,MAX(1,INDEX('4. CPI-tabel'!$D$20:$Z$42,MAX($E161,2010)-2003,X$28-2003)),0))</f>
        <v>0</v>
      </c>
      <c r="Y161" s="118">
        <f>IF($C161="TD",INDEX('4. CPI-tabel'!$D$20:$Z$42,$E161-2003,Y$28-2003),
IF(Y$28&gt;=$E161,MAX(1,INDEX('4. CPI-tabel'!$D$20:$Z$42,MAX($E161,2010)-2003,Y$28-2003)),0))</f>
        <v>0</v>
      </c>
      <c r="Z161" s="118">
        <f>IF($C161="TD",INDEX('4. CPI-tabel'!$D$20:$Z$42,$E161-2003,Z$28-2003),
IF(Z$28&gt;=$E161,MAX(1,INDEX('4. CPI-tabel'!$D$20:$Z$42,MAX($E161,2010)-2003,Z$28-2003)),0))</f>
        <v>0</v>
      </c>
      <c r="AA161" s="118">
        <f>IF($C161="TD",INDEX('4. CPI-tabel'!$D$20:$Z$42,$E161-2003,AA$28-2003),
IF(AA$28&gt;=$E161,MAX(1,INDEX('4. CPI-tabel'!$D$20:$Z$42,MAX($E161,2010)-2003,AA$28-2003)),0))</f>
        <v>0</v>
      </c>
      <c r="AB161" s="118">
        <f>IF($C161="TD",INDEX('4. CPI-tabel'!$D$20:$Z$42,$E161-2003,AB$28-2003),
IF(AB$28&gt;=$E161,MAX(1,INDEX('4. CPI-tabel'!$D$20:$Z$42,MAX($E161,2010)-2003,AB$28-2003)),0))</f>
        <v>0</v>
      </c>
      <c r="AC161" s="118">
        <f>IF($C161="TD",INDEX('4. CPI-tabel'!$D$20:$Z$42,$E161-2003,AC$28-2003),
IF(AC$28&gt;=$E161,MAX(1,INDEX('4. CPI-tabel'!$D$20:$Z$42,MAX($E161,2010)-2003,AC$28-2003)),0))</f>
        <v>1</v>
      </c>
      <c r="AD161" s="118">
        <f>IF($C161="TD",INDEX('4. CPI-tabel'!$D$20:$Z$42,$E161-2003,AD$28-2003),
IF(AD$28&gt;=$E161,MAX(1,INDEX('4. CPI-tabel'!$D$20:$Z$42,MAX($E161,2010)-2003,AD$28-2003)),0))</f>
        <v>1.002</v>
      </c>
      <c r="AE161" s="118">
        <f>IF($C161="TD",INDEX('4. CPI-tabel'!$D$20:$Z$42,$E161-2003,AE$28-2003),
IF(AE$28&gt;=$E161,MAX(1,INDEX('4. CPI-tabel'!$D$20:$Z$42,MAX($E161,2010)-2003,AE$28-2003)),0))</f>
        <v>1.0160279999999999</v>
      </c>
      <c r="AF161" s="118">
        <f>IF($C161="TD",INDEX('4. CPI-tabel'!$D$20:$Z$42,$E161-2003,AF$28-2003),
IF(AF$28&gt;=$E161,MAX(1,INDEX('4. CPI-tabel'!$D$20:$Z$42,MAX($E161,2010)-2003,AF$28-2003)),0))</f>
        <v>1.0373645879999998</v>
      </c>
      <c r="AG161" s="118">
        <f>IF($C161="TD",INDEX('4. CPI-tabel'!$D$20:$Z$42,$E161-2003,AG$28-2003),
IF(AG$28&gt;=$E161,MAX(1,INDEX('4. CPI-tabel'!$D$20:$Z$42,MAX($E161,2010)-2003,AG$28-2003)),0))</f>
        <v>1.0664107964639997</v>
      </c>
      <c r="AH161" s="118">
        <f>IF($C161="TD",INDEX('4. CPI-tabel'!$D$20:$Z$42,$E161-2003,AH$28-2003),
IF(AH$28&gt;=$E161,MAX(1,INDEX('4. CPI-tabel'!$D$20:$Z$42,MAX($E161,2010)-2003,AH$28-2003)),0))</f>
        <v>1.0738756720392475</v>
      </c>
      <c r="AI161" s="118">
        <f>IF($C161="TD",INDEX('4. CPI-tabel'!$D$20:$Z$42,$E161-2003,AI$28-2003),
IF(AI$28&gt;=$E161,MAX(1,INDEX('4. CPI-tabel'!$D$20:$Z$42,MAX($E161,2010)-2003,AI$28-2003)),0))</f>
        <v>1.0738756720392475</v>
      </c>
      <c r="AJ161" s="118">
        <f>IF($C161="TD",INDEX('4. CPI-tabel'!$D$20:$Z$42,$E161-2003,AJ$28-2003),
IF(AJ$28&gt;=$E161,MAX(1,INDEX('4. CPI-tabel'!$D$20:$Z$42,MAX($E161,2010)-2003,AJ$28-2003)),0))</f>
        <v>1.0738756720392475</v>
      </c>
      <c r="AK161" s="118">
        <f>IF($C161="TD",INDEX('4. CPI-tabel'!$D$20:$Z$42,$E161-2003,AK$28-2003),
IF(AK$28&gt;=$E161,MAX(1,INDEX('4. CPI-tabel'!$D$20:$Z$42,MAX($E161,2010)-2003,AK$28-2003)),0))</f>
        <v>1.0738756720392475</v>
      </c>
      <c r="AL161" s="118">
        <f>IF($C161="TD",INDEX('4. CPI-tabel'!$D$20:$Z$42,$E161-2003,AL$28-2003),
IF(AL$28&gt;=$E161,MAX(1,INDEX('4. CPI-tabel'!$D$20:$Z$42,MAX($E161,2010)-2003,AL$28-2003)),0))</f>
        <v>1.0738756720392475</v>
      </c>
      <c r="AM161" s="118">
        <f>IF($C161="TD",INDEX('4. CPI-tabel'!$D$20:$Z$42,$E161-2003,AM$28-2003),
IF(AM$28&gt;=$E161,MAX(1,INDEX('4. CPI-tabel'!$D$20:$Z$42,MAX($E161,2010)-2003,AM$28-2003)),0))</f>
        <v>1.0738756720392475</v>
      </c>
      <c r="AN161" s="20"/>
      <c r="AO161" s="87">
        <f t="shared" si="37"/>
        <v>0</v>
      </c>
      <c r="AP161" s="87">
        <f t="shared" si="38"/>
        <v>0</v>
      </c>
      <c r="AQ161" s="87">
        <f t="shared" si="39"/>
        <v>0</v>
      </c>
      <c r="AR161" s="87">
        <f t="shared" si="40"/>
        <v>0</v>
      </c>
      <c r="AS161" s="87">
        <f t="shared" si="41"/>
        <v>0</v>
      </c>
      <c r="AT161" s="87">
        <f t="shared" si="42"/>
        <v>-18343.476999999999</v>
      </c>
      <c r="AU161" s="87">
        <f t="shared" si="43"/>
        <v>-36760.327907999999</v>
      </c>
      <c r="AV161" s="87">
        <f t="shared" si="44"/>
        <v>-37274.972498711999</v>
      </c>
      <c r="AW161" s="87">
        <f t="shared" si="45"/>
        <v>-38057.746921184938</v>
      </c>
      <c r="AX161" s="87">
        <f t="shared" si="46"/>
        <v>-39123.363834978118</v>
      </c>
      <c r="AY161" s="87">
        <f t="shared" si="47"/>
        <v>-19698.613690911479</v>
      </c>
      <c r="AZ161" s="87">
        <f t="shared" si="48"/>
        <v>0</v>
      </c>
      <c r="BA161" s="87">
        <f t="shared" si="49"/>
        <v>0</v>
      </c>
      <c r="BB161" s="87">
        <f t="shared" si="50"/>
        <v>0</v>
      </c>
      <c r="BC161" s="87">
        <f t="shared" si="51"/>
        <v>0</v>
      </c>
      <c r="BD161" s="87">
        <f t="shared" si="52"/>
        <v>0</v>
      </c>
    </row>
    <row r="162" spans="2:56" x14ac:dyDescent="0.2">
      <c r="B162" s="86">
        <f>'3. Investeringen'!B148</f>
        <v>134</v>
      </c>
      <c r="C162" s="86" t="str">
        <f>'3. Investeringen'!F148</f>
        <v>TD</v>
      </c>
      <c r="D162" s="86" t="str">
        <f>'3. Investeringen'!G148</f>
        <v>Nieuwe investeringen TD</v>
      </c>
      <c r="E162" s="121">
        <f>'3. Investeringen'!K148</f>
        <v>2017</v>
      </c>
      <c r="F162" s="20"/>
      <c r="G162" s="86">
        <f>'7. Nominale afschrijvingen'!R151</f>
        <v>0</v>
      </c>
      <c r="H162" s="86">
        <f>'7. Nominale afschrijvingen'!S151</f>
        <v>0</v>
      </c>
      <c r="I162" s="86">
        <f>'7. Nominale afschrijvingen'!T151</f>
        <v>0</v>
      </c>
      <c r="J162" s="86">
        <f>'7. Nominale afschrijvingen'!U151</f>
        <v>0</v>
      </c>
      <c r="K162" s="86">
        <f>'7. Nominale afschrijvingen'!V151</f>
        <v>0</v>
      </c>
      <c r="L162" s="86">
        <f>'7. Nominale afschrijvingen'!W151</f>
        <v>0</v>
      </c>
      <c r="M162" s="86">
        <f>'7. Nominale afschrijvingen'!X151</f>
        <v>-6902.0155000000004</v>
      </c>
      <c r="N162" s="86">
        <f>'7. Nominale afschrijvingen'!Y151</f>
        <v>-13804.030999999999</v>
      </c>
      <c r="O162" s="86">
        <f>'7. Nominale afschrijvingen'!Z151</f>
        <v>-13804.030999999999</v>
      </c>
      <c r="P162" s="86">
        <f>'7. Nominale afschrijvingen'!AA151</f>
        <v>-13804.030999999999</v>
      </c>
      <c r="Q162" s="86">
        <f>'7. Nominale afschrijvingen'!AB151</f>
        <v>-13804.030999999999</v>
      </c>
      <c r="R162" s="86">
        <f>'7. Nominale afschrijvingen'!AC151</f>
        <v>-16564.837199999998</v>
      </c>
      <c r="S162" s="86">
        <f>'7. Nominale afschrijvingen'!AD151</f>
        <v>-13190.518511111111</v>
      </c>
      <c r="T162" s="86">
        <f>'7. Nominale afschrijvingen'!AE151</f>
        <v>-13190.518511111111</v>
      </c>
      <c r="U162" s="86">
        <f>'7. Nominale afschrijvingen'!AF151</f>
        <v>-13190.518511111111</v>
      </c>
      <c r="V162" s="86">
        <f>'7. Nominale afschrijvingen'!AG151</f>
        <v>-13190.518511111111</v>
      </c>
      <c r="W162" s="65"/>
      <c r="X162" s="118">
        <f>IF($C162="TD",INDEX('4. CPI-tabel'!$D$20:$Z$42,$E162-2003,X$28-2003),
IF(X$28&gt;=$E162,MAX(1,INDEX('4. CPI-tabel'!$D$20:$Z$42,MAX($E162,2010)-2003,X$28-2003)),0))</f>
        <v>0</v>
      </c>
      <c r="Y162" s="118">
        <f>IF($C162="TD",INDEX('4. CPI-tabel'!$D$20:$Z$42,$E162-2003,Y$28-2003),
IF(Y$28&gt;=$E162,MAX(1,INDEX('4. CPI-tabel'!$D$20:$Z$42,MAX($E162,2010)-2003,Y$28-2003)),0))</f>
        <v>0</v>
      </c>
      <c r="Z162" s="118">
        <f>IF($C162="TD",INDEX('4. CPI-tabel'!$D$20:$Z$42,$E162-2003,Z$28-2003),
IF(Z$28&gt;=$E162,MAX(1,INDEX('4. CPI-tabel'!$D$20:$Z$42,MAX($E162,2010)-2003,Z$28-2003)),0))</f>
        <v>0</v>
      </c>
      <c r="AA162" s="118">
        <f>IF($C162="TD",INDEX('4. CPI-tabel'!$D$20:$Z$42,$E162-2003,AA$28-2003),
IF(AA$28&gt;=$E162,MAX(1,INDEX('4. CPI-tabel'!$D$20:$Z$42,MAX($E162,2010)-2003,AA$28-2003)),0))</f>
        <v>0</v>
      </c>
      <c r="AB162" s="118">
        <f>IF($C162="TD",INDEX('4. CPI-tabel'!$D$20:$Z$42,$E162-2003,AB$28-2003),
IF(AB$28&gt;=$E162,MAX(1,INDEX('4. CPI-tabel'!$D$20:$Z$42,MAX($E162,2010)-2003,AB$28-2003)),0))</f>
        <v>0</v>
      </c>
      <c r="AC162" s="118">
        <f>IF($C162="TD",INDEX('4. CPI-tabel'!$D$20:$Z$42,$E162-2003,AC$28-2003),
IF(AC$28&gt;=$E162,MAX(1,INDEX('4. CPI-tabel'!$D$20:$Z$42,MAX($E162,2010)-2003,AC$28-2003)),0))</f>
        <v>0</v>
      </c>
      <c r="AD162" s="118">
        <f>IF($C162="TD",INDEX('4. CPI-tabel'!$D$20:$Z$42,$E162-2003,AD$28-2003),
IF(AD$28&gt;=$E162,MAX(1,INDEX('4. CPI-tabel'!$D$20:$Z$42,MAX($E162,2010)-2003,AD$28-2003)),0))</f>
        <v>1</v>
      </c>
      <c r="AE162" s="118">
        <f>IF($C162="TD",INDEX('4. CPI-tabel'!$D$20:$Z$42,$E162-2003,AE$28-2003),
IF(AE$28&gt;=$E162,MAX(1,INDEX('4. CPI-tabel'!$D$20:$Z$42,MAX($E162,2010)-2003,AE$28-2003)),0))</f>
        <v>1.014</v>
      </c>
      <c r="AF162" s="118">
        <f>IF($C162="TD",INDEX('4. CPI-tabel'!$D$20:$Z$42,$E162-2003,AF$28-2003),
IF(AF$28&gt;=$E162,MAX(1,INDEX('4. CPI-tabel'!$D$20:$Z$42,MAX($E162,2010)-2003,AF$28-2003)),0))</f>
        <v>1.0352939999999999</v>
      </c>
      <c r="AG162" s="118">
        <f>IF($C162="TD",INDEX('4. CPI-tabel'!$D$20:$Z$42,$E162-2003,AG$28-2003),
IF(AG$28&gt;=$E162,MAX(1,INDEX('4. CPI-tabel'!$D$20:$Z$42,MAX($E162,2010)-2003,AG$28-2003)),0))</f>
        <v>1.0642822320000001</v>
      </c>
      <c r="AH162" s="118">
        <f>IF($C162="TD",INDEX('4. CPI-tabel'!$D$20:$Z$42,$E162-2003,AH$28-2003),
IF(AH$28&gt;=$E162,MAX(1,INDEX('4. CPI-tabel'!$D$20:$Z$42,MAX($E162,2010)-2003,AH$28-2003)),0))</f>
        <v>1.0717322076239999</v>
      </c>
      <c r="AI162" s="118">
        <f>IF($C162="TD",INDEX('4. CPI-tabel'!$D$20:$Z$42,$E162-2003,AI$28-2003),
IF(AI$28&gt;=$E162,MAX(1,INDEX('4. CPI-tabel'!$D$20:$Z$42,MAX($E162,2010)-2003,AI$28-2003)),0))</f>
        <v>1.0717322076239999</v>
      </c>
      <c r="AJ162" s="118">
        <f>IF($C162="TD",INDEX('4. CPI-tabel'!$D$20:$Z$42,$E162-2003,AJ$28-2003),
IF(AJ$28&gt;=$E162,MAX(1,INDEX('4. CPI-tabel'!$D$20:$Z$42,MAX($E162,2010)-2003,AJ$28-2003)),0))</f>
        <v>1.0717322076239999</v>
      </c>
      <c r="AK162" s="118">
        <f>IF($C162="TD",INDEX('4. CPI-tabel'!$D$20:$Z$42,$E162-2003,AK$28-2003),
IF(AK$28&gt;=$E162,MAX(1,INDEX('4. CPI-tabel'!$D$20:$Z$42,MAX($E162,2010)-2003,AK$28-2003)),0))</f>
        <v>1.0717322076239999</v>
      </c>
      <c r="AL162" s="118">
        <f>IF($C162="TD",INDEX('4. CPI-tabel'!$D$20:$Z$42,$E162-2003,AL$28-2003),
IF(AL$28&gt;=$E162,MAX(1,INDEX('4. CPI-tabel'!$D$20:$Z$42,MAX($E162,2010)-2003,AL$28-2003)),0))</f>
        <v>1.0717322076239999</v>
      </c>
      <c r="AM162" s="118">
        <f>IF($C162="TD",INDEX('4. CPI-tabel'!$D$20:$Z$42,$E162-2003,AM$28-2003),
IF(AM$28&gt;=$E162,MAX(1,INDEX('4. CPI-tabel'!$D$20:$Z$42,MAX($E162,2010)-2003,AM$28-2003)),0))</f>
        <v>1.0717322076239999</v>
      </c>
      <c r="AN162" s="20"/>
      <c r="AO162" s="87">
        <f t="shared" si="37"/>
        <v>0</v>
      </c>
      <c r="AP162" s="87">
        <f t="shared" si="38"/>
        <v>0</v>
      </c>
      <c r="AQ162" s="87">
        <f t="shared" si="39"/>
        <v>0</v>
      </c>
      <c r="AR162" s="87">
        <f t="shared" si="40"/>
        <v>0</v>
      </c>
      <c r="AS162" s="87">
        <f t="shared" si="41"/>
        <v>0</v>
      </c>
      <c r="AT162" s="87">
        <f t="shared" si="42"/>
        <v>0</v>
      </c>
      <c r="AU162" s="87">
        <f t="shared" si="43"/>
        <v>-6902.0155000000004</v>
      </c>
      <c r="AV162" s="87">
        <f t="shared" si="44"/>
        <v>-13997.287434</v>
      </c>
      <c r="AW162" s="87">
        <f t="shared" si="45"/>
        <v>-14291.230470113998</v>
      </c>
      <c r="AX162" s="87">
        <f t="shared" si="46"/>
        <v>-14691.384923277192</v>
      </c>
      <c r="AY162" s="87">
        <f t="shared" si="47"/>
        <v>-14794.22461774013</v>
      </c>
      <c r="AZ162" s="87">
        <f t="shared" si="48"/>
        <v>-17753.069541288154</v>
      </c>
      <c r="BA162" s="87">
        <f t="shared" si="49"/>
        <v>-14136.703523618347</v>
      </c>
      <c r="BB162" s="87">
        <f t="shared" si="50"/>
        <v>-14136.703523618347</v>
      </c>
      <c r="BC162" s="87">
        <f t="shared" si="51"/>
        <v>-14136.703523618347</v>
      </c>
      <c r="BD162" s="87">
        <f t="shared" si="52"/>
        <v>-14136.703523618347</v>
      </c>
    </row>
    <row r="163" spans="2:56" x14ac:dyDescent="0.2">
      <c r="B163" s="86">
        <f>'3. Investeringen'!B149</f>
        <v>135</v>
      </c>
      <c r="C163" s="86" t="str">
        <f>'3. Investeringen'!F149</f>
        <v>TD</v>
      </c>
      <c r="D163" s="86" t="str">
        <f>'3. Investeringen'!G149</f>
        <v>Nieuwe investeringen TD</v>
      </c>
      <c r="E163" s="121">
        <f>'3. Investeringen'!K149</f>
        <v>2017</v>
      </c>
      <c r="F163" s="20"/>
      <c r="G163" s="86">
        <f>'7. Nominale afschrijvingen'!R152</f>
        <v>0</v>
      </c>
      <c r="H163" s="86">
        <f>'7. Nominale afschrijvingen'!S152</f>
        <v>0</v>
      </c>
      <c r="I163" s="86">
        <f>'7. Nominale afschrijvingen'!T152</f>
        <v>0</v>
      </c>
      <c r="J163" s="86">
        <f>'7. Nominale afschrijvingen'!U152</f>
        <v>0</v>
      </c>
      <c r="K163" s="86">
        <f>'7. Nominale afschrijvingen'!V152</f>
        <v>0</v>
      </c>
      <c r="L163" s="86">
        <f>'7. Nominale afschrijvingen'!W152</f>
        <v>0</v>
      </c>
      <c r="M163" s="86">
        <f>'7. Nominale afschrijvingen'!X152</f>
        <v>-45240.074000000001</v>
      </c>
      <c r="N163" s="86">
        <f>'7. Nominale afschrijvingen'!Y152</f>
        <v>-90480.147999999986</v>
      </c>
      <c r="O163" s="86">
        <f>'7. Nominale afschrijvingen'!Z152</f>
        <v>-90480.147999999986</v>
      </c>
      <c r="P163" s="86">
        <f>'7. Nominale afschrijvingen'!AA152</f>
        <v>-90480.147999999986</v>
      </c>
      <c r="Q163" s="86">
        <f>'7. Nominale afschrijvingen'!AB152</f>
        <v>-90480.147999999986</v>
      </c>
      <c r="R163" s="86">
        <f>'7. Nominale afschrijvingen'!AC152</f>
        <v>-45240.074000000081</v>
      </c>
      <c r="S163" s="86">
        <f>'7. Nominale afschrijvingen'!AD152</f>
        <v>0</v>
      </c>
      <c r="T163" s="86">
        <f>'7. Nominale afschrijvingen'!AE152</f>
        <v>0</v>
      </c>
      <c r="U163" s="86">
        <f>'7. Nominale afschrijvingen'!AF152</f>
        <v>0</v>
      </c>
      <c r="V163" s="86">
        <f>'7. Nominale afschrijvingen'!AG152</f>
        <v>0</v>
      </c>
      <c r="W163" s="65"/>
      <c r="X163" s="118">
        <f>IF($C163="TD",INDEX('4. CPI-tabel'!$D$20:$Z$42,$E163-2003,X$28-2003),
IF(X$28&gt;=$E163,MAX(1,INDEX('4. CPI-tabel'!$D$20:$Z$42,MAX($E163,2010)-2003,X$28-2003)),0))</f>
        <v>0</v>
      </c>
      <c r="Y163" s="118">
        <f>IF($C163="TD",INDEX('4. CPI-tabel'!$D$20:$Z$42,$E163-2003,Y$28-2003),
IF(Y$28&gt;=$E163,MAX(1,INDEX('4. CPI-tabel'!$D$20:$Z$42,MAX($E163,2010)-2003,Y$28-2003)),0))</f>
        <v>0</v>
      </c>
      <c r="Z163" s="118">
        <f>IF($C163="TD",INDEX('4. CPI-tabel'!$D$20:$Z$42,$E163-2003,Z$28-2003),
IF(Z$28&gt;=$E163,MAX(1,INDEX('4. CPI-tabel'!$D$20:$Z$42,MAX($E163,2010)-2003,Z$28-2003)),0))</f>
        <v>0</v>
      </c>
      <c r="AA163" s="118">
        <f>IF($C163="TD",INDEX('4. CPI-tabel'!$D$20:$Z$42,$E163-2003,AA$28-2003),
IF(AA$28&gt;=$E163,MAX(1,INDEX('4. CPI-tabel'!$D$20:$Z$42,MAX($E163,2010)-2003,AA$28-2003)),0))</f>
        <v>0</v>
      </c>
      <c r="AB163" s="118">
        <f>IF($C163="TD",INDEX('4. CPI-tabel'!$D$20:$Z$42,$E163-2003,AB$28-2003),
IF(AB$28&gt;=$E163,MAX(1,INDEX('4. CPI-tabel'!$D$20:$Z$42,MAX($E163,2010)-2003,AB$28-2003)),0))</f>
        <v>0</v>
      </c>
      <c r="AC163" s="118">
        <f>IF($C163="TD",INDEX('4. CPI-tabel'!$D$20:$Z$42,$E163-2003,AC$28-2003),
IF(AC$28&gt;=$E163,MAX(1,INDEX('4. CPI-tabel'!$D$20:$Z$42,MAX($E163,2010)-2003,AC$28-2003)),0))</f>
        <v>0</v>
      </c>
      <c r="AD163" s="118">
        <f>IF($C163="TD",INDEX('4. CPI-tabel'!$D$20:$Z$42,$E163-2003,AD$28-2003),
IF(AD$28&gt;=$E163,MAX(1,INDEX('4. CPI-tabel'!$D$20:$Z$42,MAX($E163,2010)-2003,AD$28-2003)),0))</f>
        <v>1</v>
      </c>
      <c r="AE163" s="118">
        <f>IF($C163="TD",INDEX('4. CPI-tabel'!$D$20:$Z$42,$E163-2003,AE$28-2003),
IF(AE$28&gt;=$E163,MAX(1,INDEX('4. CPI-tabel'!$D$20:$Z$42,MAX($E163,2010)-2003,AE$28-2003)),0))</f>
        <v>1.014</v>
      </c>
      <c r="AF163" s="118">
        <f>IF($C163="TD",INDEX('4. CPI-tabel'!$D$20:$Z$42,$E163-2003,AF$28-2003),
IF(AF$28&gt;=$E163,MAX(1,INDEX('4. CPI-tabel'!$D$20:$Z$42,MAX($E163,2010)-2003,AF$28-2003)),0))</f>
        <v>1.0352939999999999</v>
      </c>
      <c r="AG163" s="118">
        <f>IF($C163="TD",INDEX('4. CPI-tabel'!$D$20:$Z$42,$E163-2003,AG$28-2003),
IF(AG$28&gt;=$E163,MAX(1,INDEX('4. CPI-tabel'!$D$20:$Z$42,MAX($E163,2010)-2003,AG$28-2003)),0))</f>
        <v>1.0642822320000001</v>
      </c>
      <c r="AH163" s="118">
        <f>IF($C163="TD",INDEX('4. CPI-tabel'!$D$20:$Z$42,$E163-2003,AH$28-2003),
IF(AH$28&gt;=$E163,MAX(1,INDEX('4. CPI-tabel'!$D$20:$Z$42,MAX($E163,2010)-2003,AH$28-2003)),0))</f>
        <v>1.0717322076239999</v>
      </c>
      <c r="AI163" s="118">
        <f>IF($C163="TD",INDEX('4. CPI-tabel'!$D$20:$Z$42,$E163-2003,AI$28-2003),
IF(AI$28&gt;=$E163,MAX(1,INDEX('4. CPI-tabel'!$D$20:$Z$42,MAX($E163,2010)-2003,AI$28-2003)),0))</f>
        <v>1.0717322076239999</v>
      </c>
      <c r="AJ163" s="118">
        <f>IF($C163="TD",INDEX('4. CPI-tabel'!$D$20:$Z$42,$E163-2003,AJ$28-2003),
IF(AJ$28&gt;=$E163,MAX(1,INDEX('4. CPI-tabel'!$D$20:$Z$42,MAX($E163,2010)-2003,AJ$28-2003)),0))</f>
        <v>1.0717322076239999</v>
      </c>
      <c r="AK163" s="118">
        <f>IF($C163="TD",INDEX('4. CPI-tabel'!$D$20:$Z$42,$E163-2003,AK$28-2003),
IF(AK$28&gt;=$E163,MAX(1,INDEX('4. CPI-tabel'!$D$20:$Z$42,MAX($E163,2010)-2003,AK$28-2003)),0))</f>
        <v>1.0717322076239999</v>
      </c>
      <c r="AL163" s="118">
        <f>IF($C163="TD",INDEX('4. CPI-tabel'!$D$20:$Z$42,$E163-2003,AL$28-2003),
IF(AL$28&gt;=$E163,MAX(1,INDEX('4. CPI-tabel'!$D$20:$Z$42,MAX($E163,2010)-2003,AL$28-2003)),0))</f>
        <v>1.0717322076239999</v>
      </c>
      <c r="AM163" s="118">
        <f>IF($C163="TD",INDEX('4. CPI-tabel'!$D$20:$Z$42,$E163-2003,AM$28-2003),
IF(AM$28&gt;=$E163,MAX(1,INDEX('4. CPI-tabel'!$D$20:$Z$42,MAX($E163,2010)-2003,AM$28-2003)),0))</f>
        <v>1.0717322076239999</v>
      </c>
      <c r="AN163" s="20"/>
      <c r="AO163" s="87">
        <f t="shared" si="37"/>
        <v>0</v>
      </c>
      <c r="AP163" s="87">
        <f t="shared" si="38"/>
        <v>0</v>
      </c>
      <c r="AQ163" s="87">
        <f t="shared" si="39"/>
        <v>0</v>
      </c>
      <c r="AR163" s="87">
        <f t="shared" si="40"/>
        <v>0</v>
      </c>
      <c r="AS163" s="87">
        <f t="shared" si="41"/>
        <v>0</v>
      </c>
      <c r="AT163" s="87">
        <f t="shared" si="42"/>
        <v>0</v>
      </c>
      <c r="AU163" s="87">
        <f t="shared" si="43"/>
        <v>-45240.074000000001</v>
      </c>
      <c r="AV163" s="87">
        <f t="shared" si="44"/>
        <v>-91746.870071999991</v>
      </c>
      <c r="AW163" s="87">
        <f t="shared" si="45"/>
        <v>-93673.554343511976</v>
      </c>
      <c r="AX163" s="87">
        <f t="shared" si="46"/>
        <v>-96296.413865130322</v>
      </c>
      <c r="AY163" s="87">
        <f t="shared" si="47"/>
        <v>-96970.488762186229</v>
      </c>
      <c r="AZ163" s="87">
        <f t="shared" si="48"/>
        <v>-48485.244381093209</v>
      </c>
      <c r="BA163" s="87">
        <f t="shared" si="49"/>
        <v>0</v>
      </c>
      <c r="BB163" s="87">
        <f t="shared" si="50"/>
        <v>0</v>
      </c>
      <c r="BC163" s="87">
        <f t="shared" si="51"/>
        <v>0</v>
      </c>
      <c r="BD163" s="87">
        <f t="shared" si="52"/>
        <v>0</v>
      </c>
    </row>
    <row r="164" spans="2:56" x14ac:dyDescent="0.2">
      <c r="B164" s="86">
        <f>'3. Investeringen'!B150</f>
        <v>136</v>
      </c>
      <c r="C164" s="86" t="str">
        <f>'3. Investeringen'!F150</f>
        <v>TD</v>
      </c>
      <c r="D164" s="86" t="str">
        <f>'3. Investeringen'!G150</f>
        <v>Nieuwe investeringen TD</v>
      </c>
      <c r="E164" s="121">
        <f>'3. Investeringen'!K150</f>
        <v>2018</v>
      </c>
      <c r="F164" s="20"/>
      <c r="G164" s="86">
        <f>'7. Nominale afschrijvingen'!R153</f>
        <v>0</v>
      </c>
      <c r="H164" s="86">
        <f>'7. Nominale afschrijvingen'!S153</f>
        <v>0</v>
      </c>
      <c r="I164" s="86">
        <f>'7. Nominale afschrijvingen'!T153</f>
        <v>0</v>
      </c>
      <c r="J164" s="86">
        <f>'7. Nominale afschrijvingen'!U153</f>
        <v>0</v>
      </c>
      <c r="K164" s="86">
        <f>'7. Nominale afschrijvingen'!V153</f>
        <v>0</v>
      </c>
      <c r="L164" s="86">
        <f>'7. Nominale afschrijvingen'!W153</f>
        <v>0</v>
      </c>
      <c r="M164" s="86">
        <f>'7. Nominale afschrijvingen'!X153</f>
        <v>0</v>
      </c>
      <c r="N164" s="86">
        <f>'7. Nominale afschrijvingen'!Y153</f>
        <v>-14139.407500000001</v>
      </c>
      <c r="O164" s="86">
        <f>'7. Nominale afschrijvingen'!Z153</f>
        <v>-28278.815000000006</v>
      </c>
      <c r="P164" s="86">
        <f>'7. Nominale afschrijvingen'!AA153</f>
        <v>-28278.815000000006</v>
      </c>
      <c r="Q164" s="86">
        <f>'7. Nominale afschrijvingen'!AB153</f>
        <v>-28278.815000000006</v>
      </c>
      <c r="R164" s="86">
        <f>'7. Nominale afschrijvingen'!AC153</f>
        <v>-33934.578000000001</v>
      </c>
      <c r="S164" s="86">
        <f>'7. Nominale afschrijvingen'!AD153</f>
        <v>-27669.73283076923</v>
      </c>
      <c r="T164" s="86">
        <f>'7. Nominale afschrijvingen'!AE153</f>
        <v>-27157.33037094017</v>
      </c>
      <c r="U164" s="86">
        <f>'7. Nominale afschrijvingen'!AF153</f>
        <v>-27157.33037094017</v>
      </c>
      <c r="V164" s="86">
        <f>'7. Nominale afschrijvingen'!AG153</f>
        <v>-27157.33037094017</v>
      </c>
      <c r="W164" s="65"/>
      <c r="X164" s="118">
        <f>IF($C164="TD",INDEX('4. CPI-tabel'!$D$20:$Z$42,$E164-2003,X$28-2003),
IF(X$28&gt;=$E164,MAX(1,INDEX('4. CPI-tabel'!$D$20:$Z$42,MAX($E164,2010)-2003,X$28-2003)),0))</f>
        <v>0</v>
      </c>
      <c r="Y164" s="118">
        <f>IF($C164="TD",INDEX('4. CPI-tabel'!$D$20:$Z$42,$E164-2003,Y$28-2003),
IF(Y$28&gt;=$E164,MAX(1,INDEX('4. CPI-tabel'!$D$20:$Z$42,MAX($E164,2010)-2003,Y$28-2003)),0))</f>
        <v>0</v>
      </c>
      <c r="Z164" s="118">
        <f>IF($C164="TD",INDEX('4. CPI-tabel'!$D$20:$Z$42,$E164-2003,Z$28-2003),
IF(Z$28&gt;=$E164,MAX(1,INDEX('4. CPI-tabel'!$D$20:$Z$42,MAX($E164,2010)-2003,Z$28-2003)),0))</f>
        <v>0</v>
      </c>
      <c r="AA164" s="118">
        <f>IF($C164="TD",INDEX('4. CPI-tabel'!$D$20:$Z$42,$E164-2003,AA$28-2003),
IF(AA$28&gt;=$E164,MAX(1,INDEX('4. CPI-tabel'!$D$20:$Z$42,MAX($E164,2010)-2003,AA$28-2003)),0))</f>
        <v>0</v>
      </c>
      <c r="AB164" s="118">
        <f>IF($C164="TD",INDEX('4. CPI-tabel'!$D$20:$Z$42,$E164-2003,AB$28-2003),
IF(AB$28&gt;=$E164,MAX(1,INDEX('4. CPI-tabel'!$D$20:$Z$42,MAX($E164,2010)-2003,AB$28-2003)),0))</f>
        <v>0</v>
      </c>
      <c r="AC164" s="118">
        <f>IF($C164="TD",INDEX('4. CPI-tabel'!$D$20:$Z$42,$E164-2003,AC$28-2003),
IF(AC$28&gt;=$E164,MAX(1,INDEX('4. CPI-tabel'!$D$20:$Z$42,MAX($E164,2010)-2003,AC$28-2003)),0))</f>
        <v>0</v>
      </c>
      <c r="AD164" s="118">
        <f>IF($C164="TD",INDEX('4. CPI-tabel'!$D$20:$Z$42,$E164-2003,AD$28-2003),
IF(AD$28&gt;=$E164,MAX(1,INDEX('4. CPI-tabel'!$D$20:$Z$42,MAX($E164,2010)-2003,AD$28-2003)),0))</f>
        <v>0</v>
      </c>
      <c r="AE164" s="118">
        <f>IF($C164="TD",INDEX('4. CPI-tabel'!$D$20:$Z$42,$E164-2003,AE$28-2003),
IF(AE$28&gt;=$E164,MAX(1,INDEX('4. CPI-tabel'!$D$20:$Z$42,MAX($E164,2010)-2003,AE$28-2003)),0))</f>
        <v>1</v>
      </c>
      <c r="AF164" s="118">
        <f>IF($C164="TD",INDEX('4. CPI-tabel'!$D$20:$Z$42,$E164-2003,AF$28-2003),
IF(AF$28&gt;=$E164,MAX(1,INDEX('4. CPI-tabel'!$D$20:$Z$42,MAX($E164,2010)-2003,AF$28-2003)),0))</f>
        <v>1.0209999999999999</v>
      </c>
      <c r="AG164" s="118">
        <f>IF($C164="TD",INDEX('4. CPI-tabel'!$D$20:$Z$42,$E164-2003,AG$28-2003),
IF(AG$28&gt;=$E164,MAX(1,INDEX('4. CPI-tabel'!$D$20:$Z$42,MAX($E164,2010)-2003,AG$28-2003)),0))</f>
        <v>1.049588</v>
      </c>
      <c r="AH164" s="118">
        <f>IF($C164="TD",INDEX('4. CPI-tabel'!$D$20:$Z$42,$E164-2003,AH$28-2003),
IF(AH$28&gt;=$E164,MAX(1,INDEX('4. CPI-tabel'!$D$20:$Z$42,MAX($E164,2010)-2003,AH$28-2003)),0))</f>
        <v>1.0569351159999998</v>
      </c>
      <c r="AI164" s="118">
        <f>IF($C164="TD",INDEX('4. CPI-tabel'!$D$20:$Z$42,$E164-2003,AI$28-2003),
IF(AI$28&gt;=$E164,MAX(1,INDEX('4. CPI-tabel'!$D$20:$Z$42,MAX($E164,2010)-2003,AI$28-2003)),0))</f>
        <v>1.0569351159999998</v>
      </c>
      <c r="AJ164" s="118">
        <f>IF($C164="TD",INDEX('4. CPI-tabel'!$D$20:$Z$42,$E164-2003,AJ$28-2003),
IF(AJ$28&gt;=$E164,MAX(1,INDEX('4. CPI-tabel'!$D$20:$Z$42,MAX($E164,2010)-2003,AJ$28-2003)),0))</f>
        <v>1.0569351159999998</v>
      </c>
      <c r="AK164" s="118">
        <f>IF($C164="TD",INDEX('4. CPI-tabel'!$D$20:$Z$42,$E164-2003,AK$28-2003),
IF(AK$28&gt;=$E164,MAX(1,INDEX('4. CPI-tabel'!$D$20:$Z$42,MAX($E164,2010)-2003,AK$28-2003)),0))</f>
        <v>1.0569351159999998</v>
      </c>
      <c r="AL164" s="118">
        <f>IF($C164="TD",INDEX('4. CPI-tabel'!$D$20:$Z$42,$E164-2003,AL$28-2003),
IF(AL$28&gt;=$E164,MAX(1,INDEX('4. CPI-tabel'!$D$20:$Z$42,MAX($E164,2010)-2003,AL$28-2003)),0))</f>
        <v>1.0569351159999998</v>
      </c>
      <c r="AM164" s="118">
        <f>IF($C164="TD",INDEX('4. CPI-tabel'!$D$20:$Z$42,$E164-2003,AM$28-2003),
IF(AM$28&gt;=$E164,MAX(1,INDEX('4. CPI-tabel'!$D$20:$Z$42,MAX($E164,2010)-2003,AM$28-2003)),0))</f>
        <v>1.0569351159999998</v>
      </c>
      <c r="AN164" s="20"/>
      <c r="AO164" s="87">
        <f t="shared" si="37"/>
        <v>0</v>
      </c>
      <c r="AP164" s="87">
        <f t="shared" si="38"/>
        <v>0</v>
      </c>
      <c r="AQ164" s="87">
        <f t="shared" si="39"/>
        <v>0</v>
      </c>
      <c r="AR164" s="87">
        <f t="shared" si="40"/>
        <v>0</v>
      </c>
      <c r="AS164" s="87">
        <f t="shared" si="41"/>
        <v>0</v>
      </c>
      <c r="AT164" s="87">
        <f t="shared" si="42"/>
        <v>0</v>
      </c>
      <c r="AU164" s="87">
        <f t="shared" si="43"/>
        <v>0</v>
      </c>
      <c r="AV164" s="87">
        <f t="shared" si="44"/>
        <v>-14139.407500000001</v>
      </c>
      <c r="AW164" s="87">
        <f t="shared" si="45"/>
        <v>-28872.670115000004</v>
      </c>
      <c r="AX164" s="87">
        <f t="shared" si="46"/>
        <v>-29681.104878220005</v>
      </c>
      <c r="AY164" s="87">
        <f t="shared" si="47"/>
        <v>-29888.872612367541</v>
      </c>
      <c r="AZ164" s="87">
        <f t="shared" si="48"/>
        <v>-35866.647134841041</v>
      </c>
      <c r="BA164" s="87">
        <f t="shared" si="49"/>
        <v>-29245.11227917808</v>
      </c>
      <c r="BB164" s="87">
        <f t="shared" si="50"/>
        <v>-28703.536125859966</v>
      </c>
      <c r="BC164" s="87">
        <f t="shared" si="51"/>
        <v>-28703.536125859966</v>
      </c>
      <c r="BD164" s="87">
        <f t="shared" si="52"/>
        <v>-28703.536125859966</v>
      </c>
    </row>
    <row r="165" spans="2:56" x14ac:dyDescent="0.2">
      <c r="B165" s="86">
        <f>'3. Investeringen'!B151</f>
        <v>137</v>
      </c>
      <c r="C165" s="86" t="str">
        <f>'3. Investeringen'!F151</f>
        <v>TD</v>
      </c>
      <c r="D165" s="86" t="str">
        <f>'3. Investeringen'!G151</f>
        <v>Nieuwe investeringen TD</v>
      </c>
      <c r="E165" s="121">
        <f>'3. Investeringen'!K151</f>
        <v>2018</v>
      </c>
      <c r="F165" s="20"/>
      <c r="G165" s="86">
        <f>'7. Nominale afschrijvingen'!R154</f>
        <v>0</v>
      </c>
      <c r="H165" s="86">
        <f>'7. Nominale afschrijvingen'!S154</f>
        <v>0</v>
      </c>
      <c r="I165" s="86">
        <f>'7. Nominale afschrijvingen'!T154</f>
        <v>0</v>
      </c>
      <c r="J165" s="86">
        <f>'7. Nominale afschrijvingen'!U154</f>
        <v>0</v>
      </c>
      <c r="K165" s="86">
        <f>'7. Nominale afschrijvingen'!V154</f>
        <v>0</v>
      </c>
      <c r="L165" s="86">
        <f>'7. Nominale afschrijvingen'!W154</f>
        <v>0</v>
      </c>
      <c r="M165" s="86">
        <f>'7. Nominale afschrijvingen'!X154</f>
        <v>0</v>
      </c>
      <c r="N165" s="86">
        <f>'7. Nominale afschrijvingen'!Y154</f>
        <v>-38342.639000000003</v>
      </c>
      <c r="O165" s="86">
        <f>'7. Nominale afschrijvingen'!Z154</f>
        <v>-76685.277999999991</v>
      </c>
      <c r="P165" s="86">
        <f>'7. Nominale afschrijvingen'!AA154</f>
        <v>-76685.277999999991</v>
      </c>
      <c r="Q165" s="86">
        <f>'7. Nominale afschrijvingen'!AB154</f>
        <v>-76685.277999999991</v>
      </c>
      <c r="R165" s="86">
        <f>'7. Nominale afschrijvingen'!AC154</f>
        <v>-92022.333599999998</v>
      </c>
      <c r="S165" s="86">
        <f>'7. Nominale afschrijvingen'!AD154</f>
        <v>-23005.583400000018</v>
      </c>
      <c r="T165" s="86">
        <f>'7. Nominale afschrijvingen'!AE154</f>
        <v>0</v>
      </c>
      <c r="U165" s="86">
        <f>'7. Nominale afschrijvingen'!AF154</f>
        <v>0</v>
      </c>
      <c r="V165" s="86">
        <f>'7. Nominale afschrijvingen'!AG154</f>
        <v>0</v>
      </c>
      <c r="W165" s="65"/>
      <c r="X165" s="118">
        <f>IF($C165="TD",INDEX('4. CPI-tabel'!$D$20:$Z$42,$E165-2003,X$28-2003),
IF(X$28&gt;=$E165,MAX(1,INDEX('4. CPI-tabel'!$D$20:$Z$42,MAX($E165,2010)-2003,X$28-2003)),0))</f>
        <v>0</v>
      </c>
      <c r="Y165" s="118">
        <f>IF($C165="TD",INDEX('4. CPI-tabel'!$D$20:$Z$42,$E165-2003,Y$28-2003),
IF(Y$28&gt;=$E165,MAX(1,INDEX('4. CPI-tabel'!$D$20:$Z$42,MAX($E165,2010)-2003,Y$28-2003)),0))</f>
        <v>0</v>
      </c>
      <c r="Z165" s="118">
        <f>IF($C165="TD",INDEX('4. CPI-tabel'!$D$20:$Z$42,$E165-2003,Z$28-2003),
IF(Z$28&gt;=$E165,MAX(1,INDEX('4. CPI-tabel'!$D$20:$Z$42,MAX($E165,2010)-2003,Z$28-2003)),0))</f>
        <v>0</v>
      </c>
      <c r="AA165" s="118">
        <f>IF($C165="TD",INDEX('4. CPI-tabel'!$D$20:$Z$42,$E165-2003,AA$28-2003),
IF(AA$28&gt;=$E165,MAX(1,INDEX('4. CPI-tabel'!$D$20:$Z$42,MAX($E165,2010)-2003,AA$28-2003)),0))</f>
        <v>0</v>
      </c>
      <c r="AB165" s="118">
        <f>IF($C165="TD",INDEX('4. CPI-tabel'!$D$20:$Z$42,$E165-2003,AB$28-2003),
IF(AB$28&gt;=$E165,MAX(1,INDEX('4. CPI-tabel'!$D$20:$Z$42,MAX($E165,2010)-2003,AB$28-2003)),0))</f>
        <v>0</v>
      </c>
      <c r="AC165" s="118">
        <f>IF($C165="TD",INDEX('4. CPI-tabel'!$D$20:$Z$42,$E165-2003,AC$28-2003),
IF(AC$28&gt;=$E165,MAX(1,INDEX('4. CPI-tabel'!$D$20:$Z$42,MAX($E165,2010)-2003,AC$28-2003)),0))</f>
        <v>0</v>
      </c>
      <c r="AD165" s="118">
        <f>IF($C165="TD",INDEX('4. CPI-tabel'!$D$20:$Z$42,$E165-2003,AD$28-2003),
IF(AD$28&gt;=$E165,MAX(1,INDEX('4. CPI-tabel'!$D$20:$Z$42,MAX($E165,2010)-2003,AD$28-2003)),0))</f>
        <v>0</v>
      </c>
      <c r="AE165" s="118">
        <f>IF($C165="TD",INDEX('4. CPI-tabel'!$D$20:$Z$42,$E165-2003,AE$28-2003),
IF(AE$28&gt;=$E165,MAX(1,INDEX('4. CPI-tabel'!$D$20:$Z$42,MAX($E165,2010)-2003,AE$28-2003)),0))</f>
        <v>1</v>
      </c>
      <c r="AF165" s="118">
        <f>IF($C165="TD",INDEX('4. CPI-tabel'!$D$20:$Z$42,$E165-2003,AF$28-2003),
IF(AF$28&gt;=$E165,MAX(1,INDEX('4. CPI-tabel'!$D$20:$Z$42,MAX($E165,2010)-2003,AF$28-2003)),0))</f>
        <v>1.0209999999999999</v>
      </c>
      <c r="AG165" s="118">
        <f>IF($C165="TD",INDEX('4. CPI-tabel'!$D$20:$Z$42,$E165-2003,AG$28-2003),
IF(AG$28&gt;=$E165,MAX(1,INDEX('4. CPI-tabel'!$D$20:$Z$42,MAX($E165,2010)-2003,AG$28-2003)),0))</f>
        <v>1.049588</v>
      </c>
      <c r="AH165" s="118">
        <f>IF($C165="TD",INDEX('4. CPI-tabel'!$D$20:$Z$42,$E165-2003,AH$28-2003),
IF(AH$28&gt;=$E165,MAX(1,INDEX('4. CPI-tabel'!$D$20:$Z$42,MAX($E165,2010)-2003,AH$28-2003)),0))</f>
        <v>1.0569351159999998</v>
      </c>
      <c r="AI165" s="118">
        <f>IF($C165="TD",INDEX('4. CPI-tabel'!$D$20:$Z$42,$E165-2003,AI$28-2003),
IF(AI$28&gt;=$E165,MAX(1,INDEX('4. CPI-tabel'!$D$20:$Z$42,MAX($E165,2010)-2003,AI$28-2003)),0))</f>
        <v>1.0569351159999998</v>
      </c>
      <c r="AJ165" s="118">
        <f>IF($C165="TD",INDEX('4. CPI-tabel'!$D$20:$Z$42,$E165-2003,AJ$28-2003),
IF(AJ$28&gt;=$E165,MAX(1,INDEX('4. CPI-tabel'!$D$20:$Z$42,MAX($E165,2010)-2003,AJ$28-2003)),0))</f>
        <v>1.0569351159999998</v>
      </c>
      <c r="AK165" s="118">
        <f>IF($C165="TD",INDEX('4. CPI-tabel'!$D$20:$Z$42,$E165-2003,AK$28-2003),
IF(AK$28&gt;=$E165,MAX(1,INDEX('4. CPI-tabel'!$D$20:$Z$42,MAX($E165,2010)-2003,AK$28-2003)),0))</f>
        <v>1.0569351159999998</v>
      </c>
      <c r="AL165" s="118">
        <f>IF($C165="TD",INDEX('4. CPI-tabel'!$D$20:$Z$42,$E165-2003,AL$28-2003),
IF(AL$28&gt;=$E165,MAX(1,INDEX('4. CPI-tabel'!$D$20:$Z$42,MAX($E165,2010)-2003,AL$28-2003)),0))</f>
        <v>1.0569351159999998</v>
      </c>
      <c r="AM165" s="118">
        <f>IF($C165="TD",INDEX('4. CPI-tabel'!$D$20:$Z$42,$E165-2003,AM$28-2003),
IF(AM$28&gt;=$E165,MAX(1,INDEX('4. CPI-tabel'!$D$20:$Z$42,MAX($E165,2010)-2003,AM$28-2003)),0))</f>
        <v>1.0569351159999998</v>
      </c>
      <c r="AN165" s="20"/>
      <c r="AO165" s="87">
        <f t="shared" si="37"/>
        <v>0</v>
      </c>
      <c r="AP165" s="87">
        <f t="shared" si="38"/>
        <v>0</v>
      </c>
      <c r="AQ165" s="87">
        <f t="shared" si="39"/>
        <v>0</v>
      </c>
      <c r="AR165" s="87">
        <f t="shared" si="40"/>
        <v>0</v>
      </c>
      <c r="AS165" s="87">
        <f t="shared" si="41"/>
        <v>0</v>
      </c>
      <c r="AT165" s="87">
        <f t="shared" si="42"/>
        <v>0</v>
      </c>
      <c r="AU165" s="87">
        <f t="shared" si="43"/>
        <v>0</v>
      </c>
      <c r="AV165" s="87">
        <f t="shared" si="44"/>
        <v>-38342.639000000003</v>
      </c>
      <c r="AW165" s="87">
        <f t="shared" si="45"/>
        <v>-78295.668837999983</v>
      </c>
      <c r="AX165" s="87">
        <f t="shared" si="46"/>
        <v>-80487.947565463983</v>
      </c>
      <c r="AY165" s="87">
        <f t="shared" si="47"/>
        <v>-81051.363198422216</v>
      </c>
      <c r="AZ165" s="87">
        <f t="shared" si="48"/>
        <v>-97261.635838106682</v>
      </c>
      <c r="BA165" s="87">
        <f t="shared" si="49"/>
        <v>-24315.408959526689</v>
      </c>
      <c r="BB165" s="87">
        <f t="shared" si="50"/>
        <v>0</v>
      </c>
      <c r="BC165" s="87">
        <f t="shared" si="51"/>
        <v>0</v>
      </c>
      <c r="BD165" s="87">
        <f t="shared" si="52"/>
        <v>0</v>
      </c>
    </row>
    <row r="166" spans="2:56" x14ac:dyDescent="0.2">
      <c r="B166" s="86">
        <f>'3. Investeringen'!B152</f>
        <v>138</v>
      </c>
      <c r="C166" s="86" t="str">
        <f>'3. Investeringen'!F152</f>
        <v>TD</v>
      </c>
      <c r="D166" s="86" t="str">
        <f>'3. Investeringen'!G152</f>
        <v>Nieuwe investeringen TD</v>
      </c>
      <c r="E166" s="121">
        <f>'3. Investeringen'!K152</f>
        <v>2019</v>
      </c>
      <c r="F166" s="20"/>
      <c r="G166" s="86">
        <f>'7. Nominale afschrijvingen'!R155</f>
        <v>0</v>
      </c>
      <c r="H166" s="86">
        <f>'7. Nominale afschrijvingen'!S155</f>
        <v>0</v>
      </c>
      <c r="I166" s="86">
        <f>'7. Nominale afschrijvingen'!T155</f>
        <v>0</v>
      </c>
      <c r="J166" s="86">
        <f>'7. Nominale afschrijvingen'!U155</f>
        <v>0</v>
      </c>
      <c r="K166" s="86">
        <f>'7. Nominale afschrijvingen'!V155</f>
        <v>0</v>
      </c>
      <c r="L166" s="86">
        <f>'7. Nominale afschrijvingen'!W155</f>
        <v>0</v>
      </c>
      <c r="M166" s="86">
        <f>'7. Nominale afschrijvingen'!X155</f>
        <v>0</v>
      </c>
      <c r="N166" s="86">
        <f>'7. Nominale afschrijvingen'!Y155</f>
        <v>0</v>
      </c>
      <c r="O166" s="86">
        <f>'7. Nominale afschrijvingen'!Z155</f>
        <v>-18266.0615</v>
      </c>
      <c r="P166" s="86">
        <f>'7. Nominale afschrijvingen'!AA155</f>
        <v>-36532.123</v>
      </c>
      <c r="Q166" s="86">
        <f>'7. Nominale afschrijvingen'!AB155</f>
        <v>-36532.123</v>
      </c>
      <c r="R166" s="86">
        <f>'7. Nominale afschrijvingen'!AC155</f>
        <v>-43838.547599999998</v>
      </c>
      <c r="S166" s="86">
        <f>'7. Nominale afschrijvingen'!AD155</f>
        <v>-36824.379983999999</v>
      </c>
      <c r="T166" s="86">
        <f>'7. Nominale afschrijvingen'!AE155</f>
        <v>-35150.544530181818</v>
      </c>
      <c r="U166" s="86">
        <f>'7. Nominale afschrijvingen'!AF155</f>
        <v>-35150.544530181818</v>
      </c>
      <c r="V166" s="86">
        <f>'7. Nominale afschrijvingen'!AG155</f>
        <v>-35150.544530181818</v>
      </c>
      <c r="W166" s="65"/>
      <c r="X166" s="118">
        <f>IF($C166="TD",INDEX('4. CPI-tabel'!$D$20:$Z$42,$E166-2003,X$28-2003),
IF(X$28&gt;=$E166,MAX(1,INDEX('4. CPI-tabel'!$D$20:$Z$42,MAX($E166,2010)-2003,X$28-2003)),0))</f>
        <v>0</v>
      </c>
      <c r="Y166" s="118">
        <f>IF($C166="TD",INDEX('4. CPI-tabel'!$D$20:$Z$42,$E166-2003,Y$28-2003),
IF(Y$28&gt;=$E166,MAX(1,INDEX('4. CPI-tabel'!$D$20:$Z$42,MAX($E166,2010)-2003,Y$28-2003)),0))</f>
        <v>0</v>
      </c>
      <c r="Z166" s="118">
        <f>IF($C166="TD",INDEX('4. CPI-tabel'!$D$20:$Z$42,$E166-2003,Z$28-2003),
IF(Z$28&gt;=$E166,MAX(1,INDEX('4. CPI-tabel'!$D$20:$Z$42,MAX($E166,2010)-2003,Z$28-2003)),0))</f>
        <v>0</v>
      </c>
      <c r="AA166" s="118">
        <f>IF($C166="TD",INDEX('4. CPI-tabel'!$D$20:$Z$42,$E166-2003,AA$28-2003),
IF(AA$28&gt;=$E166,MAX(1,INDEX('4. CPI-tabel'!$D$20:$Z$42,MAX($E166,2010)-2003,AA$28-2003)),0))</f>
        <v>0</v>
      </c>
      <c r="AB166" s="118">
        <f>IF($C166="TD",INDEX('4. CPI-tabel'!$D$20:$Z$42,$E166-2003,AB$28-2003),
IF(AB$28&gt;=$E166,MAX(1,INDEX('4. CPI-tabel'!$D$20:$Z$42,MAX($E166,2010)-2003,AB$28-2003)),0))</f>
        <v>0</v>
      </c>
      <c r="AC166" s="118">
        <f>IF($C166="TD",INDEX('4. CPI-tabel'!$D$20:$Z$42,$E166-2003,AC$28-2003),
IF(AC$28&gt;=$E166,MAX(1,INDEX('4. CPI-tabel'!$D$20:$Z$42,MAX($E166,2010)-2003,AC$28-2003)),0))</f>
        <v>0</v>
      </c>
      <c r="AD166" s="118">
        <f>IF($C166="TD",INDEX('4. CPI-tabel'!$D$20:$Z$42,$E166-2003,AD$28-2003),
IF(AD$28&gt;=$E166,MAX(1,INDEX('4. CPI-tabel'!$D$20:$Z$42,MAX($E166,2010)-2003,AD$28-2003)),0))</f>
        <v>0</v>
      </c>
      <c r="AE166" s="118">
        <f>IF($C166="TD",INDEX('4. CPI-tabel'!$D$20:$Z$42,$E166-2003,AE$28-2003),
IF(AE$28&gt;=$E166,MAX(1,INDEX('4. CPI-tabel'!$D$20:$Z$42,MAX($E166,2010)-2003,AE$28-2003)),0))</f>
        <v>0</v>
      </c>
      <c r="AF166" s="118">
        <f>IF($C166="TD",INDEX('4. CPI-tabel'!$D$20:$Z$42,$E166-2003,AF$28-2003),
IF(AF$28&gt;=$E166,MAX(1,INDEX('4. CPI-tabel'!$D$20:$Z$42,MAX($E166,2010)-2003,AF$28-2003)),0))</f>
        <v>1</v>
      </c>
      <c r="AG166" s="118">
        <f>IF($C166="TD",INDEX('4. CPI-tabel'!$D$20:$Z$42,$E166-2003,AG$28-2003),
IF(AG$28&gt;=$E166,MAX(1,INDEX('4. CPI-tabel'!$D$20:$Z$42,MAX($E166,2010)-2003,AG$28-2003)),0))</f>
        <v>1.028</v>
      </c>
      <c r="AH166" s="118">
        <f>IF($C166="TD",INDEX('4. CPI-tabel'!$D$20:$Z$42,$E166-2003,AH$28-2003),
IF(AH$28&gt;=$E166,MAX(1,INDEX('4. CPI-tabel'!$D$20:$Z$42,MAX($E166,2010)-2003,AH$28-2003)),0))</f>
        <v>1.035196</v>
      </c>
      <c r="AI166" s="118">
        <f>IF($C166="TD",INDEX('4. CPI-tabel'!$D$20:$Z$42,$E166-2003,AI$28-2003),
IF(AI$28&gt;=$E166,MAX(1,INDEX('4. CPI-tabel'!$D$20:$Z$42,MAX($E166,2010)-2003,AI$28-2003)),0))</f>
        <v>1.035196</v>
      </c>
      <c r="AJ166" s="118">
        <f>IF($C166="TD",INDEX('4. CPI-tabel'!$D$20:$Z$42,$E166-2003,AJ$28-2003),
IF(AJ$28&gt;=$E166,MAX(1,INDEX('4. CPI-tabel'!$D$20:$Z$42,MAX($E166,2010)-2003,AJ$28-2003)),0))</f>
        <v>1.035196</v>
      </c>
      <c r="AK166" s="118">
        <f>IF($C166="TD",INDEX('4. CPI-tabel'!$D$20:$Z$42,$E166-2003,AK$28-2003),
IF(AK$28&gt;=$E166,MAX(1,INDEX('4. CPI-tabel'!$D$20:$Z$42,MAX($E166,2010)-2003,AK$28-2003)),0))</f>
        <v>1.035196</v>
      </c>
      <c r="AL166" s="118">
        <f>IF($C166="TD",INDEX('4. CPI-tabel'!$D$20:$Z$42,$E166-2003,AL$28-2003),
IF(AL$28&gt;=$E166,MAX(1,INDEX('4. CPI-tabel'!$D$20:$Z$42,MAX($E166,2010)-2003,AL$28-2003)),0))</f>
        <v>1.035196</v>
      </c>
      <c r="AM166" s="118">
        <f>IF($C166="TD",INDEX('4. CPI-tabel'!$D$20:$Z$42,$E166-2003,AM$28-2003),
IF(AM$28&gt;=$E166,MAX(1,INDEX('4. CPI-tabel'!$D$20:$Z$42,MAX($E166,2010)-2003,AM$28-2003)),0))</f>
        <v>1.035196</v>
      </c>
      <c r="AN166" s="20"/>
      <c r="AO166" s="87">
        <f t="shared" ref="AO166:AO175" si="53">G166*X166</f>
        <v>0</v>
      </c>
      <c r="AP166" s="87">
        <f t="shared" ref="AP166:AP175" si="54">H166*Y166</f>
        <v>0</v>
      </c>
      <c r="AQ166" s="87">
        <f t="shared" ref="AQ166:AQ175" si="55">I166*Z166</f>
        <v>0</v>
      </c>
      <c r="AR166" s="87">
        <f t="shared" ref="AR166:AR175" si="56">J166*AA166</f>
        <v>0</v>
      </c>
      <c r="AS166" s="87">
        <f t="shared" ref="AS166:AS175" si="57">K166*AB166</f>
        <v>0</v>
      </c>
      <c r="AT166" s="87">
        <f t="shared" ref="AT166:AT175" si="58">L166*AC166</f>
        <v>0</v>
      </c>
      <c r="AU166" s="87">
        <f t="shared" ref="AU166:AU175" si="59">M166*AD166</f>
        <v>0</v>
      </c>
      <c r="AV166" s="87">
        <f t="shared" ref="AV166:AV175" si="60">N166*AE166</f>
        <v>0</v>
      </c>
      <c r="AW166" s="87">
        <f t="shared" ref="AW166:AW175" si="61">O166*AF166</f>
        <v>-18266.0615</v>
      </c>
      <c r="AX166" s="87">
        <f t="shared" ref="AX166:AX175" si="62">P166*AG166</f>
        <v>-37555.022444000002</v>
      </c>
      <c r="AY166" s="87">
        <f t="shared" ref="AY166:AY175" si="63">Q166*AH166</f>
        <v>-37817.907601108003</v>
      </c>
      <c r="AZ166" s="87">
        <f t="shared" ref="AZ166:AZ175" si="64">R166*AI166</f>
        <v>-45381.4891213296</v>
      </c>
      <c r="BA166" s="87">
        <f t="shared" ref="BA166:BA175" si="65">S166*AJ166</f>
        <v>-38120.450861916863</v>
      </c>
      <c r="BB166" s="87">
        <f t="shared" ref="BB166:BB175" si="66">T166*AK166</f>
        <v>-36387.703095466095</v>
      </c>
      <c r="BC166" s="87">
        <f t="shared" ref="BC166:BC175" si="67">U166*AL166</f>
        <v>-36387.703095466095</v>
      </c>
      <c r="BD166" s="87">
        <f t="shared" ref="BD166:BD175" si="68">V166*AM166</f>
        <v>-36387.703095466095</v>
      </c>
    </row>
    <row r="167" spans="2:56" x14ac:dyDescent="0.2">
      <c r="B167" s="86">
        <f>'3. Investeringen'!B153</f>
        <v>139</v>
      </c>
      <c r="C167" s="86" t="str">
        <f>'3. Investeringen'!F153</f>
        <v>TD</v>
      </c>
      <c r="D167" s="86" t="str">
        <f>'3. Investeringen'!G153</f>
        <v>Nieuwe investeringen TD</v>
      </c>
      <c r="E167" s="121">
        <f>'3. Investeringen'!K153</f>
        <v>2019</v>
      </c>
      <c r="F167" s="20"/>
      <c r="G167" s="86">
        <f>'7. Nominale afschrijvingen'!R156</f>
        <v>0</v>
      </c>
      <c r="H167" s="86">
        <f>'7. Nominale afschrijvingen'!S156</f>
        <v>0</v>
      </c>
      <c r="I167" s="86">
        <f>'7. Nominale afschrijvingen'!T156</f>
        <v>0</v>
      </c>
      <c r="J167" s="86">
        <f>'7. Nominale afschrijvingen'!U156</f>
        <v>0</v>
      </c>
      <c r="K167" s="86">
        <f>'7. Nominale afschrijvingen'!V156</f>
        <v>0</v>
      </c>
      <c r="L167" s="86">
        <f>'7. Nominale afschrijvingen'!W156</f>
        <v>0</v>
      </c>
      <c r="M167" s="86">
        <f>'7. Nominale afschrijvingen'!X156</f>
        <v>0</v>
      </c>
      <c r="N167" s="86">
        <f>'7. Nominale afschrijvingen'!Y156</f>
        <v>0</v>
      </c>
      <c r="O167" s="86">
        <f>'7. Nominale afschrijvingen'!Z156</f>
        <v>-28379.850000000002</v>
      </c>
      <c r="P167" s="86">
        <f>'7. Nominale afschrijvingen'!AA156</f>
        <v>-56759.7</v>
      </c>
      <c r="Q167" s="86">
        <f>'7. Nominale afschrijvingen'!AB156</f>
        <v>-56759.7</v>
      </c>
      <c r="R167" s="86">
        <f>'7. Nominale afschrijvingen'!AC156</f>
        <v>-68111.64</v>
      </c>
      <c r="S167" s="86">
        <f>'7. Nominale afschrijvingen'!AD156</f>
        <v>-49191.74</v>
      </c>
      <c r="T167" s="86">
        <f>'7. Nominale afschrijvingen'!AE156</f>
        <v>-24595.87</v>
      </c>
      <c r="U167" s="86">
        <f>'7. Nominale afschrijvingen'!AF156</f>
        <v>0</v>
      </c>
      <c r="V167" s="86">
        <f>'7. Nominale afschrijvingen'!AG156</f>
        <v>0</v>
      </c>
      <c r="W167" s="65"/>
      <c r="X167" s="118">
        <f>IF($C167="TD",INDEX('4. CPI-tabel'!$D$20:$Z$42,$E167-2003,X$28-2003),
IF(X$28&gt;=$E167,MAX(1,INDEX('4. CPI-tabel'!$D$20:$Z$42,MAX($E167,2010)-2003,X$28-2003)),0))</f>
        <v>0</v>
      </c>
      <c r="Y167" s="118">
        <f>IF($C167="TD",INDEX('4. CPI-tabel'!$D$20:$Z$42,$E167-2003,Y$28-2003),
IF(Y$28&gt;=$E167,MAX(1,INDEX('4. CPI-tabel'!$D$20:$Z$42,MAX($E167,2010)-2003,Y$28-2003)),0))</f>
        <v>0</v>
      </c>
      <c r="Z167" s="118">
        <f>IF($C167="TD",INDEX('4. CPI-tabel'!$D$20:$Z$42,$E167-2003,Z$28-2003),
IF(Z$28&gt;=$E167,MAX(1,INDEX('4. CPI-tabel'!$D$20:$Z$42,MAX($E167,2010)-2003,Z$28-2003)),0))</f>
        <v>0</v>
      </c>
      <c r="AA167" s="118">
        <f>IF($C167="TD",INDEX('4. CPI-tabel'!$D$20:$Z$42,$E167-2003,AA$28-2003),
IF(AA$28&gt;=$E167,MAX(1,INDEX('4. CPI-tabel'!$D$20:$Z$42,MAX($E167,2010)-2003,AA$28-2003)),0))</f>
        <v>0</v>
      </c>
      <c r="AB167" s="118">
        <f>IF($C167="TD",INDEX('4. CPI-tabel'!$D$20:$Z$42,$E167-2003,AB$28-2003),
IF(AB$28&gt;=$E167,MAX(1,INDEX('4. CPI-tabel'!$D$20:$Z$42,MAX($E167,2010)-2003,AB$28-2003)),0))</f>
        <v>0</v>
      </c>
      <c r="AC167" s="118">
        <f>IF($C167="TD",INDEX('4. CPI-tabel'!$D$20:$Z$42,$E167-2003,AC$28-2003),
IF(AC$28&gt;=$E167,MAX(1,INDEX('4. CPI-tabel'!$D$20:$Z$42,MAX($E167,2010)-2003,AC$28-2003)),0))</f>
        <v>0</v>
      </c>
      <c r="AD167" s="118">
        <f>IF($C167="TD",INDEX('4. CPI-tabel'!$D$20:$Z$42,$E167-2003,AD$28-2003),
IF(AD$28&gt;=$E167,MAX(1,INDEX('4. CPI-tabel'!$D$20:$Z$42,MAX($E167,2010)-2003,AD$28-2003)),0))</f>
        <v>0</v>
      </c>
      <c r="AE167" s="118">
        <f>IF($C167="TD",INDEX('4. CPI-tabel'!$D$20:$Z$42,$E167-2003,AE$28-2003),
IF(AE$28&gt;=$E167,MAX(1,INDEX('4. CPI-tabel'!$D$20:$Z$42,MAX($E167,2010)-2003,AE$28-2003)),0))</f>
        <v>0</v>
      </c>
      <c r="AF167" s="118">
        <f>IF($C167="TD",INDEX('4. CPI-tabel'!$D$20:$Z$42,$E167-2003,AF$28-2003),
IF(AF$28&gt;=$E167,MAX(1,INDEX('4. CPI-tabel'!$D$20:$Z$42,MAX($E167,2010)-2003,AF$28-2003)),0))</f>
        <v>1</v>
      </c>
      <c r="AG167" s="118">
        <f>IF($C167="TD",INDEX('4. CPI-tabel'!$D$20:$Z$42,$E167-2003,AG$28-2003),
IF(AG$28&gt;=$E167,MAX(1,INDEX('4. CPI-tabel'!$D$20:$Z$42,MAX($E167,2010)-2003,AG$28-2003)),0))</f>
        <v>1.028</v>
      </c>
      <c r="AH167" s="118">
        <f>IF($C167="TD",INDEX('4. CPI-tabel'!$D$20:$Z$42,$E167-2003,AH$28-2003),
IF(AH$28&gt;=$E167,MAX(1,INDEX('4. CPI-tabel'!$D$20:$Z$42,MAX($E167,2010)-2003,AH$28-2003)),0))</f>
        <v>1.035196</v>
      </c>
      <c r="AI167" s="118">
        <f>IF($C167="TD",INDEX('4. CPI-tabel'!$D$20:$Z$42,$E167-2003,AI$28-2003),
IF(AI$28&gt;=$E167,MAX(1,INDEX('4. CPI-tabel'!$D$20:$Z$42,MAX($E167,2010)-2003,AI$28-2003)),0))</f>
        <v>1.035196</v>
      </c>
      <c r="AJ167" s="118">
        <f>IF($C167="TD",INDEX('4. CPI-tabel'!$D$20:$Z$42,$E167-2003,AJ$28-2003),
IF(AJ$28&gt;=$E167,MAX(1,INDEX('4. CPI-tabel'!$D$20:$Z$42,MAX($E167,2010)-2003,AJ$28-2003)),0))</f>
        <v>1.035196</v>
      </c>
      <c r="AK167" s="118">
        <f>IF($C167="TD",INDEX('4. CPI-tabel'!$D$20:$Z$42,$E167-2003,AK$28-2003),
IF(AK$28&gt;=$E167,MAX(1,INDEX('4. CPI-tabel'!$D$20:$Z$42,MAX($E167,2010)-2003,AK$28-2003)),0))</f>
        <v>1.035196</v>
      </c>
      <c r="AL167" s="118">
        <f>IF($C167="TD",INDEX('4. CPI-tabel'!$D$20:$Z$42,$E167-2003,AL$28-2003),
IF(AL$28&gt;=$E167,MAX(1,INDEX('4. CPI-tabel'!$D$20:$Z$42,MAX($E167,2010)-2003,AL$28-2003)),0))</f>
        <v>1.035196</v>
      </c>
      <c r="AM167" s="118">
        <f>IF($C167="TD",INDEX('4. CPI-tabel'!$D$20:$Z$42,$E167-2003,AM$28-2003),
IF(AM$28&gt;=$E167,MAX(1,INDEX('4. CPI-tabel'!$D$20:$Z$42,MAX($E167,2010)-2003,AM$28-2003)),0))</f>
        <v>1.035196</v>
      </c>
      <c r="AN167" s="20"/>
      <c r="AO167" s="87">
        <f t="shared" si="53"/>
        <v>0</v>
      </c>
      <c r="AP167" s="87">
        <f t="shared" si="54"/>
        <v>0</v>
      </c>
      <c r="AQ167" s="87">
        <f t="shared" si="55"/>
        <v>0</v>
      </c>
      <c r="AR167" s="87">
        <f t="shared" si="56"/>
        <v>0</v>
      </c>
      <c r="AS167" s="87">
        <f t="shared" si="57"/>
        <v>0</v>
      </c>
      <c r="AT167" s="87">
        <f t="shared" si="58"/>
        <v>0</v>
      </c>
      <c r="AU167" s="87">
        <f t="shared" si="59"/>
        <v>0</v>
      </c>
      <c r="AV167" s="87">
        <f t="shared" si="60"/>
        <v>0</v>
      </c>
      <c r="AW167" s="87">
        <f t="shared" si="61"/>
        <v>-28379.850000000002</v>
      </c>
      <c r="AX167" s="87">
        <f t="shared" si="62"/>
        <v>-58348.971599999997</v>
      </c>
      <c r="AY167" s="87">
        <f t="shared" si="63"/>
        <v>-58757.414401199996</v>
      </c>
      <c r="AZ167" s="87">
        <f t="shared" si="64"/>
        <v>-70508.897281440004</v>
      </c>
      <c r="BA167" s="87">
        <f t="shared" si="65"/>
        <v>-50923.092481039996</v>
      </c>
      <c r="BB167" s="87">
        <f t="shared" si="66"/>
        <v>-25461.546240519998</v>
      </c>
      <c r="BC167" s="87">
        <f t="shared" si="67"/>
        <v>0</v>
      </c>
      <c r="BD167" s="87">
        <f t="shared" si="68"/>
        <v>0</v>
      </c>
    </row>
    <row r="168" spans="2:56" x14ac:dyDescent="0.2">
      <c r="B168" s="86">
        <f>'3. Investeringen'!B154</f>
        <v>140</v>
      </c>
      <c r="C168" s="86" t="str">
        <f>'3. Investeringen'!F154</f>
        <v>TD</v>
      </c>
      <c r="D168" s="86" t="str">
        <f>'3. Investeringen'!G154</f>
        <v>Nieuwe investeringen TD</v>
      </c>
      <c r="E168" s="121">
        <f>'3. Investeringen'!K154</f>
        <v>2020</v>
      </c>
      <c r="F168" s="20"/>
      <c r="G168" s="86">
        <f>'7. Nominale afschrijvingen'!R157</f>
        <v>0</v>
      </c>
      <c r="H168" s="86">
        <f>'7. Nominale afschrijvingen'!S157</f>
        <v>0</v>
      </c>
      <c r="I168" s="86">
        <f>'7. Nominale afschrijvingen'!T157</f>
        <v>0</v>
      </c>
      <c r="J168" s="86">
        <f>'7. Nominale afschrijvingen'!U157</f>
        <v>0</v>
      </c>
      <c r="K168" s="86">
        <f>'7. Nominale afschrijvingen'!V157</f>
        <v>0</v>
      </c>
      <c r="L168" s="86">
        <f>'7. Nominale afschrijvingen'!W157</f>
        <v>0</v>
      </c>
      <c r="M168" s="86">
        <f>'7. Nominale afschrijvingen'!X157</f>
        <v>0</v>
      </c>
      <c r="N168" s="86">
        <f>'7. Nominale afschrijvingen'!Y157</f>
        <v>0</v>
      </c>
      <c r="O168" s="86">
        <f>'7. Nominale afschrijvingen'!Z157</f>
        <v>0</v>
      </c>
      <c r="P168" s="86">
        <f>'7. Nominale afschrijvingen'!AA157</f>
        <v>6329.734636363637</v>
      </c>
      <c r="Q168" s="86">
        <f>'7. Nominale afschrijvingen'!AB157</f>
        <v>12659.469272727274</v>
      </c>
      <c r="R168" s="86">
        <f>'7. Nominale afschrijvingen'!AC157</f>
        <v>15191.363127272727</v>
      </c>
      <c r="S168" s="86">
        <f>'7. Nominale afschrijvingen'!AD157</f>
        <v>14850.622272081564</v>
      </c>
      <c r="T168" s="86">
        <f>'7. Nominale afschrijvingen'!AE157</f>
        <v>14517.524202427398</v>
      </c>
      <c r="U168" s="86">
        <f>'7. Nominale afschrijvingen'!AF157</f>
        <v>14191.897491344915</v>
      </c>
      <c r="V168" s="86">
        <f>'7. Nominale afschrijvingen'!AG157</f>
        <v>13873.574556959607</v>
      </c>
      <c r="W168" s="65"/>
      <c r="X168" s="118">
        <f>IF($C168="TD",INDEX('4. CPI-tabel'!$D$20:$Z$42,$E168-2003,X$28-2003),
IF(X$28&gt;=$E168,MAX(1,INDEX('4. CPI-tabel'!$D$20:$Z$42,MAX($E168,2010)-2003,X$28-2003)),0))</f>
        <v>0</v>
      </c>
      <c r="Y168" s="118">
        <f>IF($C168="TD",INDEX('4. CPI-tabel'!$D$20:$Z$42,$E168-2003,Y$28-2003),
IF(Y$28&gt;=$E168,MAX(1,INDEX('4. CPI-tabel'!$D$20:$Z$42,MAX($E168,2010)-2003,Y$28-2003)),0))</f>
        <v>0</v>
      </c>
      <c r="Z168" s="118">
        <f>IF($C168="TD",INDEX('4. CPI-tabel'!$D$20:$Z$42,$E168-2003,Z$28-2003),
IF(Z$28&gt;=$E168,MAX(1,INDEX('4. CPI-tabel'!$D$20:$Z$42,MAX($E168,2010)-2003,Z$28-2003)),0))</f>
        <v>0</v>
      </c>
      <c r="AA168" s="118">
        <f>IF($C168="TD",INDEX('4. CPI-tabel'!$D$20:$Z$42,$E168-2003,AA$28-2003),
IF(AA$28&gt;=$E168,MAX(1,INDEX('4. CPI-tabel'!$D$20:$Z$42,MAX($E168,2010)-2003,AA$28-2003)),0))</f>
        <v>0</v>
      </c>
      <c r="AB168" s="118">
        <f>IF($C168="TD",INDEX('4. CPI-tabel'!$D$20:$Z$42,$E168-2003,AB$28-2003),
IF(AB$28&gt;=$E168,MAX(1,INDEX('4. CPI-tabel'!$D$20:$Z$42,MAX($E168,2010)-2003,AB$28-2003)),0))</f>
        <v>0</v>
      </c>
      <c r="AC168" s="118">
        <f>IF($C168="TD",INDEX('4. CPI-tabel'!$D$20:$Z$42,$E168-2003,AC$28-2003),
IF(AC$28&gt;=$E168,MAX(1,INDEX('4. CPI-tabel'!$D$20:$Z$42,MAX($E168,2010)-2003,AC$28-2003)),0))</f>
        <v>0</v>
      </c>
      <c r="AD168" s="118">
        <f>IF($C168="TD",INDEX('4. CPI-tabel'!$D$20:$Z$42,$E168-2003,AD$28-2003),
IF(AD$28&gt;=$E168,MAX(1,INDEX('4. CPI-tabel'!$D$20:$Z$42,MAX($E168,2010)-2003,AD$28-2003)),0))</f>
        <v>0</v>
      </c>
      <c r="AE168" s="118">
        <f>IF($C168="TD",INDEX('4. CPI-tabel'!$D$20:$Z$42,$E168-2003,AE$28-2003),
IF(AE$28&gt;=$E168,MAX(1,INDEX('4. CPI-tabel'!$D$20:$Z$42,MAX($E168,2010)-2003,AE$28-2003)),0))</f>
        <v>0</v>
      </c>
      <c r="AF168" s="118">
        <f>IF($C168="TD",INDEX('4. CPI-tabel'!$D$20:$Z$42,$E168-2003,AF$28-2003),
IF(AF$28&gt;=$E168,MAX(1,INDEX('4. CPI-tabel'!$D$20:$Z$42,MAX($E168,2010)-2003,AF$28-2003)),0))</f>
        <v>0</v>
      </c>
      <c r="AG168" s="118">
        <f>IF($C168="TD",INDEX('4. CPI-tabel'!$D$20:$Z$42,$E168-2003,AG$28-2003),
IF(AG$28&gt;=$E168,MAX(1,INDEX('4. CPI-tabel'!$D$20:$Z$42,MAX($E168,2010)-2003,AG$28-2003)),0))</f>
        <v>1</v>
      </c>
      <c r="AH168" s="118">
        <f>IF($C168="TD",INDEX('4. CPI-tabel'!$D$20:$Z$42,$E168-2003,AH$28-2003),
IF(AH$28&gt;=$E168,MAX(1,INDEX('4. CPI-tabel'!$D$20:$Z$42,MAX($E168,2010)-2003,AH$28-2003)),0))</f>
        <v>1.0069999999999999</v>
      </c>
      <c r="AI168" s="118">
        <f>IF($C168="TD",INDEX('4. CPI-tabel'!$D$20:$Z$42,$E168-2003,AI$28-2003),
IF(AI$28&gt;=$E168,MAX(1,INDEX('4. CPI-tabel'!$D$20:$Z$42,MAX($E168,2010)-2003,AI$28-2003)),0))</f>
        <v>1.0069999999999999</v>
      </c>
      <c r="AJ168" s="118">
        <f>IF($C168="TD",INDEX('4. CPI-tabel'!$D$20:$Z$42,$E168-2003,AJ$28-2003),
IF(AJ$28&gt;=$E168,MAX(1,INDEX('4. CPI-tabel'!$D$20:$Z$42,MAX($E168,2010)-2003,AJ$28-2003)),0))</f>
        <v>1.0069999999999999</v>
      </c>
      <c r="AK168" s="118">
        <f>IF($C168="TD",INDEX('4. CPI-tabel'!$D$20:$Z$42,$E168-2003,AK$28-2003),
IF(AK$28&gt;=$E168,MAX(1,INDEX('4. CPI-tabel'!$D$20:$Z$42,MAX($E168,2010)-2003,AK$28-2003)),0))</f>
        <v>1.0069999999999999</v>
      </c>
      <c r="AL168" s="118">
        <f>IF($C168="TD",INDEX('4. CPI-tabel'!$D$20:$Z$42,$E168-2003,AL$28-2003),
IF(AL$28&gt;=$E168,MAX(1,INDEX('4. CPI-tabel'!$D$20:$Z$42,MAX($E168,2010)-2003,AL$28-2003)),0))</f>
        <v>1.0069999999999999</v>
      </c>
      <c r="AM168" s="118">
        <f>IF($C168="TD",INDEX('4. CPI-tabel'!$D$20:$Z$42,$E168-2003,AM$28-2003),
IF(AM$28&gt;=$E168,MAX(1,INDEX('4. CPI-tabel'!$D$20:$Z$42,MAX($E168,2010)-2003,AM$28-2003)),0))</f>
        <v>1.0069999999999999</v>
      </c>
      <c r="AN168" s="20"/>
      <c r="AO168" s="87">
        <f t="shared" si="53"/>
        <v>0</v>
      </c>
      <c r="AP168" s="87">
        <f t="shared" si="54"/>
        <v>0</v>
      </c>
      <c r="AQ168" s="87">
        <f t="shared" si="55"/>
        <v>0</v>
      </c>
      <c r="AR168" s="87">
        <f t="shared" si="56"/>
        <v>0</v>
      </c>
      <c r="AS168" s="87">
        <f t="shared" si="57"/>
        <v>0</v>
      </c>
      <c r="AT168" s="87">
        <f t="shared" si="58"/>
        <v>0</v>
      </c>
      <c r="AU168" s="87">
        <f t="shared" si="59"/>
        <v>0</v>
      </c>
      <c r="AV168" s="87">
        <f t="shared" si="60"/>
        <v>0</v>
      </c>
      <c r="AW168" s="87">
        <f t="shared" si="61"/>
        <v>0</v>
      </c>
      <c r="AX168" s="87">
        <f t="shared" si="62"/>
        <v>6329.734636363637</v>
      </c>
      <c r="AY168" s="87">
        <f t="shared" si="63"/>
        <v>12748.085557636363</v>
      </c>
      <c r="AZ168" s="87">
        <f t="shared" si="64"/>
        <v>15297.702669163635</v>
      </c>
      <c r="BA168" s="87">
        <f t="shared" si="65"/>
        <v>14954.576627986133</v>
      </c>
      <c r="BB168" s="87">
        <f t="shared" si="66"/>
        <v>14619.146871844388</v>
      </c>
      <c r="BC168" s="87">
        <f t="shared" si="67"/>
        <v>14291.240773784328</v>
      </c>
      <c r="BD168" s="87">
        <f t="shared" si="68"/>
        <v>13970.689578858322</v>
      </c>
    </row>
    <row r="169" spans="2:56" x14ac:dyDescent="0.2">
      <c r="B169" s="86">
        <f>'3. Investeringen'!B155</f>
        <v>141</v>
      </c>
      <c r="C169" s="86" t="str">
        <f>'3. Investeringen'!F155</f>
        <v>TD</v>
      </c>
      <c r="D169" s="86" t="str">
        <f>'3. Investeringen'!G155</f>
        <v>Nieuwe investeringen TD</v>
      </c>
      <c r="E169" s="121">
        <f>'3. Investeringen'!K155</f>
        <v>2020</v>
      </c>
      <c r="F169" s="20"/>
      <c r="G169" s="86">
        <f>'7. Nominale afschrijvingen'!R158</f>
        <v>0</v>
      </c>
      <c r="H169" s="86">
        <f>'7. Nominale afschrijvingen'!S158</f>
        <v>0</v>
      </c>
      <c r="I169" s="86">
        <f>'7. Nominale afschrijvingen'!T158</f>
        <v>0</v>
      </c>
      <c r="J169" s="86">
        <f>'7. Nominale afschrijvingen'!U158</f>
        <v>0</v>
      </c>
      <c r="K169" s="86">
        <f>'7. Nominale afschrijvingen'!V158</f>
        <v>0</v>
      </c>
      <c r="L169" s="86">
        <f>'7. Nominale afschrijvingen'!W158</f>
        <v>0</v>
      </c>
      <c r="M169" s="86">
        <f>'7. Nominale afschrijvingen'!X158</f>
        <v>0</v>
      </c>
      <c r="N169" s="86">
        <f>'7. Nominale afschrijvingen'!Y158</f>
        <v>0</v>
      </c>
      <c r="O169" s="86">
        <f>'7. Nominale afschrijvingen'!Z158</f>
        <v>0</v>
      </c>
      <c r="P169" s="86">
        <f>'7. Nominale afschrijvingen'!AA158</f>
        <v>12024.547</v>
      </c>
      <c r="Q169" s="86">
        <f>'7. Nominale afschrijvingen'!AB158</f>
        <v>24049.093999999997</v>
      </c>
      <c r="R169" s="86">
        <f>'7. Nominale afschrijvingen'!AC158</f>
        <v>28858.912800000002</v>
      </c>
      <c r="S169" s="86">
        <f>'7. Nominale afschrijvingen'!AD158</f>
        <v>28062.804860689655</v>
      </c>
      <c r="T169" s="86">
        <f>'7. Nominale afschrijvingen'!AE158</f>
        <v>27288.65851970511</v>
      </c>
      <c r="U169" s="86">
        <f>'7. Nominale afschrijvingen'!AF158</f>
        <v>26535.867939851178</v>
      </c>
      <c r="V169" s="86">
        <f>'7. Nominale afschrijvingen'!AG158</f>
        <v>25803.843996682874</v>
      </c>
      <c r="W169" s="65"/>
      <c r="X169" s="118">
        <f>IF($C169="TD",INDEX('4. CPI-tabel'!$D$20:$Z$42,$E169-2003,X$28-2003),
IF(X$28&gt;=$E169,MAX(1,INDEX('4. CPI-tabel'!$D$20:$Z$42,MAX($E169,2010)-2003,X$28-2003)),0))</f>
        <v>0</v>
      </c>
      <c r="Y169" s="118">
        <f>IF($C169="TD",INDEX('4. CPI-tabel'!$D$20:$Z$42,$E169-2003,Y$28-2003),
IF(Y$28&gt;=$E169,MAX(1,INDEX('4. CPI-tabel'!$D$20:$Z$42,MAX($E169,2010)-2003,Y$28-2003)),0))</f>
        <v>0</v>
      </c>
      <c r="Z169" s="118">
        <f>IF($C169="TD",INDEX('4. CPI-tabel'!$D$20:$Z$42,$E169-2003,Z$28-2003),
IF(Z$28&gt;=$E169,MAX(1,INDEX('4. CPI-tabel'!$D$20:$Z$42,MAX($E169,2010)-2003,Z$28-2003)),0))</f>
        <v>0</v>
      </c>
      <c r="AA169" s="118">
        <f>IF($C169="TD",INDEX('4. CPI-tabel'!$D$20:$Z$42,$E169-2003,AA$28-2003),
IF(AA$28&gt;=$E169,MAX(1,INDEX('4. CPI-tabel'!$D$20:$Z$42,MAX($E169,2010)-2003,AA$28-2003)),0))</f>
        <v>0</v>
      </c>
      <c r="AB169" s="118">
        <f>IF($C169="TD",INDEX('4. CPI-tabel'!$D$20:$Z$42,$E169-2003,AB$28-2003),
IF(AB$28&gt;=$E169,MAX(1,INDEX('4. CPI-tabel'!$D$20:$Z$42,MAX($E169,2010)-2003,AB$28-2003)),0))</f>
        <v>0</v>
      </c>
      <c r="AC169" s="118">
        <f>IF($C169="TD",INDEX('4. CPI-tabel'!$D$20:$Z$42,$E169-2003,AC$28-2003),
IF(AC$28&gt;=$E169,MAX(1,INDEX('4. CPI-tabel'!$D$20:$Z$42,MAX($E169,2010)-2003,AC$28-2003)),0))</f>
        <v>0</v>
      </c>
      <c r="AD169" s="118">
        <f>IF($C169="TD",INDEX('4. CPI-tabel'!$D$20:$Z$42,$E169-2003,AD$28-2003),
IF(AD$28&gt;=$E169,MAX(1,INDEX('4. CPI-tabel'!$D$20:$Z$42,MAX($E169,2010)-2003,AD$28-2003)),0))</f>
        <v>0</v>
      </c>
      <c r="AE169" s="118">
        <f>IF($C169="TD",INDEX('4. CPI-tabel'!$D$20:$Z$42,$E169-2003,AE$28-2003),
IF(AE$28&gt;=$E169,MAX(1,INDEX('4. CPI-tabel'!$D$20:$Z$42,MAX($E169,2010)-2003,AE$28-2003)),0))</f>
        <v>0</v>
      </c>
      <c r="AF169" s="118">
        <f>IF($C169="TD",INDEX('4. CPI-tabel'!$D$20:$Z$42,$E169-2003,AF$28-2003),
IF(AF$28&gt;=$E169,MAX(1,INDEX('4. CPI-tabel'!$D$20:$Z$42,MAX($E169,2010)-2003,AF$28-2003)),0))</f>
        <v>0</v>
      </c>
      <c r="AG169" s="118">
        <f>IF($C169="TD",INDEX('4. CPI-tabel'!$D$20:$Z$42,$E169-2003,AG$28-2003),
IF(AG$28&gt;=$E169,MAX(1,INDEX('4. CPI-tabel'!$D$20:$Z$42,MAX($E169,2010)-2003,AG$28-2003)),0))</f>
        <v>1</v>
      </c>
      <c r="AH169" s="118">
        <f>IF($C169="TD",INDEX('4. CPI-tabel'!$D$20:$Z$42,$E169-2003,AH$28-2003),
IF(AH$28&gt;=$E169,MAX(1,INDEX('4. CPI-tabel'!$D$20:$Z$42,MAX($E169,2010)-2003,AH$28-2003)),0))</f>
        <v>1.0069999999999999</v>
      </c>
      <c r="AI169" s="118">
        <f>IF($C169="TD",INDEX('4. CPI-tabel'!$D$20:$Z$42,$E169-2003,AI$28-2003),
IF(AI$28&gt;=$E169,MAX(1,INDEX('4. CPI-tabel'!$D$20:$Z$42,MAX($E169,2010)-2003,AI$28-2003)),0))</f>
        <v>1.0069999999999999</v>
      </c>
      <c r="AJ169" s="118">
        <f>IF($C169="TD",INDEX('4. CPI-tabel'!$D$20:$Z$42,$E169-2003,AJ$28-2003),
IF(AJ$28&gt;=$E169,MAX(1,INDEX('4. CPI-tabel'!$D$20:$Z$42,MAX($E169,2010)-2003,AJ$28-2003)),0))</f>
        <v>1.0069999999999999</v>
      </c>
      <c r="AK169" s="118">
        <f>IF($C169="TD",INDEX('4. CPI-tabel'!$D$20:$Z$42,$E169-2003,AK$28-2003),
IF(AK$28&gt;=$E169,MAX(1,INDEX('4. CPI-tabel'!$D$20:$Z$42,MAX($E169,2010)-2003,AK$28-2003)),0))</f>
        <v>1.0069999999999999</v>
      </c>
      <c r="AL169" s="118">
        <f>IF($C169="TD",INDEX('4. CPI-tabel'!$D$20:$Z$42,$E169-2003,AL$28-2003),
IF(AL$28&gt;=$E169,MAX(1,INDEX('4. CPI-tabel'!$D$20:$Z$42,MAX($E169,2010)-2003,AL$28-2003)),0))</f>
        <v>1.0069999999999999</v>
      </c>
      <c r="AM169" s="118">
        <f>IF($C169="TD",INDEX('4. CPI-tabel'!$D$20:$Z$42,$E169-2003,AM$28-2003),
IF(AM$28&gt;=$E169,MAX(1,INDEX('4. CPI-tabel'!$D$20:$Z$42,MAX($E169,2010)-2003,AM$28-2003)),0))</f>
        <v>1.0069999999999999</v>
      </c>
      <c r="AN169" s="20"/>
      <c r="AO169" s="87">
        <f t="shared" si="53"/>
        <v>0</v>
      </c>
      <c r="AP169" s="87">
        <f t="shared" si="54"/>
        <v>0</v>
      </c>
      <c r="AQ169" s="87">
        <f t="shared" si="55"/>
        <v>0</v>
      </c>
      <c r="AR169" s="87">
        <f t="shared" si="56"/>
        <v>0</v>
      </c>
      <c r="AS169" s="87">
        <f t="shared" si="57"/>
        <v>0</v>
      </c>
      <c r="AT169" s="87">
        <f t="shared" si="58"/>
        <v>0</v>
      </c>
      <c r="AU169" s="87">
        <f t="shared" si="59"/>
        <v>0</v>
      </c>
      <c r="AV169" s="87">
        <f t="shared" si="60"/>
        <v>0</v>
      </c>
      <c r="AW169" s="87">
        <f t="shared" si="61"/>
        <v>0</v>
      </c>
      <c r="AX169" s="87">
        <f t="shared" si="62"/>
        <v>12024.547</v>
      </c>
      <c r="AY169" s="87">
        <f t="shared" si="63"/>
        <v>24217.437657999995</v>
      </c>
      <c r="AZ169" s="87">
        <f t="shared" si="64"/>
        <v>29060.925189599999</v>
      </c>
      <c r="BA169" s="87">
        <f t="shared" si="65"/>
        <v>28259.24449471448</v>
      </c>
      <c r="BB169" s="87">
        <f t="shared" si="66"/>
        <v>27479.679129343043</v>
      </c>
      <c r="BC169" s="87">
        <f t="shared" si="67"/>
        <v>26721.619015430133</v>
      </c>
      <c r="BD169" s="87">
        <f t="shared" si="68"/>
        <v>25984.470904659651</v>
      </c>
    </row>
    <row r="170" spans="2:56" x14ac:dyDescent="0.2">
      <c r="B170" s="86">
        <f>'3. Investeringen'!B156</f>
        <v>142</v>
      </c>
      <c r="C170" s="86" t="str">
        <f>'3. Investeringen'!F156</f>
        <v>TD</v>
      </c>
      <c r="D170" s="86" t="str">
        <f>'3. Investeringen'!G156</f>
        <v>Nieuwe investeringen TD</v>
      </c>
      <c r="E170" s="121">
        <f>'3. Investeringen'!K156</f>
        <v>2020</v>
      </c>
      <c r="F170" s="20"/>
      <c r="G170" s="86">
        <f>'7. Nominale afschrijvingen'!R159</f>
        <v>0</v>
      </c>
      <c r="H170" s="86">
        <f>'7. Nominale afschrijvingen'!S159</f>
        <v>0</v>
      </c>
      <c r="I170" s="86">
        <f>'7. Nominale afschrijvingen'!T159</f>
        <v>0</v>
      </c>
      <c r="J170" s="86">
        <f>'7. Nominale afschrijvingen'!U159</f>
        <v>0</v>
      </c>
      <c r="K170" s="86">
        <f>'7. Nominale afschrijvingen'!V159</f>
        <v>0</v>
      </c>
      <c r="L170" s="86">
        <f>'7. Nominale afschrijvingen'!W159</f>
        <v>0</v>
      </c>
      <c r="M170" s="86">
        <f>'7. Nominale afschrijvingen'!X159</f>
        <v>0</v>
      </c>
      <c r="N170" s="86">
        <f>'7. Nominale afschrijvingen'!Y159</f>
        <v>0</v>
      </c>
      <c r="O170" s="86">
        <f>'7. Nominale afschrijvingen'!Z159</f>
        <v>0</v>
      </c>
      <c r="P170" s="86">
        <f>'7. Nominale afschrijvingen'!AA159</f>
        <v>1913.3271666666667</v>
      </c>
      <c r="Q170" s="86">
        <f>'7. Nominale afschrijvingen'!AB159</f>
        <v>3826.6543333333334</v>
      </c>
      <c r="R170" s="86">
        <f>'7. Nominale afschrijvingen'!AC159</f>
        <v>4591.9852000000001</v>
      </c>
      <c r="S170" s="86">
        <f>'7. Nominale afschrijvingen'!AD159</f>
        <v>4398.6384547368425</v>
      </c>
      <c r="T170" s="86">
        <f>'7. Nominale afschrijvingen'!AE159</f>
        <v>4213.4326250637123</v>
      </c>
      <c r="U170" s="86">
        <f>'7. Nominale afschrijvingen'!AF159</f>
        <v>4036.0249355873461</v>
      </c>
      <c r="V170" s="86">
        <f>'7. Nominale afschrijvingen'!AG159</f>
        <v>3866.0870435626152</v>
      </c>
      <c r="W170" s="65"/>
      <c r="X170" s="118">
        <f>IF($C170="TD",INDEX('4. CPI-tabel'!$D$20:$Z$42,$E170-2003,X$28-2003),
IF(X$28&gt;=$E170,MAX(1,INDEX('4. CPI-tabel'!$D$20:$Z$42,MAX($E170,2010)-2003,X$28-2003)),0))</f>
        <v>0</v>
      </c>
      <c r="Y170" s="118">
        <f>IF($C170="TD",INDEX('4. CPI-tabel'!$D$20:$Z$42,$E170-2003,Y$28-2003),
IF(Y$28&gt;=$E170,MAX(1,INDEX('4. CPI-tabel'!$D$20:$Z$42,MAX($E170,2010)-2003,Y$28-2003)),0))</f>
        <v>0</v>
      </c>
      <c r="Z170" s="118">
        <f>IF($C170="TD",INDEX('4. CPI-tabel'!$D$20:$Z$42,$E170-2003,Z$28-2003),
IF(Z$28&gt;=$E170,MAX(1,INDEX('4. CPI-tabel'!$D$20:$Z$42,MAX($E170,2010)-2003,Z$28-2003)),0))</f>
        <v>0</v>
      </c>
      <c r="AA170" s="118">
        <f>IF($C170="TD",INDEX('4. CPI-tabel'!$D$20:$Z$42,$E170-2003,AA$28-2003),
IF(AA$28&gt;=$E170,MAX(1,INDEX('4. CPI-tabel'!$D$20:$Z$42,MAX($E170,2010)-2003,AA$28-2003)),0))</f>
        <v>0</v>
      </c>
      <c r="AB170" s="118">
        <f>IF($C170="TD",INDEX('4. CPI-tabel'!$D$20:$Z$42,$E170-2003,AB$28-2003),
IF(AB$28&gt;=$E170,MAX(1,INDEX('4. CPI-tabel'!$D$20:$Z$42,MAX($E170,2010)-2003,AB$28-2003)),0))</f>
        <v>0</v>
      </c>
      <c r="AC170" s="118">
        <f>IF($C170="TD",INDEX('4. CPI-tabel'!$D$20:$Z$42,$E170-2003,AC$28-2003),
IF(AC$28&gt;=$E170,MAX(1,INDEX('4. CPI-tabel'!$D$20:$Z$42,MAX($E170,2010)-2003,AC$28-2003)),0))</f>
        <v>0</v>
      </c>
      <c r="AD170" s="118">
        <f>IF($C170="TD",INDEX('4. CPI-tabel'!$D$20:$Z$42,$E170-2003,AD$28-2003),
IF(AD$28&gt;=$E170,MAX(1,INDEX('4. CPI-tabel'!$D$20:$Z$42,MAX($E170,2010)-2003,AD$28-2003)),0))</f>
        <v>0</v>
      </c>
      <c r="AE170" s="118">
        <f>IF($C170="TD",INDEX('4. CPI-tabel'!$D$20:$Z$42,$E170-2003,AE$28-2003),
IF(AE$28&gt;=$E170,MAX(1,INDEX('4. CPI-tabel'!$D$20:$Z$42,MAX($E170,2010)-2003,AE$28-2003)),0))</f>
        <v>0</v>
      </c>
      <c r="AF170" s="118">
        <f>IF($C170="TD",INDEX('4. CPI-tabel'!$D$20:$Z$42,$E170-2003,AF$28-2003),
IF(AF$28&gt;=$E170,MAX(1,INDEX('4. CPI-tabel'!$D$20:$Z$42,MAX($E170,2010)-2003,AF$28-2003)),0))</f>
        <v>0</v>
      </c>
      <c r="AG170" s="118">
        <f>IF($C170="TD",INDEX('4. CPI-tabel'!$D$20:$Z$42,$E170-2003,AG$28-2003),
IF(AG$28&gt;=$E170,MAX(1,INDEX('4. CPI-tabel'!$D$20:$Z$42,MAX($E170,2010)-2003,AG$28-2003)),0))</f>
        <v>1</v>
      </c>
      <c r="AH170" s="118">
        <f>IF($C170="TD",INDEX('4. CPI-tabel'!$D$20:$Z$42,$E170-2003,AH$28-2003),
IF(AH$28&gt;=$E170,MAX(1,INDEX('4. CPI-tabel'!$D$20:$Z$42,MAX($E170,2010)-2003,AH$28-2003)),0))</f>
        <v>1.0069999999999999</v>
      </c>
      <c r="AI170" s="118">
        <f>IF($C170="TD",INDEX('4. CPI-tabel'!$D$20:$Z$42,$E170-2003,AI$28-2003),
IF(AI$28&gt;=$E170,MAX(1,INDEX('4. CPI-tabel'!$D$20:$Z$42,MAX($E170,2010)-2003,AI$28-2003)),0))</f>
        <v>1.0069999999999999</v>
      </c>
      <c r="AJ170" s="118">
        <f>IF($C170="TD",INDEX('4. CPI-tabel'!$D$20:$Z$42,$E170-2003,AJ$28-2003),
IF(AJ$28&gt;=$E170,MAX(1,INDEX('4. CPI-tabel'!$D$20:$Z$42,MAX($E170,2010)-2003,AJ$28-2003)),0))</f>
        <v>1.0069999999999999</v>
      </c>
      <c r="AK170" s="118">
        <f>IF($C170="TD",INDEX('4. CPI-tabel'!$D$20:$Z$42,$E170-2003,AK$28-2003),
IF(AK$28&gt;=$E170,MAX(1,INDEX('4. CPI-tabel'!$D$20:$Z$42,MAX($E170,2010)-2003,AK$28-2003)),0))</f>
        <v>1.0069999999999999</v>
      </c>
      <c r="AL170" s="118">
        <f>IF($C170="TD",INDEX('4. CPI-tabel'!$D$20:$Z$42,$E170-2003,AL$28-2003),
IF(AL$28&gt;=$E170,MAX(1,INDEX('4. CPI-tabel'!$D$20:$Z$42,MAX($E170,2010)-2003,AL$28-2003)),0))</f>
        <v>1.0069999999999999</v>
      </c>
      <c r="AM170" s="118">
        <f>IF($C170="TD",INDEX('4. CPI-tabel'!$D$20:$Z$42,$E170-2003,AM$28-2003),
IF(AM$28&gt;=$E170,MAX(1,INDEX('4. CPI-tabel'!$D$20:$Z$42,MAX($E170,2010)-2003,AM$28-2003)),0))</f>
        <v>1.0069999999999999</v>
      </c>
      <c r="AN170" s="20"/>
      <c r="AO170" s="87">
        <f t="shared" si="53"/>
        <v>0</v>
      </c>
      <c r="AP170" s="87">
        <f t="shared" si="54"/>
        <v>0</v>
      </c>
      <c r="AQ170" s="87">
        <f t="shared" si="55"/>
        <v>0</v>
      </c>
      <c r="AR170" s="87">
        <f t="shared" si="56"/>
        <v>0</v>
      </c>
      <c r="AS170" s="87">
        <f t="shared" si="57"/>
        <v>0</v>
      </c>
      <c r="AT170" s="87">
        <f t="shared" si="58"/>
        <v>0</v>
      </c>
      <c r="AU170" s="87">
        <f t="shared" si="59"/>
        <v>0</v>
      </c>
      <c r="AV170" s="87">
        <f t="shared" si="60"/>
        <v>0</v>
      </c>
      <c r="AW170" s="87">
        <f t="shared" si="61"/>
        <v>0</v>
      </c>
      <c r="AX170" s="87">
        <f t="shared" si="62"/>
        <v>1913.3271666666667</v>
      </c>
      <c r="AY170" s="87">
        <f t="shared" si="63"/>
        <v>3853.4409136666663</v>
      </c>
      <c r="AZ170" s="87">
        <f t="shared" si="64"/>
        <v>4624.1290964</v>
      </c>
      <c r="BA170" s="87">
        <f t="shared" si="65"/>
        <v>4429.4289239199998</v>
      </c>
      <c r="BB170" s="87">
        <f t="shared" si="66"/>
        <v>4242.9266534391581</v>
      </c>
      <c r="BC170" s="87">
        <f t="shared" si="67"/>
        <v>4064.2771101364569</v>
      </c>
      <c r="BD170" s="87">
        <f t="shared" si="68"/>
        <v>3893.149652867553</v>
      </c>
    </row>
    <row r="171" spans="2:56" x14ac:dyDescent="0.2">
      <c r="B171" s="86">
        <f>'3. Investeringen'!B157</f>
        <v>143</v>
      </c>
      <c r="C171" s="86" t="str">
        <f>'3. Investeringen'!F157</f>
        <v>TD</v>
      </c>
      <c r="D171" s="86" t="str">
        <f>'3. Investeringen'!G157</f>
        <v>Nieuwe investeringen TD</v>
      </c>
      <c r="E171" s="121">
        <f>'3. Investeringen'!K157</f>
        <v>2020</v>
      </c>
      <c r="F171" s="20"/>
      <c r="G171" s="86">
        <f>'7. Nominale afschrijvingen'!R160</f>
        <v>0</v>
      </c>
      <c r="H171" s="86">
        <f>'7. Nominale afschrijvingen'!S160</f>
        <v>0</v>
      </c>
      <c r="I171" s="86">
        <f>'7. Nominale afschrijvingen'!T160</f>
        <v>0</v>
      </c>
      <c r="J171" s="86">
        <f>'7. Nominale afschrijvingen'!U160</f>
        <v>0</v>
      </c>
      <c r="K171" s="86">
        <f>'7. Nominale afschrijvingen'!V160</f>
        <v>0</v>
      </c>
      <c r="L171" s="86">
        <f>'7. Nominale afschrijvingen'!W160</f>
        <v>0</v>
      </c>
      <c r="M171" s="86">
        <f>'7. Nominale afschrijvingen'!X160</f>
        <v>0</v>
      </c>
      <c r="N171" s="86">
        <f>'7. Nominale afschrijvingen'!Y160</f>
        <v>0</v>
      </c>
      <c r="O171" s="86">
        <f>'7. Nominale afschrijvingen'!Z160</f>
        <v>0</v>
      </c>
      <c r="P171" s="86">
        <f>'7. Nominale afschrijvingen'!AA160</f>
        <v>54.2</v>
      </c>
      <c r="Q171" s="86">
        <f>'7. Nominale afschrijvingen'!AB160</f>
        <v>108.4</v>
      </c>
      <c r="R171" s="86">
        <f>'7. Nominale afschrijvingen'!AC160</f>
        <v>130.07999999999998</v>
      </c>
      <c r="S171" s="86">
        <f>'7. Nominale afschrijvingen'!AD160</f>
        <v>123.43761702127659</v>
      </c>
      <c r="T171" s="86">
        <f>'7. Nominale afschrijvingen'!AE160</f>
        <v>117.13441955636034</v>
      </c>
      <c r="U171" s="86">
        <f>'7. Nominale afschrijvingen'!AF160</f>
        <v>111.1530874939079</v>
      </c>
      <c r="V171" s="86">
        <f>'7. Nominale afschrijvingen'!AG160</f>
        <v>105.92794235530539</v>
      </c>
      <c r="W171" s="65"/>
      <c r="X171" s="118">
        <f>IF($C171="TD",INDEX('4. CPI-tabel'!$D$20:$Z$42,$E171-2003,X$28-2003),
IF(X$28&gt;=$E171,MAX(1,INDEX('4. CPI-tabel'!$D$20:$Z$42,MAX($E171,2010)-2003,X$28-2003)),0))</f>
        <v>0</v>
      </c>
      <c r="Y171" s="118">
        <f>IF($C171="TD",INDEX('4. CPI-tabel'!$D$20:$Z$42,$E171-2003,Y$28-2003),
IF(Y$28&gt;=$E171,MAX(1,INDEX('4. CPI-tabel'!$D$20:$Z$42,MAX($E171,2010)-2003,Y$28-2003)),0))</f>
        <v>0</v>
      </c>
      <c r="Z171" s="118">
        <f>IF($C171="TD",INDEX('4. CPI-tabel'!$D$20:$Z$42,$E171-2003,Z$28-2003),
IF(Z$28&gt;=$E171,MAX(1,INDEX('4. CPI-tabel'!$D$20:$Z$42,MAX($E171,2010)-2003,Z$28-2003)),0))</f>
        <v>0</v>
      </c>
      <c r="AA171" s="118">
        <f>IF($C171="TD",INDEX('4. CPI-tabel'!$D$20:$Z$42,$E171-2003,AA$28-2003),
IF(AA$28&gt;=$E171,MAX(1,INDEX('4. CPI-tabel'!$D$20:$Z$42,MAX($E171,2010)-2003,AA$28-2003)),0))</f>
        <v>0</v>
      </c>
      <c r="AB171" s="118">
        <f>IF($C171="TD",INDEX('4. CPI-tabel'!$D$20:$Z$42,$E171-2003,AB$28-2003),
IF(AB$28&gt;=$E171,MAX(1,INDEX('4. CPI-tabel'!$D$20:$Z$42,MAX($E171,2010)-2003,AB$28-2003)),0))</f>
        <v>0</v>
      </c>
      <c r="AC171" s="118">
        <f>IF($C171="TD",INDEX('4. CPI-tabel'!$D$20:$Z$42,$E171-2003,AC$28-2003),
IF(AC$28&gt;=$E171,MAX(1,INDEX('4. CPI-tabel'!$D$20:$Z$42,MAX($E171,2010)-2003,AC$28-2003)),0))</f>
        <v>0</v>
      </c>
      <c r="AD171" s="118">
        <f>IF($C171="TD",INDEX('4. CPI-tabel'!$D$20:$Z$42,$E171-2003,AD$28-2003),
IF(AD$28&gt;=$E171,MAX(1,INDEX('4. CPI-tabel'!$D$20:$Z$42,MAX($E171,2010)-2003,AD$28-2003)),0))</f>
        <v>0</v>
      </c>
      <c r="AE171" s="118">
        <f>IF($C171="TD",INDEX('4. CPI-tabel'!$D$20:$Z$42,$E171-2003,AE$28-2003),
IF(AE$28&gt;=$E171,MAX(1,INDEX('4. CPI-tabel'!$D$20:$Z$42,MAX($E171,2010)-2003,AE$28-2003)),0))</f>
        <v>0</v>
      </c>
      <c r="AF171" s="118">
        <f>IF($C171="TD",INDEX('4. CPI-tabel'!$D$20:$Z$42,$E171-2003,AF$28-2003),
IF(AF$28&gt;=$E171,MAX(1,INDEX('4. CPI-tabel'!$D$20:$Z$42,MAX($E171,2010)-2003,AF$28-2003)),0))</f>
        <v>0</v>
      </c>
      <c r="AG171" s="118">
        <f>IF($C171="TD",INDEX('4. CPI-tabel'!$D$20:$Z$42,$E171-2003,AG$28-2003),
IF(AG$28&gt;=$E171,MAX(1,INDEX('4. CPI-tabel'!$D$20:$Z$42,MAX($E171,2010)-2003,AG$28-2003)),0))</f>
        <v>1</v>
      </c>
      <c r="AH171" s="118">
        <f>IF($C171="TD",INDEX('4. CPI-tabel'!$D$20:$Z$42,$E171-2003,AH$28-2003),
IF(AH$28&gt;=$E171,MAX(1,INDEX('4. CPI-tabel'!$D$20:$Z$42,MAX($E171,2010)-2003,AH$28-2003)),0))</f>
        <v>1.0069999999999999</v>
      </c>
      <c r="AI171" s="118">
        <f>IF($C171="TD",INDEX('4. CPI-tabel'!$D$20:$Z$42,$E171-2003,AI$28-2003),
IF(AI$28&gt;=$E171,MAX(1,INDEX('4. CPI-tabel'!$D$20:$Z$42,MAX($E171,2010)-2003,AI$28-2003)),0))</f>
        <v>1.0069999999999999</v>
      </c>
      <c r="AJ171" s="118">
        <f>IF($C171="TD",INDEX('4. CPI-tabel'!$D$20:$Z$42,$E171-2003,AJ$28-2003),
IF(AJ$28&gt;=$E171,MAX(1,INDEX('4. CPI-tabel'!$D$20:$Z$42,MAX($E171,2010)-2003,AJ$28-2003)),0))</f>
        <v>1.0069999999999999</v>
      </c>
      <c r="AK171" s="118">
        <f>IF($C171="TD",INDEX('4. CPI-tabel'!$D$20:$Z$42,$E171-2003,AK$28-2003),
IF(AK$28&gt;=$E171,MAX(1,INDEX('4. CPI-tabel'!$D$20:$Z$42,MAX($E171,2010)-2003,AK$28-2003)),0))</f>
        <v>1.0069999999999999</v>
      </c>
      <c r="AL171" s="118">
        <f>IF($C171="TD",INDEX('4. CPI-tabel'!$D$20:$Z$42,$E171-2003,AL$28-2003),
IF(AL$28&gt;=$E171,MAX(1,INDEX('4. CPI-tabel'!$D$20:$Z$42,MAX($E171,2010)-2003,AL$28-2003)),0))</f>
        <v>1.0069999999999999</v>
      </c>
      <c r="AM171" s="118">
        <f>IF($C171="TD",INDEX('4. CPI-tabel'!$D$20:$Z$42,$E171-2003,AM$28-2003),
IF(AM$28&gt;=$E171,MAX(1,INDEX('4. CPI-tabel'!$D$20:$Z$42,MAX($E171,2010)-2003,AM$28-2003)),0))</f>
        <v>1.0069999999999999</v>
      </c>
      <c r="AN171" s="20"/>
      <c r="AO171" s="87">
        <f t="shared" si="53"/>
        <v>0</v>
      </c>
      <c r="AP171" s="87">
        <f t="shared" si="54"/>
        <v>0</v>
      </c>
      <c r="AQ171" s="87">
        <f t="shared" si="55"/>
        <v>0</v>
      </c>
      <c r="AR171" s="87">
        <f t="shared" si="56"/>
        <v>0</v>
      </c>
      <c r="AS171" s="87">
        <f t="shared" si="57"/>
        <v>0</v>
      </c>
      <c r="AT171" s="87">
        <f t="shared" si="58"/>
        <v>0</v>
      </c>
      <c r="AU171" s="87">
        <f t="shared" si="59"/>
        <v>0</v>
      </c>
      <c r="AV171" s="87">
        <f t="shared" si="60"/>
        <v>0</v>
      </c>
      <c r="AW171" s="87">
        <f t="shared" si="61"/>
        <v>0</v>
      </c>
      <c r="AX171" s="87">
        <f t="shared" si="62"/>
        <v>54.2</v>
      </c>
      <c r="AY171" s="87">
        <f t="shared" si="63"/>
        <v>109.1588</v>
      </c>
      <c r="AZ171" s="87">
        <f t="shared" si="64"/>
        <v>130.99055999999996</v>
      </c>
      <c r="BA171" s="87">
        <f t="shared" si="65"/>
        <v>124.30168034042552</v>
      </c>
      <c r="BB171" s="87">
        <f t="shared" si="66"/>
        <v>117.95436049325485</v>
      </c>
      <c r="BC171" s="87">
        <f t="shared" si="67"/>
        <v>111.93115910636524</v>
      </c>
      <c r="BD171" s="87">
        <f t="shared" si="68"/>
        <v>106.66943795179252</v>
      </c>
    </row>
    <row r="172" spans="2:56" x14ac:dyDescent="0.2">
      <c r="B172" s="86">
        <f>'3. Investeringen'!B158</f>
        <v>144</v>
      </c>
      <c r="C172" s="86" t="str">
        <f>'3. Investeringen'!F158</f>
        <v>TD</v>
      </c>
      <c r="D172" s="86" t="str">
        <f>'3. Investeringen'!G158</f>
        <v>Nieuwe investeringen TD</v>
      </c>
      <c r="E172" s="121">
        <f>'3. Investeringen'!K158</f>
        <v>2020</v>
      </c>
      <c r="F172" s="20"/>
      <c r="G172" s="86">
        <f>'7. Nominale afschrijvingen'!R161</f>
        <v>0</v>
      </c>
      <c r="H172" s="86">
        <f>'7. Nominale afschrijvingen'!S161</f>
        <v>0</v>
      </c>
      <c r="I172" s="86">
        <f>'7. Nominale afschrijvingen'!T161</f>
        <v>0</v>
      </c>
      <c r="J172" s="86">
        <f>'7. Nominale afschrijvingen'!U161</f>
        <v>0</v>
      </c>
      <c r="K172" s="86">
        <f>'7. Nominale afschrijvingen'!V161</f>
        <v>0</v>
      </c>
      <c r="L172" s="86">
        <f>'7. Nominale afschrijvingen'!W161</f>
        <v>0</v>
      </c>
      <c r="M172" s="86">
        <f>'7. Nominale afschrijvingen'!X161</f>
        <v>0</v>
      </c>
      <c r="N172" s="86">
        <f>'7. Nominale afschrijvingen'!Y161</f>
        <v>0</v>
      </c>
      <c r="O172" s="86">
        <f>'7. Nominale afschrijvingen'!Z161</f>
        <v>0</v>
      </c>
      <c r="P172" s="86">
        <f>'7. Nominale afschrijvingen'!AA161</f>
        <v>85476.487000000008</v>
      </c>
      <c r="Q172" s="86">
        <f>'7. Nominale afschrijvingen'!AB161</f>
        <v>170952.97400000002</v>
      </c>
      <c r="R172" s="86">
        <f>'7. Nominale afschrijvingen'!AC161</f>
        <v>205143.56880000001</v>
      </c>
      <c r="S172" s="86">
        <f>'7. Nominale afschrijvingen'!AD161</f>
        <v>157276.73608</v>
      </c>
      <c r="T172" s="86">
        <f>'7. Nominale afschrijvingen'!AE161</f>
        <v>157276.73608</v>
      </c>
      <c r="U172" s="86">
        <f>'7. Nominale afschrijvingen'!AF161</f>
        <v>78638.368040000001</v>
      </c>
      <c r="V172" s="86">
        <f>'7. Nominale afschrijvingen'!AG161</f>
        <v>0</v>
      </c>
      <c r="W172" s="65"/>
      <c r="X172" s="118">
        <f>IF($C172="TD",INDEX('4. CPI-tabel'!$D$20:$Z$42,$E172-2003,X$28-2003),
IF(X$28&gt;=$E172,MAX(1,INDEX('4. CPI-tabel'!$D$20:$Z$42,MAX($E172,2010)-2003,X$28-2003)),0))</f>
        <v>0</v>
      </c>
      <c r="Y172" s="118">
        <f>IF($C172="TD",INDEX('4. CPI-tabel'!$D$20:$Z$42,$E172-2003,Y$28-2003),
IF(Y$28&gt;=$E172,MAX(1,INDEX('4. CPI-tabel'!$D$20:$Z$42,MAX($E172,2010)-2003,Y$28-2003)),0))</f>
        <v>0</v>
      </c>
      <c r="Z172" s="118">
        <f>IF($C172="TD",INDEX('4. CPI-tabel'!$D$20:$Z$42,$E172-2003,Z$28-2003),
IF(Z$28&gt;=$E172,MAX(1,INDEX('4. CPI-tabel'!$D$20:$Z$42,MAX($E172,2010)-2003,Z$28-2003)),0))</f>
        <v>0</v>
      </c>
      <c r="AA172" s="118">
        <f>IF($C172="TD",INDEX('4. CPI-tabel'!$D$20:$Z$42,$E172-2003,AA$28-2003),
IF(AA$28&gt;=$E172,MAX(1,INDEX('4. CPI-tabel'!$D$20:$Z$42,MAX($E172,2010)-2003,AA$28-2003)),0))</f>
        <v>0</v>
      </c>
      <c r="AB172" s="118">
        <f>IF($C172="TD",INDEX('4. CPI-tabel'!$D$20:$Z$42,$E172-2003,AB$28-2003),
IF(AB$28&gt;=$E172,MAX(1,INDEX('4. CPI-tabel'!$D$20:$Z$42,MAX($E172,2010)-2003,AB$28-2003)),0))</f>
        <v>0</v>
      </c>
      <c r="AC172" s="118">
        <f>IF($C172="TD",INDEX('4. CPI-tabel'!$D$20:$Z$42,$E172-2003,AC$28-2003),
IF(AC$28&gt;=$E172,MAX(1,INDEX('4. CPI-tabel'!$D$20:$Z$42,MAX($E172,2010)-2003,AC$28-2003)),0))</f>
        <v>0</v>
      </c>
      <c r="AD172" s="118">
        <f>IF($C172="TD",INDEX('4. CPI-tabel'!$D$20:$Z$42,$E172-2003,AD$28-2003),
IF(AD$28&gt;=$E172,MAX(1,INDEX('4. CPI-tabel'!$D$20:$Z$42,MAX($E172,2010)-2003,AD$28-2003)),0))</f>
        <v>0</v>
      </c>
      <c r="AE172" s="118">
        <f>IF($C172="TD",INDEX('4. CPI-tabel'!$D$20:$Z$42,$E172-2003,AE$28-2003),
IF(AE$28&gt;=$E172,MAX(1,INDEX('4. CPI-tabel'!$D$20:$Z$42,MAX($E172,2010)-2003,AE$28-2003)),0))</f>
        <v>0</v>
      </c>
      <c r="AF172" s="118">
        <f>IF($C172="TD",INDEX('4. CPI-tabel'!$D$20:$Z$42,$E172-2003,AF$28-2003),
IF(AF$28&gt;=$E172,MAX(1,INDEX('4. CPI-tabel'!$D$20:$Z$42,MAX($E172,2010)-2003,AF$28-2003)),0))</f>
        <v>0</v>
      </c>
      <c r="AG172" s="118">
        <f>IF($C172="TD",INDEX('4. CPI-tabel'!$D$20:$Z$42,$E172-2003,AG$28-2003),
IF(AG$28&gt;=$E172,MAX(1,INDEX('4. CPI-tabel'!$D$20:$Z$42,MAX($E172,2010)-2003,AG$28-2003)),0))</f>
        <v>1</v>
      </c>
      <c r="AH172" s="118">
        <f>IF($C172="TD",INDEX('4. CPI-tabel'!$D$20:$Z$42,$E172-2003,AH$28-2003),
IF(AH$28&gt;=$E172,MAX(1,INDEX('4. CPI-tabel'!$D$20:$Z$42,MAX($E172,2010)-2003,AH$28-2003)),0))</f>
        <v>1.0069999999999999</v>
      </c>
      <c r="AI172" s="118">
        <f>IF($C172="TD",INDEX('4. CPI-tabel'!$D$20:$Z$42,$E172-2003,AI$28-2003),
IF(AI$28&gt;=$E172,MAX(1,INDEX('4. CPI-tabel'!$D$20:$Z$42,MAX($E172,2010)-2003,AI$28-2003)),0))</f>
        <v>1.0069999999999999</v>
      </c>
      <c r="AJ172" s="118">
        <f>IF($C172="TD",INDEX('4. CPI-tabel'!$D$20:$Z$42,$E172-2003,AJ$28-2003),
IF(AJ$28&gt;=$E172,MAX(1,INDEX('4. CPI-tabel'!$D$20:$Z$42,MAX($E172,2010)-2003,AJ$28-2003)),0))</f>
        <v>1.0069999999999999</v>
      </c>
      <c r="AK172" s="118">
        <f>IF($C172="TD",INDEX('4. CPI-tabel'!$D$20:$Z$42,$E172-2003,AK$28-2003),
IF(AK$28&gt;=$E172,MAX(1,INDEX('4. CPI-tabel'!$D$20:$Z$42,MAX($E172,2010)-2003,AK$28-2003)),0))</f>
        <v>1.0069999999999999</v>
      </c>
      <c r="AL172" s="118">
        <f>IF($C172="TD",INDEX('4. CPI-tabel'!$D$20:$Z$42,$E172-2003,AL$28-2003),
IF(AL$28&gt;=$E172,MAX(1,INDEX('4. CPI-tabel'!$D$20:$Z$42,MAX($E172,2010)-2003,AL$28-2003)),0))</f>
        <v>1.0069999999999999</v>
      </c>
      <c r="AM172" s="118">
        <f>IF($C172="TD",INDEX('4. CPI-tabel'!$D$20:$Z$42,$E172-2003,AM$28-2003),
IF(AM$28&gt;=$E172,MAX(1,INDEX('4. CPI-tabel'!$D$20:$Z$42,MAX($E172,2010)-2003,AM$28-2003)),0))</f>
        <v>1.0069999999999999</v>
      </c>
      <c r="AN172" s="20"/>
      <c r="AO172" s="87">
        <f t="shared" si="53"/>
        <v>0</v>
      </c>
      <c r="AP172" s="87">
        <f t="shared" si="54"/>
        <v>0</v>
      </c>
      <c r="AQ172" s="87">
        <f t="shared" si="55"/>
        <v>0</v>
      </c>
      <c r="AR172" s="87">
        <f t="shared" si="56"/>
        <v>0</v>
      </c>
      <c r="AS172" s="87">
        <f t="shared" si="57"/>
        <v>0</v>
      </c>
      <c r="AT172" s="87">
        <f t="shared" si="58"/>
        <v>0</v>
      </c>
      <c r="AU172" s="87">
        <f t="shared" si="59"/>
        <v>0</v>
      </c>
      <c r="AV172" s="87">
        <f t="shared" si="60"/>
        <v>0</v>
      </c>
      <c r="AW172" s="87">
        <f t="shared" si="61"/>
        <v>0</v>
      </c>
      <c r="AX172" s="87">
        <f t="shared" si="62"/>
        <v>85476.487000000008</v>
      </c>
      <c r="AY172" s="87">
        <f t="shared" si="63"/>
        <v>172149.644818</v>
      </c>
      <c r="AZ172" s="87">
        <f t="shared" si="64"/>
        <v>206579.57378159999</v>
      </c>
      <c r="BA172" s="87">
        <f t="shared" si="65"/>
        <v>158377.67323255999</v>
      </c>
      <c r="BB172" s="87">
        <f t="shared" si="66"/>
        <v>158377.67323255999</v>
      </c>
      <c r="BC172" s="87">
        <f t="shared" si="67"/>
        <v>79188.836616279994</v>
      </c>
      <c r="BD172" s="87">
        <f t="shared" si="68"/>
        <v>0</v>
      </c>
    </row>
    <row r="173" spans="2:56" x14ac:dyDescent="0.2">
      <c r="B173" s="86">
        <f>'3. Investeringen'!B159</f>
        <v>145</v>
      </c>
      <c r="C173" s="86" t="str">
        <f>'3. Investeringen'!F159</f>
        <v>TD</v>
      </c>
      <c r="D173" s="86" t="str">
        <f>'3. Investeringen'!G159</f>
        <v>Nieuwe investeringen TD</v>
      </c>
      <c r="E173" s="121">
        <f>'3. Investeringen'!K159</f>
        <v>2020</v>
      </c>
      <c r="F173" s="20"/>
      <c r="G173" s="86">
        <f>'7. Nominale afschrijvingen'!R162</f>
        <v>0</v>
      </c>
      <c r="H173" s="86">
        <f>'7. Nominale afschrijvingen'!S162</f>
        <v>0</v>
      </c>
      <c r="I173" s="86">
        <f>'7. Nominale afschrijvingen'!T162</f>
        <v>0</v>
      </c>
      <c r="J173" s="86">
        <f>'7. Nominale afschrijvingen'!U162</f>
        <v>0</v>
      </c>
      <c r="K173" s="86">
        <f>'7. Nominale afschrijvingen'!V162</f>
        <v>0</v>
      </c>
      <c r="L173" s="86">
        <f>'7. Nominale afschrijvingen'!W162</f>
        <v>0</v>
      </c>
      <c r="M173" s="86">
        <f>'7. Nominale afschrijvingen'!X162</f>
        <v>0</v>
      </c>
      <c r="N173" s="86">
        <f>'7. Nominale afschrijvingen'!Y162</f>
        <v>0</v>
      </c>
      <c r="O173" s="86">
        <f>'7. Nominale afschrijvingen'!Z162</f>
        <v>0</v>
      </c>
      <c r="P173" s="86">
        <f>'7. Nominale afschrijvingen'!AA162</f>
        <v>0</v>
      </c>
      <c r="Q173" s="86">
        <f>'7. Nominale afschrijvingen'!AB162</f>
        <v>0</v>
      </c>
      <c r="R173" s="86">
        <f>'7. Nominale afschrijvingen'!AC162</f>
        <v>0</v>
      </c>
      <c r="S173" s="86">
        <f>'7. Nominale afschrijvingen'!AD162</f>
        <v>0</v>
      </c>
      <c r="T173" s="86">
        <f>'7. Nominale afschrijvingen'!AE162</f>
        <v>0</v>
      </c>
      <c r="U173" s="86">
        <f>'7. Nominale afschrijvingen'!AF162</f>
        <v>0</v>
      </c>
      <c r="V173" s="86">
        <f>'7. Nominale afschrijvingen'!AG162</f>
        <v>0</v>
      </c>
      <c r="W173" s="65"/>
      <c r="X173" s="118">
        <f>IF($C173="TD",INDEX('4. CPI-tabel'!$D$20:$Z$42,$E173-2003,X$28-2003),
IF(X$28&gt;=$E173,MAX(1,INDEX('4. CPI-tabel'!$D$20:$Z$42,MAX($E173,2010)-2003,X$28-2003)),0))</f>
        <v>0</v>
      </c>
      <c r="Y173" s="118">
        <f>IF($C173="TD",INDEX('4. CPI-tabel'!$D$20:$Z$42,$E173-2003,Y$28-2003),
IF(Y$28&gt;=$E173,MAX(1,INDEX('4. CPI-tabel'!$D$20:$Z$42,MAX($E173,2010)-2003,Y$28-2003)),0))</f>
        <v>0</v>
      </c>
      <c r="Z173" s="118">
        <f>IF($C173="TD",INDEX('4. CPI-tabel'!$D$20:$Z$42,$E173-2003,Z$28-2003),
IF(Z$28&gt;=$E173,MAX(1,INDEX('4. CPI-tabel'!$D$20:$Z$42,MAX($E173,2010)-2003,Z$28-2003)),0))</f>
        <v>0</v>
      </c>
      <c r="AA173" s="118">
        <f>IF($C173="TD",INDEX('4. CPI-tabel'!$D$20:$Z$42,$E173-2003,AA$28-2003),
IF(AA$28&gt;=$E173,MAX(1,INDEX('4. CPI-tabel'!$D$20:$Z$42,MAX($E173,2010)-2003,AA$28-2003)),0))</f>
        <v>0</v>
      </c>
      <c r="AB173" s="118">
        <f>IF($C173="TD",INDEX('4. CPI-tabel'!$D$20:$Z$42,$E173-2003,AB$28-2003),
IF(AB$28&gt;=$E173,MAX(1,INDEX('4. CPI-tabel'!$D$20:$Z$42,MAX($E173,2010)-2003,AB$28-2003)),0))</f>
        <v>0</v>
      </c>
      <c r="AC173" s="118">
        <f>IF($C173="TD",INDEX('4. CPI-tabel'!$D$20:$Z$42,$E173-2003,AC$28-2003),
IF(AC$28&gt;=$E173,MAX(1,INDEX('4. CPI-tabel'!$D$20:$Z$42,MAX($E173,2010)-2003,AC$28-2003)),0))</f>
        <v>0</v>
      </c>
      <c r="AD173" s="118">
        <f>IF($C173="TD",INDEX('4. CPI-tabel'!$D$20:$Z$42,$E173-2003,AD$28-2003),
IF(AD$28&gt;=$E173,MAX(1,INDEX('4. CPI-tabel'!$D$20:$Z$42,MAX($E173,2010)-2003,AD$28-2003)),0))</f>
        <v>0</v>
      </c>
      <c r="AE173" s="118">
        <f>IF($C173="TD",INDEX('4. CPI-tabel'!$D$20:$Z$42,$E173-2003,AE$28-2003),
IF(AE$28&gt;=$E173,MAX(1,INDEX('4. CPI-tabel'!$D$20:$Z$42,MAX($E173,2010)-2003,AE$28-2003)),0))</f>
        <v>0</v>
      </c>
      <c r="AF173" s="118">
        <f>IF($C173="TD",INDEX('4. CPI-tabel'!$D$20:$Z$42,$E173-2003,AF$28-2003),
IF(AF$28&gt;=$E173,MAX(1,INDEX('4. CPI-tabel'!$D$20:$Z$42,MAX($E173,2010)-2003,AF$28-2003)),0))</f>
        <v>0</v>
      </c>
      <c r="AG173" s="118">
        <f>IF($C173="TD",INDEX('4. CPI-tabel'!$D$20:$Z$42,$E173-2003,AG$28-2003),
IF(AG$28&gt;=$E173,MAX(1,INDEX('4. CPI-tabel'!$D$20:$Z$42,MAX($E173,2010)-2003,AG$28-2003)),0))</f>
        <v>1</v>
      </c>
      <c r="AH173" s="118">
        <f>IF($C173="TD",INDEX('4. CPI-tabel'!$D$20:$Z$42,$E173-2003,AH$28-2003),
IF(AH$28&gt;=$E173,MAX(1,INDEX('4. CPI-tabel'!$D$20:$Z$42,MAX($E173,2010)-2003,AH$28-2003)),0))</f>
        <v>1.0069999999999999</v>
      </c>
      <c r="AI173" s="118">
        <f>IF($C173="TD",INDEX('4. CPI-tabel'!$D$20:$Z$42,$E173-2003,AI$28-2003),
IF(AI$28&gt;=$E173,MAX(1,INDEX('4. CPI-tabel'!$D$20:$Z$42,MAX($E173,2010)-2003,AI$28-2003)),0))</f>
        <v>1.0069999999999999</v>
      </c>
      <c r="AJ173" s="118">
        <f>IF($C173="TD",INDEX('4. CPI-tabel'!$D$20:$Z$42,$E173-2003,AJ$28-2003),
IF(AJ$28&gt;=$E173,MAX(1,INDEX('4. CPI-tabel'!$D$20:$Z$42,MAX($E173,2010)-2003,AJ$28-2003)),0))</f>
        <v>1.0069999999999999</v>
      </c>
      <c r="AK173" s="118">
        <f>IF($C173="TD",INDEX('4. CPI-tabel'!$D$20:$Z$42,$E173-2003,AK$28-2003),
IF(AK$28&gt;=$E173,MAX(1,INDEX('4. CPI-tabel'!$D$20:$Z$42,MAX($E173,2010)-2003,AK$28-2003)),0))</f>
        <v>1.0069999999999999</v>
      </c>
      <c r="AL173" s="118">
        <f>IF($C173="TD",INDEX('4. CPI-tabel'!$D$20:$Z$42,$E173-2003,AL$28-2003),
IF(AL$28&gt;=$E173,MAX(1,INDEX('4. CPI-tabel'!$D$20:$Z$42,MAX($E173,2010)-2003,AL$28-2003)),0))</f>
        <v>1.0069999999999999</v>
      </c>
      <c r="AM173" s="118">
        <f>IF($C173="TD",INDEX('4. CPI-tabel'!$D$20:$Z$42,$E173-2003,AM$28-2003),
IF(AM$28&gt;=$E173,MAX(1,INDEX('4. CPI-tabel'!$D$20:$Z$42,MAX($E173,2010)-2003,AM$28-2003)),0))</f>
        <v>1.0069999999999999</v>
      </c>
      <c r="AN173" s="20"/>
      <c r="AO173" s="87">
        <f t="shared" si="53"/>
        <v>0</v>
      </c>
      <c r="AP173" s="87">
        <f t="shared" si="54"/>
        <v>0</v>
      </c>
      <c r="AQ173" s="87">
        <f t="shared" si="55"/>
        <v>0</v>
      </c>
      <c r="AR173" s="87">
        <f t="shared" si="56"/>
        <v>0</v>
      </c>
      <c r="AS173" s="87">
        <f t="shared" si="57"/>
        <v>0</v>
      </c>
      <c r="AT173" s="87">
        <f t="shared" si="58"/>
        <v>0</v>
      </c>
      <c r="AU173" s="87">
        <f t="shared" si="59"/>
        <v>0</v>
      </c>
      <c r="AV173" s="87">
        <f t="shared" si="60"/>
        <v>0</v>
      </c>
      <c r="AW173" s="87">
        <f t="shared" si="61"/>
        <v>0</v>
      </c>
      <c r="AX173" s="87">
        <f t="shared" si="62"/>
        <v>0</v>
      </c>
      <c r="AY173" s="87">
        <f t="shared" si="63"/>
        <v>0</v>
      </c>
      <c r="AZ173" s="87">
        <f t="shared" si="64"/>
        <v>0</v>
      </c>
      <c r="BA173" s="87">
        <f t="shared" si="65"/>
        <v>0</v>
      </c>
      <c r="BB173" s="87">
        <f t="shared" si="66"/>
        <v>0</v>
      </c>
      <c r="BC173" s="87">
        <f t="shared" si="67"/>
        <v>0</v>
      </c>
      <c r="BD173" s="87">
        <f t="shared" si="68"/>
        <v>0</v>
      </c>
    </row>
    <row r="174" spans="2:56" x14ac:dyDescent="0.2">
      <c r="B174" s="86">
        <f>'3. Investeringen'!B160</f>
        <v>146</v>
      </c>
      <c r="C174" s="86" t="str">
        <f>'3. Investeringen'!F160</f>
        <v>AD</v>
      </c>
      <c r="D174" s="86" t="str">
        <f>'3. Investeringen'!G160</f>
        <v>Nieuwe investeringen AD</v>
      </c>
      <c r="E174" s="121">
        <f>'3. Investeringen'!K160</f>
        <v>2020</v>
      </c>
      <c r="F174" s="20"/>
      <c r="G174" s="86">
        <f>'7. Nominale afschrijvingen'!R163</f>
        <v>0</v>
      </c>
      <c r="H174" s="86">
        <f>'7. Nominale afschrijvingen'!S163</f>
        <v>0</v>
      </c>
      <c r="I174" s="86">
        <f>'7. Nominale afschrijvingen'!T163</f>
        <v>0</v>
      </c>
      <c r="J174" s="86">
        <f>'7. Nominale afschrijvingen'!U163</f>
        <v>0</v>
      </c>
      <c r="K174" s="86">
        <f>'7. Nominale afschrijvingen'!V163</f>
        <v>0</v>
      </c>
      <c r="L174" s="86">
        <f>'7. Nominale afschrijvingen'!W163</f>
        <v>0</v>
      </c>
      <c r="M174" s="86">
        <f>'7. Nominale afschrijvingen'!X163</f>
        <v>0</v>
      </c>
      <c r="N174" s="86">
        <f>'7. Nominale afschrijvingen'!Y163</f>
        <v>0</v>
      </c>
      <c r="O174" s="86">
        <f>'7. Nominale afschrijvingen'!Z163</f>
        <v>0</v>
      </c>
      <c r="P174" s="86">
        <f>'7. Nominale afschrijvingen'!AA163</f>
        <v>12518.678333333333</v>
      </c>
      <c r="Q174" s="86">
        <f>'7. Nominale afschrijvingen'!AB163</f>
        <v>25037.356666666667</v>
      </c>
      <c r="R174" s="86">
        <f>'7. Nominale afschrijvingen'!AC163</f>
        <v>30044.828000000001</v>
      </c>
      <c r="S174" s="86">
        <f>'7. Nominale afschrijvingen'!AD163</f>
        <v>29083.393504</v>
      </c>
      <c r="T174" s="86">
        <f>'7. Nominale afschrijvingen'!AE163</f>
        <v>28152.724911871999</v>
      </c>
      <c r="U174" s="86">
        <f>'7. Nominale afschrijvingen'!AF163</f>
        <v>27251.837714692098</v>
      </c>
      <c r="V174" s="86">
        <f>'7. Nominale afschrijvingen'!AG163</f>
        <v>26379.77890782195</v>
      </c>
      <c r="W174" s="65"/>
      <c r="X174" s="118">
        <f>IF($C174="TD",INDEX('4. CPI-tabel'!$D$20:$Z$42,$E174-2003,X$28-2003),
IF(X$28&gt;=$E174,MAX(1,INDEX('4. CPI-tabel'!$D$20:$Z$42,MAX($E174,2010)-2003,X$28-2003)),0))</f>
        <v>0</v>
      </c>
      <c r="Y174" s="118">
        <f>IF($C174="TD",INDEX('4. CPI-tabel'!$D$20:$Z$42,$E174-2003,Y$28-2003),
IF(Y$28&gt;=$E174,MAX(1,INDEX('4. CPI-tabel'!$D$20:$Z$42,MAX($E174,2010)-2003,Y$28-2003)),0))</f>
        <v>0</v>
      </c>
      <c r="Z174" s="118">
        <f>IF($C174="TD",INDEX('4. CPI-tabel'!$D$20:$Z$42,$E174-2003,Z$28-2003),
IF(Z$28&gt;=$E174,MAX(1,INDEX('4. CPI-tabel'!$D$20:$Z$42,MAX($E174,2010)-2003,Z$28-2003)),0))</f>
        <v>0</v>
      </c>
      <c r="AA174" s="118">
        <f>IF($C174="TD",INDEX('4. CPI-tabel'!$D$20:$Z$42,$E174-2003,AA$28-2003),
IF(AA$28&gt;=$E174,MAX(1,INDEX('4. CPI-tabel'!$D$20:$Z$42,MAX($E174,2010)-2003,AA$28-2003)),0))</f>
        <v>0</v>
      </c>
      <c r="AB174" s="118">
        <f>IF($C174="TD",INDEX('4. CPI-tabel'!$D$20:$Z$42,$E174-2003,AB$28-2003),
IF(AB$28&gt;=$E174,MAX(1,INDEX('4. CPI-tabel'!$D$20:$Z$42,MAX($E174,2010)-2003,AB$28-2003)),0))</f>
        <v>0</v>
      </c>
      <c r="AC174" s="118">
        <f>IF($C174="TD",INDEX('4. CPI-tabel'!$D$20:$Z$42,$E174-2003,AC$28-2003),
IF(AC$28&gt;=$E174,MAX(1,INDEX('4. CPI-tabel'!$D$20:$Z$42,MAX($E174,2010)-2003,AC$28-2003)),0))</f>
        <v>0</v>
      </c>
      <c r="AD174" s="118">
        <f>IF($C174="TD",INDEX('4. CPI-tabel'!$D$20:$Z$42,$E174-2003,AD$28-2003),
IF(AD$28&gt;=$E174,MAX(1,INDEX('4. CPI-tabel'!$D$20:$Z$42,MAX($E174,2010)-2003,AD$28-2003)),0))</f>
        <v>0</v>
      </c>
      <c r="AE174" s="118">
        <f>IF($C174="TD",INDEX('4. CPI-tabel'!$D$20:$Z$42,$E174-2003,AE$28-2003),
IF(AE$28&gt;=$E174,MAX(1,INDEX('4. CPI-tabel'!$D$20:$Z$42,MAX($E174,2010)-2003,AE$28-2003)),0))</f>
        <v>0</v>
      </c>
      <c r="AF174" s="118">
        <f>IF($C174="TD",INDEX('4. CPI-tabel'!$D$20:$Z$42,$E174-2003,AF$28-2003),
IF(AF$28&gt;=$E174,MAX(1,INDEX('4. CPI-tabel'!$D$20:$Z$42,MAX($E174,2010)-2003,AF$28-2003)),0))</f>
        <v>0</v>
      </c>
      <c r="AG174" s="118">
        <f>IF($C174="TD",INDEX('4. CPI-tabel'!$D$20:$Z$42,$E174-2003,AG$28-2003),
IF(AG$28&gt;=$E174,MAX(1,INDEX('4. CPI-tabel'!$D$20:$Z$42,MAX($E174,2010)-2003,AG$28-2003)),0))</f>
        <v>1</v>
      </c>
      <c r="AH174" s="118">
        <f>IF($C174="TD",INDEX('4. CPI-tabel'!$D$20:$Z$42,$E174-2003,AH$28-2003),
IF(AH$28&gt;=$E174,MAX(1,INDEX('4. CPI-tabel'!$D$20:$Z$42,MAX($E174,2010)-2003,AH$28-2003)),0))</f>
        <v>1.0069999999999999</v>
      </c>
      <c r="AI174" s="118">
        <f>IF($C174="TD",INDEX('4. CPI-tabel'!$D$20:$Z$42,$E174-2003,AI$28-2003),
IF(AI$28&gt;=$E174,MAX(1,INDEX('4. CPI-tabel'!$D$20:$Z$42,MAX($E174,2010)-2003,AI$28-2003)),0))</f>
        <v>1.0069999999999999</v>
      </c>
      <c r="AJ174" s="118">
        <f>IF($C174="TD",INDEX('4. CPI-tabel'!$D$20:$Z$42,$E174-2003,AJ$28-2003),
IF(AJ$28&gt;=$E174,MAX(1,INDEX('4. CPI-tabel'!$D$20:$Z$42,MAX($E174,2010)-2003,AJ$28-2003)),0))</f>
        <v>1.0069999999999999</v>
      </c>
      <c r="AK174" s="118">
        <f>IF($C174="TD",INDEX('4. CPI-tabel'!$D$20:$Z$42,$E174-2003,AK$28-2003),
IF(AK$28&gt;=$E174,MAX(1,INDEX('4. CPI-tabel'!$D$20:$Z$42,MAX($E174,2010)-2003,AK$28-2003)),0))</f>
        <v>1.0069999999999999</v>
      </c>
      <c r="AL174" s="118">
        <f>IF($C174="TD",INDEX('4. CPI-tabel'!$D$20:$Z$42,$E174-2003,AL$28-2003),
IF(AL$28&gt;=$E174,MAX(1,INDEX('4. CPI-tabel'!$D$20:$Z$42,MAX($E174,2010)-2003,AL$28-2003)),0))</f>
        <v>1.0069999999999999</v>
      </c>
      <c r="AM174" s="118">
        <f>IF($C174="TD",INDEX('4. CPI-tabel'!$D$20:$Z$42,$E174-2003,AM$28-2003),
IF(AM$28&gt;=$E174,MAX(1,INDEX('4. CPI-tabel'!$D$20:$Z$42,MAX($E174,2010)-2003,AM$28-2003)),0))</f>
        <v>1.0069999999999999</v>
      </c>
      <c r="AN174" s="20"/>
      <c r="AO174" s="87">
        <f t="shared" si="53"/>
        <v>0</v>
      </c>
      <c r="AP174" s="87">
        <f t="shared" si="54"/>
        <v>0</v>
      </c>
      <c r="AQ174" s="87">
        <f t="shared" si="55"/>
        <v>0</v>
      </c>
      <c r="AR174" s="87">
        <f t="shared" si="56"/>
        <v>0</v>
      </c>
      <c r="AS174" s="87">
        <f t="shared" si="57"/>
        <v>0</v>
      </c>
      <c r="AT174" s="87">
        <f t="shared" si="58"/>
        <v>0</v>
      </c>
      <c r="AU174" s="87">
        <f t="shared" si="59"/>
        <v>0</v>
      </c>
      <c r="AV174" s="87">
        <f t="shared" si="60"/>
        <v>0</v>
      </c>
      <c r="AW174" s="87">
        <f t="shared" si="61"/>
        <v>0</v>
      </c>
      <c r="AX174" s="87">
        <f t="shared" si="62"/>
        <v>12518.678333333333</v>
      </c>
      <c r="AY174" s="87">
        <f t="shared" si="63"/>
        <v>25212.618163333329</v>
      </c>
      <c r="AZ174" s="87">
        <f t="shared" si="64"/>
        <v>30255.141796</v>
      </c>
      <c r="BA174" s="87">
        <f t="shared" si="65"/>
        <v>29286.977258527997</v>
      </c>
      <c r="BB174" s="87">
        <f t="shared" si="66"/>
        <v>28349.793986255099</v>
      </c>
      <c r="BC174" s="87">
        <f t="shared" si="67"/>
        <v>27442.600578694939</v>
      </c>
      <c r="BD174" s="87">
        <f t="shared" si="68"/>
        <v>26564.4373601767</v>
      </c>
    </row>
    <row r="175" spans="2:56" x14ac:dyDescent="0.2">
      <c r="B175" s="86">
        <f>'3. Investeringen'!B161</f>
        <v>147</v>
      </c>
      <c r="C175" s="86" t="str">
        <f>'3. Investeringen'!F161</f>
        <v>AD</v>
      </c>
      <c r="D175" s="86" t="str">
        <f>'3. Investeringen'!G161</f>
        <v>Nieuwe investeringen AD</v>
      </c>
      <c r="E175" s="121">
        <f>'3. Investeringen'!K161</f>
        <v>2020</v>
      </c>
      <c r="F175" s="20"/>
      <c r="G175" s="86">
        <f>'7. Nominale afschrijvingen'!R164</f>
        <v>0</v>
      </c>
      <c r="H175" s="86">
        <f>'7. Nominale afschrijvingen'!S164</f>
        <v>0</v>
      </c>
      <c r="I175" s="86">
        <f>'7. Nominale afschrijvingen'!T164</f>
        <v>0</v>
      </c>
      <c r="J175" s="86">
        <f>'7. Nominale afschrijvingen'!U164</f>
        <v>0</v>
      </c>
      <c r="K175" s="86">
        <f>'7. Nominale afschrijvingen'!V164</f>
        <v>0</v>
      </c>
      <c r="L175" s="86">
        <f>'7. Nominale afschrijvingen'!W164</f>
        <v>0</v>
      </c>
      <c r="M175" s="86">
        <f>'7. Nominale afschrijvingen'!X164</f>
        <v>0</v>
      </c>
      <c r="N175" s="86">
        <f>'7. Nominale afschrijvingen'!Y164</f>
        <v>0</v>
      </c>
      <c r="O175" s="86">
        <f>'7. Nominale afschrijvingen'!Z164</f>
        <v>0</v>
      </c>
      <c r="P175" s="86">
        <f>'7. Nominale afschrijvingen'!AA164</f>
        <v>39.877948717948719</v>
      </c>
      <c r="Q175" s="86">
        <f>'7. Nominale afschrijvingen'!AB164</f>
        <v>79.755897435897438</v>
      </c>
      <c r="R175" s="86">
        <f>'7. Nominale afschrijvingen'!AC164</f>
        <v>95.707076923076926</v>
      </c>
      <c r="S175" s="86">
        <f>'7. Nominale afschrijvingen'!AD164</f>
        <v>92.644450461538469</v>
      </c>
      <c r="T175" s="86">
        <f>'7. Nominale afschrijvingen'!AE164</f>
        <v>89.679828046769245</v>
      </c>
      <c r="U175" s="86">
        <f>'7. Nominale afschrijvingen'!AF164</f>
        <v>86.81007354927263</v>
      </c>
      <c r="V175" s="86">
        <f>'7. Nominale afschrijvingen'!AG164</f>
        <v>84.032151195695903</v>
      </c>
      <c r="W175" s="65"/>
      <c r="X175" s="118">
        <f>IF($C175="TD",INDEX('4. CPI-tabel'!$D$20:$Z$42,$E175-2003,X$28-2003),
IF(X$28&gt;=$E175,MAX(1,INDEX('4. CPI-tabel'!$D$20:$Z$42,MAX($E175,2010)-2003,X$28-2003)),0))</f>
        <v>0</v>
      </c>
      <c r="Y175" s="118">
        <f>IF($C175="TD",INDEX('4. CPI-tabel'!$D$20:$Z$42,$E175-2003,Y$28-2003),
IF(Y$28&gt;=$E175,MAX(1,INDEX('4. CPI-tabel'!$D$20:$Z$42,MAX($E175,2010)-2003,Y$28-2003)),0))</f>
        <v>0</v>
      </c>
      <c r="Z175" s="118">
        <f>IF($C175="TD",INDEX('4. CPI-tabel'!$D$20:$Z$42,$E175-2003,Z$28-2003),
IF(Z$28&gt;=$E175,MAX(1,INDEX('4. CPI-tabel'!$D$20:$Z$42,MAX($E175,2010)-2003,Z$28-2003)),0))</f>
        <v>0</v>
      </c>
      <c r="AA175" s="118">
        <f>IF($C175="TD",INDEX('4. CPI-tabel'!$D$20:$Z$42,$E175-2003,AA$28-2003),
IF(AA$28&gt;=$E175,MAX(1,INDEX('4. CPI-tabel'!$D$20:$Z$42,MAX($E175,2010)-2003,AA$28-2003)),0))</f>
        <v>0</v>
      </c>
      <c r="AB175" s="118">
        <f>IF($C175="TD",INDEX('4. CPI-tabel'!$D$20:$Z$42,$E175-2003,AB$28-2003),
IF(AB$28&gt;=$E175,MAX(1,INDEX('4. CPI-tabel'!$D$20:$Z$42,MAX($E175,2010)-2003,AB$28-2003)),0))</f>
        <v>0</v>
      </c>
      <c r="AC175" s="118">
        <f>IF($C175="TD",INDEX('4. CPI-tabel'!$D$20:$Z$42,$E175-2003,AC$28-2003),
IF(AC$28&gt;=$E175,MAX(1,INDEX('4. CPI-tabel'!$D$20:$Z$42,MAX($E175,2010)-2003,AC$28-2003)),0))</f>
        <v>0</v>
      </c>
      <c r="AD175" s="118">
        <f>IF($C175="TD",INDEX('4. CPI-tabel'!$D$20:$Z$42,$E175-2003,AD$28-2003),
IF(AD$28&gt;=$E175,MAX(1,INDEX('4. CPI-tabel'!$D$20:$Z$42,MAX($E175,2010)-2003,AD$28-2003)),0))</f>
        <v>0</v>
      </c>
      <c r="AE175" s="118">
        <f>IF($C175="TD",INDEX('4. CPI-tabel'!$D$20:$Z$42,$E175-2003,AE$28-2003),
IF(AE$28&gt;=$E175,MAX(1,INDEX('4. CPI-tabel'!$D$20:$Z$42,MAX($E175,2010)-2003,AE$28-2003)),0))</f>
        <v>0</v>
      </c>
      <c r="AF175" s="118">
        <f>IF($C175="TD",INDEX('4. CPI-tabel'!$D$20:$Z$42,$E175-2003,AF$28-2003),
IF(AF$28&gt;=$E175,MAX(1,INDEX('4. CPI-tabel'!$D$20:$Z$42,MAX($E175,2010)-2003,AF$28-2003)),0))</f>
        <v>0</v>
      </c>
      <c r="AG175" s="118">
        <f>IF($C175="TD",INDEX('4. CPI-tabel'!$D$20:$Z$42,$E175-2003,AG$28-2003),
IF(AG$28&gt;=$E175,MAX(1,INDEX('4. CPI-tabel'!$D$20:$Z$42,MAX($E175,2010)-2003,AG$28-2003)),0))</f>
        <v>1</v>
      </c>
      <c r="AH175" s="118">
        <f>IF($C175="TD",INDEX('4. CPI-tabel'!$D$20:$Z$42,$E175-2003,AH$28-2003),
IF(AH$28&gt;=$E175,MAX(1,INDEX('4. CPI-tabel'!$D$20:$Z$42,MAX($E175,2010)-2003,AH$28-2003)),0))</f>
        <v>1.0069999999999999</v>
      </c>
      <c r="AI175" s="118">
        <f>IF($C175="TD",INDEX('4. CPI-tabel'!$D$20:$Z$42,$E175-2003,AI$28-2003),
IF(AI$28&gt;=$E175,MAX(1,INDEX('4. CPI-tabel'!$D$20:$Z$42,MAX($E175,2010)-2003,AI$28-2003)),0))</f>
        <v>1.0069999999999999</v>
      </c>
      <c r="AJ175" s="118">
        <f>IF($C175="TD",INDEX('4. CPI-tabel'!$D$20:$Z$42,$E175-2003,AJ$28-2003),
IF(AJ$28&gt;=$E175,MAX(1,INDEX('4. CPI-tabel'!$D$20:$Z$42,MAX($E175,2010)-2003,AJ$28-2003)),0))</f>
        <v>1.0069999999999999</v>
      </c>
      <c r="AK175" s="118">
        <f>IF($C175="TD",INDEX('4. CPI-tabel'!$D$20:$Z$42,$E175-2003,AK$28-2003),
IF(AK$28&gt;=$E175,MAX(1,INDEX('4. CPI-tabel'!$D$20:$Z$42,MAX($E175,2010)-2003,AK$28-2003)),0))</f>
        <v>1.0069999999999999</v>
      </c>
      <c r="AL175" s="118">
        <f>IF($C175="TD",INDEX('4. CPI-tabel'!$D$20:$Z$42,$E175-2003,AL$28-2003),
IF(AL$28&gt;=$E175,MAX(1,INDEX('4. CPI-tabel'!$D$20:$Z$42,MAX($E175,2010)-2003,AL$28-2003)),0))</f>
        <v>1.0069999999999999</v>
      </c>
      <c r="AM175" s="118">
        <f>IF($C175="TD",INDEX('4. CPI-tabel'!$D$20:$Z$42,$E175-2003,AM$28-2003),
IF(AM$28&gt;=$E175,MAX(1,INDEX('4. CPI-tabel'!$D$20:$Z$42,MAX($E175,2010)-2003,AM$28-2003)),0))</f>
        <v>1.0069999999999999</v>
      </c>
      <c r="AN175" s="20"/>
      <c r="AO175" s="87">
        <f t="shared" si="53"/>
        <v>0</v>
      </c>
      <c r="AP175" s="87">
        <f t="shared" si="54"/>
        <v>0</v>
      </c>
      <c r="AQ175" s="87">
        <f t="shared" si="55"/>
        <v>0</v>
      </c>
      <c r="AR175" s="87">
        <f t="shared" si="56"/>
        <v>0</v>
      </c>
      <c r="AS175" s="87">
        <f t="shared" si="57"/>
        <v>0</v>
      </c>
      <c r="AT175" s="87">
        <f t="shared" si="58"/>
        <v>0</v>
      </c>
      <c r="AU175" s="87">
        <f t="shared" si="59"/>
        <v>0</v>
      </c>
      <c r="AV175" s="87">
        <f t="shared" si="60"/>
        <v>0</v>
      </c>
      <c r="AW175" s="87">
        <f t="shared" si="61"/>
        <v>0</v>
      </c>
      <c r="AX175" s="87">
        <f t="shared" si="62"/>
        <v>39.877948717948719</v>
      </c>
      <c r="AY175" s="87">
        <f t="shared" si="63"/>
        <v>80.31418871794871</v>
      </c>
      <c r="AZ175" s="87">
        <f t="shared" si="64"/>
        <v>96.377026461538449</v>
      </c>
      <c r="BA175" s="87">
        <f t="shared" si="65"/>
        <v>93.292961614769226</v>
      </c>
      <c r="BB175" s="87">
        <f t="shared" si="66"/>
        <v>90.307586843096615</v>
      </c>
      <c r="BC175" s="87">
        <f t="shared" si="67"/>
        <v>87.417744064117528</v>
      </c>
      <c r="BD175" s="87">
        <f t="shared" si="68"/>
        <v>84.620376254065761</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180"/>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79" t="s">
        <v>199</v>
      </c>
      <c r="C5" s="179"/>
      <c r="D5" s="179"/>
      <c r="E5" s="179"/>
      <c r="F5" s="179"/>
      <c r="G5" s="179"/>
      <c r="H5" s="163"/>
      <c r="I5" s="124"/>
      <c r="J5" s="124"/>
      <c r="K5" s="124"/>
      <c r="L5" s="124"/>
      <c r="M5" s="124"/>
    </row>
    <row r="6" spans="2:47" s="161" customFormat="1" x14ac:dyDescent="0.2"/>
    <row r="7" spans="2:47" s="161" customFormat="1" x14ac:dyDescent="0.2">
      <c r="B7" s="169" t="s">
        <v>27</v>
      </c>
    </row>
    <row r="8" spans="2:47" s="161" customFormat="1" ht="30" customHeight="1" x14ac:dyDescent="0.2">
      <c r="B8" s="179" t="s">
        <v>215</v>
      </c>
      <c r="C8" s="179"/>
      <c r="D8" s="179"/>
      <c r="E8" s="179"/>
      <c r="F8" s="179"/>
      <c r="G8" s="179"/>
    </row>
    <row r="9" spans="2:47" s="161" customFormat="1" x14ac:dyDescent="0.2">
      <c r="B9" s="179"/>
      <c r="C9" s="179"/>
      <c r="D9" s="179"/>
      <c r="E9" s="179"/>
      <c r="F9" s="179"/>
      <c r="G9" s="179"/>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3"/>
      <c r="H13" s="126"/>
      <c r="I13" s="143"/>
      <c r="AB13" s="126"/>
      <c r="AC13" s="87">
        <f t="shared" ref="AC13:AQ13" si="0">SUM(AC34:AC180)</f>
        <v>175588932.86311528</v>
      </c>
      <c r="AD13" s="87">
        <f t="shared" si="0"/>
        <v>175449948.20040163</v>
      </c>
      <c r="AE13" s="87">
        <f t="shared" si="0"/>
        <v>172593685.54045039</v>
      </c>
      <c r="AF13" s="87">
        <f t="shared" si="0"/>
        <v>170420394.57892644</v>
      </c>
      <c r="AG13" s="87">
        <f t="shared" si="0"/>
        <v>165158094.61240739</v>
      </c>
      <c r="AH13" s="87">
        <f t="shared" si="0"/>
        <v>159600292.79394203</v>
      </c>
      <c r="AI13" s="87">
        <f t="shared" si="0"/>
        <v>152516541.00027642</v>
      </c>
      <c r="AJ13" s="87">
        <f t="shared" si="0"/>
        <v>147785908.78999364</v>
      </c>
      <c r="AK13" s="87">
        <f t="shared" si="0"/>
        <v>145534144.93557414</v>
      </c>
      <c r="AL13" s="87">
        <f t="shared" si="0"/>
        <v>145102959.92469022</v>
      </c>
      <c r="AM13" s="87">
        <f t="shared" si="0"/>
        <v>137793358.5515739</v>
      </c>
      <c r="AN13" s="87">
        <f t="shared" si="0"/>
        <v>127898377.18339306</v>
      </c>
      <c r="AO13" s="87">
        <f t="shared" si="0"/>
        <v>118908782.17104311</v>
      </c>
      <c r="AP13" s="87">
        <f t="shared" si="0"/>
        <v>110626854.60942423</v>
      </c>
      <c r="AQ13" s="87">
        <f t="shared" si="0"/>
        <v>102725964.60923454</v>
      </c>
      <c r="AR13" s="87">
        <f>SUM(AR34:AR180)</f>
        <v>94945690.970412403</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SUMIF($C$34:$C$180,$B16&amp;" "&amp;$B$15,AC$34:AC$180)</f>
        <v>130196467.27625459</v>
      </c>
      <c r="AD16" s="88">
        <f t="shared" ref="AD16:AR16" si="1">SUMIF($C$34:$C$180,$B16&amp;" "&amp;$B$15,AD$34:AD$180)</f>
        <v>128151430.08293974</v>
      </c>
      <c r="AE16" s="88">
        <f t="shared" si="1"/>
        <v>125543874.28947245</v>
      </c>
      <c r="AF16" s="88">
        <f t="shared" si="1"/>
        <v>123348523.00101228</v>
      </c>
      <c r="AG16" s="88">
        <f t="shared" si="1"/>
        <v>118814322.66477135</v>
      </c>
      <c r="AH16" s="88">
        <f t="shared" si="1"/>
        <v>113951010.19530845</v>
      </c>
      <c r="AI16" s="88">
        <f t="shared" si="1"/>
        <v>108353457.51081644</v>
      </c>
      <c r="AJ16" s="88">
        <f t="shared" si="1"/>
        <v>103963394.84521689</v>
      </c>
      <c r="AK16" s="88">
        <f t="shared" si="1"/>
        <v>100115567.83372968</v>
      </c>
      <c r="AL16" s="88">
        <f t="shared" si="1"/>
        <v>96718875.797346726</v>
      </c>
      <c r="AM16" s="88">
        <f t="shared" si="1"/>
        <v>91152580.496650681</v>
      </c>
      <c r="AN16" s="88">
        <f t="shared" si="1"/>
        <v>83660587.579117715</v>
      </c>
      <c r="AO16" s="88">
        <f t="shared" si="1"/>
        <v>76784374.901381984</v>
      </c>
      <c r="AP16" s="88">
        <f t="shared" si="1"/>
        <v>70473330.388939604</v>
      </c>
      <c r="AQ16" s="88">
        <f t="shared" si="1"/>
        <v>64398043.286444776</v>
      </c>
      <c r="AR16" s="88">
        <f t="shared" si="1"/>
        <v>58322756.183949947</v>
      </c>
    </row>
    <row r="17" spans="1:48" s="40" customFormat="1" x14ac:dyDescent="0.2">
      <c r="B17" s="79" t="s">
        <v>146</v>
      </c>
      <c r="C17" s="38"/>
      <c r="D17" s="38"/>
      <c r="E17" s="38"/>
      <c r="F17" s="38"/>
      <c r="H17" s="65"/>
      <c r="I17" s="65"/>
      <c r="AB17" s="29"/>
      <c r="AC17" s="88">
        <f t="shared" ref="AC17:AR19" si="2">SUMIF($C$34:$C$180,$B17&amp;" "&amp;$B$15,AC$34:AC$180)</f>
        <v>21891748.528470915</v>
      </c>
      <c r="AD17" s="88">
        <f t="shared" si="2"/>
        <v>24512973.284437425</v>
      </c>
      <c r="AE17" s="88">
        <f t="shared" si="2"/>
        <v>25517004.014609572</v>
      </c>
      <c r="AF17" s="88">
        <f t="shared" si="2"/>
        <v>26868617.751659747</v>
      </c>
      <c r="AG17" s="88">
        <f t="shared" si="2"/>
        <v>27670754.976644069</v>
      </c>
      <c r="AH17" s="88">
        <f t="shared" si="2"/>
        <v>28584205.86318595</v>
      </c>
      <c r="AI17" s="88">
        <f t="shared" si="2"/>
        <v>29027647.318225559</v>
      </c>
      <c r="AJ17" s="88">
        <f t="shared" si="2"/>
        <v>30271682.119644068</v>
      </c>
      <c r="AK17" s="88">
        <f t="shared" si="2"/>
        <v>31541297.426975358</v>
      </c>
      <c r="AL17" s="88">
        <f t="shared" si="2"/>
        <v>33874645.20091255</v>
      </c>
      <c r="AM17" s="88">
        <f t="shared" si="2"/>
        <v>32783543.295303263</v>
      </c>
      <c r="AN17" s="88">
        <f t="shared" si="2"/>
        <v>31285079.131810483</v>
      </c>
      <c r="AO17" s="88">
        <f t="shared" si="2"/>
        <v>30000897.378850408</v>
      </c>
      <c r="AP17" s="88">
        <f t="shared" si="2"/>
        <v>28799570.181546226</v>
      </c>
      <c r="AQ17" s="88">
        <f t="shared" si="2"/>
        <v>27731376.874147154</v>
      </c>
      <c r="AR17" s="88">
        <f t="shared" si="2"/>
        <v>26772137.859577276</v>
      </c>
    </row>
    <row r="18" spans="1:48" s="40" customFormat="1" x14ac:dyDescent="0.2">
      <c r="B18" s="79" t="s">
        <v>127</v>
      </c>
      <c r="C18" s="38"/>
      <c r="D18" s="38"/>
      <c r="E18" s="38"/>
      <c r="F18" s="38"/>
      <c r="H18" s="65"/>
      <c r="I18" s="65"/>
      <c r="AB18" s="29"/>
      <c r="AC18" s="88">
        <f t="shared" si="2"/>
        <v>11254663.24775859</v>
      </c>
      <c r="AD18" s="88">
        <f t="shared" si="2"/>
        <v>9897672.421885984</v>
      </c>
      <c r="AE18" s="88">
        <f t="shared" si="2"/>
        <v>8437765.7396578044</v>
      </c>
      <c r="AF18" s="88">
        <f t="shared" si="2"/>
        <v>6939218.5442945808</v>
      </c>
      <c r="AG18" s="88">
        <f t="shared" si="2"/>
        <v>5256458.0473031485</v>
      </c>
      <c r="AH18" s="88">
        <f t="shared" si="2"/>
        <v>3532339.8077877206</v>
      </c>
      <c r="AI18" s="88">
        <f t="shared" si="2"/>
        <v>1769702.243701655</v>
      </c>
      <c r="AJ18" s="88">
        <f t="shared" si="2"/>
        <v>1.4435499906539917E-8</v>
      </c>
      <c r="AK18" s="88">
        <f t="shared" si="2"/>
        <v>1.4738645404577254E-8</v>
      </c>
      <c r="AL18" s="88">
        <f t="shared" si="2"/>
        <v>1.5151327475905418E-8</v>
      </c>
      <c r="AM18" s="88">
        <f t="shared" si="2"/>
        <v>1.5257386768236754E-8</v>
      </c>
      <c r="AN18" s="88">
        <f t="shared" si="2"/>
        <v>1.5257386768236754E-8</v>
      </c>
      <c r="AO18" s="88">
        <f t="shared" si="2"/>
        <v>1.5257386768236754E-8</v>
      </c>
      <c r="AP18" s="88">
        <f t="shared" si="2"/>
        <v>1.5257386768236754E-8</v>
      </c>
      <c r="AQ18" s="88">
        <f t="shared" si="2"/>
        <v>1.5257386768236754E-8</v>
      </c>
      <c r="AR18" s="88">
        <f t="shared" si="2"/>
        <v>1.5257386768236754E-8</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0</v>
      </c>
      <c r="AH19" s="88">
        <f t="shared" si="2"/>
        <v>0</v>
      </c>
      <c r="AI19" s="88">
        <f t="shared" si="2"/>
        <v>0</v>
      </c>
      <c r="AJ19" s="88">
        <f t="shared" si="2"/>
        <v>0</v>
      </c>
      <c r="AK19" s="88">
        <f t="shared" si="2"/>
        <v>0</v>
      </c>
      <c r="AL19" s="88">
        <f t="shared" si="2"/>
        <v>0</v>
      </c>
      <c r="AM19" s="88">
        <f t="shared" si="2"/>
        <v>0</v>
      </c>
      <c r="AN19" s="88">
        <f t="shared" si="2"/>
        <v>0</v>
      </c>
      <c r="AO19" s="88">
        <f t="shared" si="2"/>
        <v>0</v>
      </c>
      <c r="AP19" s="88">
        <f t="shared" si="2"/>
        <v>0</v>
      </c>
      <c r="AQ19" s="88">
        <f t="shared" si="2"/>
        <v>0</v>
      </c>
      <c r="AR19" s="88">
        <f t="shared" si="2"/>
        <v>0</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SUMIF($C$34:$C$180,$B22&amp;" "&amp;$B$21,AC$34:AC$180)</f>
        <v>8451187.4240226559</v>
      </c>
      <c r="AD22" s="88">
        <f t="shared" ref="AD22:AR22" si="3">SUMIF($C$34:$C$180,$B22&amp;" "&amp;$B$21,AD$34:AD$180)</f>
        <v>8258017.4257592801</v>
      </c>
      <c r="AE22" s="88">
        <f t="shared" si="3"/>
        <v>8025554.2352241557</v>
      </c>
      <c r="AF22" s="88">
        <f t="shared" si="3"/>
        <v>7816045.0299256723</v>
      </c>
      <c r="AG22" s="88">
        <f t="shared" si="3"/>
        <v>7455638.5091013219</v>
      </c>
      <c r="AH22" s="88">
        <f t="shared" si="3"/>
        <v>7073208.1102815364</v>
      </c>
      <c r="AI22" s="88">
        <f t="shared" si="3"/>
        <v>6644394.8685957184</v>
      </c>
      <c r="AJ22" s="88">
        <f t="shared" si="3"/>
        <v>6288255.3036389882</v>
      </c>
      <c r="AK22" s="88">
        <f t="shared" si="3"/>
        <v>5961715.1889428766</v>
      </c>
      <c r="AL22" s="88">
        <f t="shared" si="3"/>
        <v>5657209.1208307175</v>
      </c>
      <c r="AM22" s="88">
        <f t="shared" si="3"/>
        <v>5222075.4526201542</v>
      </c>
      <c r="AN22" s="88">
        <f t="shared" si="3"/>
        <v>4652394.4941525012</v>
      </c>
      <c r="AO22" s="88">
        <f t="shared" si="3"/>
        <v>4144860.5493358644</v>
      </c>
      <c r="AP22" s="88">
        <f t="shared" si="3"/>
        <v>3684320.4882985461</v>
      </c>
      <c r="AQ22" s="88">
        <f t="shared" si="3"/>
        <v>3223780.4272612277</v>
      </c>
      <c r="AR22" s="88">
        <f t="shared" si="3"/>
        <v>2763240.3662239094</v>
      </c>
      <c r="AV22" s="134"/>
    </row>
    <row r="23" spans="1:48" s="40" customFormat="1" x14ac:dyDescent="0.2">
      <c r="B23" s="79" t="s">
        <v>146</v>
      </c>
      <c r="C23" s="38"/>
      <c r="D23" s="38"/>
      <c r="E23" s="38"/>
      <c r="F23" s="38"/>
      <c r="H23" s="65"/>
      <c r="I23" s="65"/>
      <c r="AB23" s="29"/>
      <c r="AC23" s="88">
        <f t="shared" ref="AC23:AR24" si="4">SUMIF($C$34:$C$180,$B23&amp;" "&amp;$B$21,AC$34:AC$180)</f>
        <v>3794866.3866085052</v>
      </c>
      <c r="AD23" s="88">
        <f t="shared" si="4"/>
        <v>4629854.9853791175</v>
      </c>
      <c r="AE23" s="88">
        <f t="shared" si="4"/>
        <v>5069487.261486466</v>
      </c>
      <c r="AF23" s="88">
        <f t="shared" si="4"/>
        <v>5447990.252034191</v>
      </c>
      <c r="AG23" s="88">
        <f t="shared" si="4"/>
        <v>5960920.4145875126</v>
      </c>
      <c r="AH23" s="88">
        <f t="shared" si="4"/>
        <v>6459528.8173784828</v>
      </c>
      <c r="AI23" s="88">
        <f t="shared" si="4"/>
        <v>6721339.0589369694</v>
      </c>
      <c r="AJ23" s="88">
        <f t="shared" si="4"/>
        <v>7262576.5214938261</v>
      </c>
      <c r="AK23" s="88">
        <f t="shared" si="4"/>
        <v>7915564.485926277</v>
      </c>
      <c r="AL23" s="88">
        <f t="shared" si="4"/>
        <v>8852229.805600198</v>
      </c>
      <c r="AM23" s="88">
        <f t="shared" si="4"/>
        <v>8635159.3069998361</v>
      </c>
      <c r="AN23" s="88">
        <f t="shared" si="4"/>
        <v>8300315.978312362</v>
      </c>
      <c r="AO23" s="88">
        <f t="shared" si="4"/>
        <v>7978649.3414748479</v>
      </c>
      <c r="AP23" s="88">
        <f t="shared" si="4"/>
        <v>7669633.550639933</v>
      </c>
      <c r="AQ23" s="88">
        <f t="shared" si="4"/>
        <v>7372764.021381381</v>
      </c>
      <c r="AR23" s="88">
        <f t="shared" si="4"/>
        <v>7087556.5606612731</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3"/>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3"/>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3"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8" t="s">
        <v>73</v>
      </c>
      <c r="C32" s="139"/>
      <c r="D32" s="139"/>
      <c r="E32" s="139"/>
      <c r="F32" s="139"/>
      <c r="G32" s="139"/>
      <c r="I32" s="138" t="s">
        <v>74</v>
      </c>
      <c r="K32" s="138" t="s">
        <v>196</v>
      </c>
      <c r="L32" s="139"/>
      <c r="M32" s="139"/>
      <c r="N32" s="139"/>
      <c r="O32" s="139"/>
      <c r="P32" s="139"/>
      <c r="Q32" s="139"/>
      <c r="R32" s="139"/>
      <c r="S32" s="139"/>
      <c r="T32" s="139"/>
      <c r="U32" s="139"/>
      <c r="V32" s="139"/>
      <c r="W32" s="139"/>
      <c r="X32" s="139"/>
      <c r="Y32" s="139"/>
      <c r="Z32" s="139"/>
      <c r="AB32" s="138" t="s">
        <v>197</v>
      </c>
      <c r="AC32" s="139"/>
      <c r="AD32" s="139"/>
      <c r="AE32" s="139"/>
      <c r="AF32" s="139"/>
      <c r="AG32" s="139"/>
      <c r="AH32" s="139"/>
      <c r="AI32" s="139"/>
      <c r="AJ32" s="139"/>
      <c r="AK32" s="139"/>
      <c r="AL32" s="139"/>
      <c r="AM32" s="139"/>
      <c r="AN32" s="139"/>
      <c r="AO32" s="139"/>
      <c r="AP32" s="139"/>
      <c r="AQ32" s="139"/>
      <c r="AR32" s="139"/>
    </row>
    <row r="33" spans="1:44" s="42" customFormat="1" ht="42.75" customHeight="1" x14ac:dyDescent="0.2">
      <c r="B33" s="139" t="s">
        <v>80</v>
      </c>
      <c r="C33" s="139" t="s">
        <v>149</v>
      </c>
      <c r="D33" s="160" t="s">
        <v>191</v>
      </c>
      <c r="E33" s="140" t="s">
        <v>192</v>
      </c>
      <c r="F33" s="140" t="s">
        <v>218</v>
      </c>
      <c r="G33" s="140" t="s">
        <v>200</v>
      </c>
      <c r="I33" s="139" t="s">
        <v>75</v>
      </c>
      <c r="K33" s="139">
        <v>2011</v>
      </c>
      <c r="L33" s="139">
        <v>2012</v>
      </c>
      <c r="M33" s="139">
        <v>2013</v>
      </c>
      <c r="N33" s="139">
        <v>2014</v>
      </c>
      <c r="O33" s="139">
        <v>2015</v>
      </c>
      <c r="P33" s="139">
        <v>2016</v>
      </c>
      <c r="Q33" s="139">
        <v>2017</v>
      </c>
      <c r="R33" s="139">
        <v>2018</v>
      </c>
      <c r="S33" s="139">
        <v>2019</v>
      </c>
      <c r="T33" s="139">
        <v>2020</v>
      </c>
      <c r="U33" s="139">
        <v>2021</v>
      </c>
      <c r="V33" s="139">
        <v>2022</v>
      </c>
      <c r="W33" s="139">
        <v>2023</v>
      </c>
      <c r="X33" s="139">
        <v>2024</v>
      </c>
      <c r="Y33" s="139">
        <v>2025</v>
      </c>
      <c r="Z33" s="139">
        <v>2026</v>
      </c>
      <c r="AA33" s="41"/>
      <c r="AB33" s="139">
        <v>2010</v>
      </c>
      <c r="AC33" s="139">
        <v>2011</v>
      </c>
      <c r="AD33" s="139">
        <v>2012</v>
      </c>
      <c r="AE33" s="139">
        <v>2013</v>
      </c>
      <c r="AF33" s="139">
        <v>2014</v>
      </c>
      <c r="AG33" s="139">
        <v>2015</v>
      </c>
      <c r="AH33" s="139">
        <v>2016</v>
      </c>
      <c r="AI33" s="139">
        <v>2017</v>
      </c>
      <c r="AJ33" s="139">
        <v>2018</v>
      </c>
      <c r="AK33" s="139">
        <v>2019</v>
      </c>
      <c r="AL33" s="139">
        <v>2020</v>
      </c>
      <c r="AM33" s="139">
        <v>2021</v>
      </c>
      <c r="AN33" s="139">
        <v>2022</v>
      </c>
      <c r="AO33" s="139">
        <v>2023</v>
      </c>
      <c r="AP33" s="139">
        <v>2024</v>
      </c>
      <c r="AQ33" s="139">
        <v>2025</v>
      </c>
      <c r="AR33" s="139">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8722783.172812501</v>
      </c>
      <c r="G34" s="86">
        <f>'3. Investeringen'!P15</f>
        <v>8722783.172812501</v>
      </c>
      <c r="H34" s="20" t="s">
        <v>70</v>
      </c>
      <c r="I34" s="86">
        <f>'6. Investeringen per jaar'!I15</f>
        <v>1</v>
      </c>
      <c r="J34" s="20" t="s">
        <v>70</v>
      </c>
      <c r="K34" s="86">
        <f>'8. Afschrijvingen voor GAW'!AO29</f>
        <v>402437.4963820313</v>
      </c>
      <c r="L34" s="86">
        <f>'8. Afschrijvingen voor GAW'!AP29</f>
        <v>412900.87128796399</v>
      </c>
      <c r="M34" s="86">
        <f>'8. Afschrijvingen voor GAW'!AQ29</f>
        <v>422397.59132758714</v>
      </c>
      <c r="N34" s="86">
        <f>'8. Afschrijvingen voor GAW'!AR29</f>
        <v>434224.72388475959</v>
      </c>
      <c r="O34" s="86">
        <f>'8. Afschrijvingen voor GAW'!AS29</f>
        <v>438566.97112360713</v>
      </c>
      <c r="P34" s="86">
        <f>'8. Afschrijvingen voor GAW'!AT29</f>
        <v>442075.50689259596</v>
      </c>
      <c r="Q34" s="86">
        <f>'8. Afschrijvingen voor GAW'!AU29</f>
        <v>442959.65790638124</v>
      </c>
      <c r="R34" s="86">
        <f>'8. Afschrijvingen voor GAW'!AV29</f>
        <v>449161.09311707056</v>
      </c>
      <c r="S34" s="86">
        <f>'8. Afschrijvingen voor GAW'!AW29</f>
        <v>458593.47607252904</v>
      </c>
      <c r="T34" s="86">
        <f>'8. Afschrijvingen voor GAW'!AX29</f>
        <v>471434.09340255987</v>
      </c>
      <c r="U34" s="86">
        <f>'8. Afschrijvingen voor GAW'!AY29</f>
        <v>474734.13205637771</v>
      </c>
      <c r="V34" s="86">
        <f>'8. Afschrijvingen voor GAW'!AZ29</f>
        <v>569680.95846765337</v>
      </c>
      <c r="W34" s="86">
        <f>'8. Afschrijvingen voor GAW'!BA29</f>
        <v>507533.94481663674</v>
      </c>
      <c r="X34" s="86">
        <f>'8. Afschrijvingen voor GAW'!BB29</f>
        <v>460540.06103731849</v>
      </c>
      <c r="Y34" s="86">
        <f>'8. Afschrijvingen voor GAW'!BC29</f>
        <v>460540.06103731849</v>
      </c>
      <c r="Z34" s="86">
        <f>'8. Afschrijvingen voor GAW'!BD29</f>
        <v>460540.06103731849</v>
      </c>
      <c r="AB34" s="122"/>
      <c r="AC34" s="87">
        <f>$I34*IF($D34&lt;2011,IF(AC$33=$E34,$G34*K$28-K34,
AB34*K$28-K34),
IF(AC$33=$E34,$F34-K34,
AB34*K$28-K34))</f>
        <v>8451187.4240226559</v>
      </c>
      <c r="AD34" s="87">
        <f t="shared" ref="AD34:AR49" si="5">$I34*IF($D34&lt;2011,IF(AD$33=$E34,$G34*L$28-L34,
AC34*L$28-L34),
IF(AD$33=$E34,$F34-L34,
AC34*L$28-L34))</f>
        <v>8258017.4257592801</v>
      </c>
      <c r="AE34" s="87">
        <f t="shared" si="5"/>
        <v>8025554.2352241557</v>
      </c>
      <c r="AF34" s="87">
        <f t="shared" si="5"/>
        <v>7816045.0299256723</v>
      </c>
      <c r="AG34" s="87">
        <f t="shared" si="5"/>
        <v>7455638.5091013219</v>
      </c>
      <c r="AH34" s="87">
        <f t="shared" si="5"/>
        <v>7073208.1102815364</v>
      </c>
      <c r="AI34" s="87">
        <f t="shared" si="5"/>
        <v>6644394.8685957184</v>
      </c>
      <c r="AJ34" s="87">
        <f t="shared" si="5"/>
        <v>6288255.3036389882</v>
      </c>
      <c r="AK34" s="87">
        <f t="shared" si="5"/>
        <v>5961715.1889428766</v>
      </c>
      <c r="AL34" s="87">
        <f t="shared" si="5"/>
        <v>5657209.1208307175</v>
      </c>
      <c r="AM34" s="87">
        <f t="shared" si="5"/>
        <v>5222075.4526201542</v>
      </c>
      <c r="AN34" s="87">
        <f t="shared" si="5"/>
        <v>4652394.4941525012</v>
      </c>
      <c r="AO34" s="87">
        <f t="shared" si="5"/>
        <v>4144860.5493358644</v>
      </c>
      <c r="AP34" s="87">
        <f t="shared" si="5"/>
        <v>3684320.4882985461</v>
      </c>
      <c r="AQ34" s="87">
        <f t="shared" si="5"/>
        <v>3223780.4272612277</v>
      </c>
      <c r="AR34" s="87">
        <f t="shared" si="5"/>
        <v>2763240.3662239094</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122227616.19631901</v>
      </c>
      <c r="G35" s="86">
        <f>'3. Investeringen'!P16</f>
        <v>133486706.00633258</v>
      </c>
      <c r="I35" s="86">
        <f>'6. Investeringen per jaar'!I16</f>
        <v>1</v>
      </c>
      <c r="K35" s="86">
        <f>'8. Afschrijvingen voor GAW'!AO30</f>
        <v>5292539.3201729665</v>
      </c>
      <c r="L35" s="86">
        <f>'8. Afschrijvingen voor GAW'!AP30</f>
        <v>5430145.3424974633</v>
      </c>
      <c r="M35" s="86">
        <f>'8. Afschrijvingen voor GAW'!AQ30</f>
        <v>5555038.6853749044</v>
      </c>
      <c r="N35" s="86">
        <f>'8. Afschrijvingen voor GAW'!AR30</f>
        <v>5710579.7685654014</v>
      </c>
      <c r="O35" s="86">
        <f>'8. Afschrijvingen voor GAW'!AS30</f>
        <v>5767685.5662510553</v>
      </c>
      <c r="P35" s="86">
        <f>'8. Afschrijvingen voor GAW'!AT30</f>
        <v>5813827.0507810637</v>
      </c>
      <c r="Q35" s="86">
        <f>'8. Afschrijvingen voor GAW'!AU30</f>
        <v>5825454.7048826264</v>
      </c>
      <c r="R35" s="86">
        <f>'8. Afschrijvingen voor GAW'!AV30</f>
        <v>5907011.0707509825</v>
      </c>
      <c r="S35" s="86">
        <f>'8. Afschrijvingen voor GAW'!AW30</f>
        <v>6031058.3032367527</v>
      </c>
      <c r="T35" s="86">
        <f>'8. Afschrijvingen voor GAW'!AX30</f>
        <v>6199927.9357273821</v>
      </c>
      <c r="U35" s="86">
        <f>'8. Afschrijvingen voor GAW'!AY30</f>
        <v>6243327.4312774735</v>
      </c>
      <c r="V35" s="86">
        <f>'8. Afschrijvingen voor GAW'!AZ30</f>
        <v>7491992.9175329711</v>
      </c>
      <c r="W35" s="86">
        <f>'8. Afschrijvingen voor GAW'!BA30</f>
        <v>6876212.6777357357</v>
      </c>
      <c r="X35" s="86">
        <f>'8. Afschrijvingen voor GAW'!BB30</f>
        <v>6311044.5124423839</v>
      </c>
      <c r="Y35" s="86">
        <f>'8. Afschrijvingen voor GAW'!BC30</f>
        <v>6075287.1024948312</v>
      </c>
      <c r="Z35" s="86">
        <f>'8. Afschrijvingen voor GAW'!BD30</f>
        <v>6075287.1024948312</v>
      </c>
      <c r="AB35" s="122"/>
      <c r="AC35" s="87">
        <f t="shared" ref="AC35:AC98" si="6">$I35*IF($D35&lt;2011,IF(AC$33=$E35,$G35*K$28-K35,
AB35*K$28-K35),
IF(AC$33=$E35,$F35-K35,
AB35*K$28-K35))</f>
        <v>130196467.27625459</v>
      </c>
      <c r="AD35" s="87">
        <f t="shared" si="5"/>
        <v>128151430.08293974</v>
      </c>
      <c r="AE35" s="87">
        <f t="shared" si="5"/>
        <v>125543874.28947245</v>
      </c>
      <c r="AF35" s="87">
        <f t="shared" si="5"/>
        <v>123348523.00101228</v>
      </c>
      <c r="AG35" s="87">
        <f t="shared" si="5"/>
        <v>118814322.66477135</v>
      </c>
      <c r="AH35" s="87">
        <f t="shared" si="5"/>
        <v>113951010.19530845</v>
      </c>
      <c r="AI35" s="87">
        <f t="shared" si="5"/>
        <v>108353457.51081644</v>
      </c>
      <c r="AJ35" s="87">
        <f t="shared" si="5"/>
        <v>103963394.84521689</v>
      </c>
      <c r="AK35" s="87">
        <f t="shared" si="5"/>
        <v>100115567.83372968</v>
      </c>
      <c r="AL35" s="87">
        <f t="shared" si="5"/>
        <v>96718875.797346726</v>
      </c>
      <c r="AM35" s="87">
        <f t="shared" si="5"/>
        <v>91152580.496650681</v>
      </c>
      <c r="AN35" s="87">
        <f t="shared" si="5"/>
        <v>83660587.579117715</v>
      </c>
      <c r="AO35" s="87">
        <f t="shared" si="5"/>
        <v>76784374.901381984</v>
      </c>
      <c r="AP35" s="87">
        <f t="shared" si="5"/>
        <v>70473330.388939604</v>
      </c>
      <c r="AQ35" s="87">
        <f t="shared" si="5"/>
        <v>64398043.286444776</v>
      </c>
      <c r="AR35" s="87">
        <f t="shared" si="5"/>
        <v>58322756.183949947</v>
      </c>
    </row>
    <row r="36" spans="1:44" s="20" customFormat="1" x14ac:dyDescent="0.2">
      <c r="A36" s="40"/>
      <c r="B36" s="86">
        <f>'3. Investeringen'!B17</f>
        <v>3</v>
      </c>
      <c r="C36" s="86" t="str">
        <f>'3. Investeringen'!G17</f>
        <v>Precario TD</v>
      </c>
      <c r="D36" s="86">
        <f>'3. Investeringen'!K17</f>
        <v>2004</v>
      </c>
      <c r="E36" s="121">
        <f>'3. Investeringen'!N17</f>
        <v>2011</v>
      </c>
      <c r="F36" s="86">
        <f>'3. Investeringen'!O17</f>
        <v>11603519.466666667</v>
      </c>
      <c r="G36" s="86">
        <f>'3. Investeringen'!P17</f>
        <v>12672386.485864703</v>
      </c>
      <c r="I36" s="86">
        <f>'6. Investeringen per jaar'!I17</f>
        <v>1</v>
      </c>
      <c r="K36" s="86">
        <f>'8. Afschrijvingen voor GAW'!AO31</f>
        <v>1607809.0353940825</v>
      </c>
      <c r="L36" s="86">
        <f>'8. Afschrijvingen voor GAW'!AP31</f>
        <v>1649612.0703143289</v>
      </c>
      <c r="M36" s="86">
        <f>'8. Afschrijvingen voor GAW'!AQ31</f>
        <v>1687553.1479315581</v>
      </c>
      <c r="N36" s="86">
        <f>'8. Afschrijvingen voor GAW'!AR31</f>
        <v>1734804.6360736417</v>
      </c>
      <c r="O36" s="86">
        <f>'8. Afschrijvingen voor GAW'!AS31</f>
        <v>1752152.682434378</v>
      </c>
      <c r="P36" s="86">
        <f>'8. Afschrijvingen voor GAW'!AT31</f>
        <v>1766169.9038938531</v>
      </c>
      <c r="Q36" s="86">
        <f>'8. Afschrijvingen voor GAW'!AU31</f>
        <v>1769702.243701641</v>
      </c>
      <c r="R36" s="86">
        <f>'8. Afschrijvingen voor GAW'!AV31</f>
        <v>1794478.0751134637</v>
      </c>
      <c r="S36" s="86">
        <f>'8. Afschrijvingen voor GAW'!AW31</f>
        <v>0</v>
      </c>
      <c r="T36" s="86">
        <f>'8. Afschrijvingen voor GAW'!AX31</f>
        <v>0</v>
      </c>
      <c r="U36" s="86">
        <f>'8. Afschrijvingen voor GAW'!AY31</f>
        <v>0</v>
      </c>
      <c r="V36" s="86">
        <f>'8. Afschrijvingen voor GAW'!AZ31</f>
        <v>0</v>
      </c>
      <c r="W36" s="86">
        <f>'8. Afschrijvingen voor GAW'!BA31</f>
        <v>0</v>
      </c>
      <c r="X36" s="86">
        <f>'8. Afschrijvingen voor GAW'!BB31</f>
        <v>0</v>
      </c>
      <c r="Y36" s="86">
        <f>'8. Afschrijvingen voor GAW'!BC31</f>
        <v>0</v>
      </c>
      <c r="Z36" s="86">
        <f>'8. Afschrijvingen voor GAW'!BD31</f>
        <v>0</v>
      </c>
      <c r="AB36" s="122"/>
      <c r="AC36" s="87">
        <f t="shared" si="6"/>
        <v>11254663.24775859</v>
      </c>
      <c r="AD36" s="87">
        <f t="shared" si="5"/>
        <v>9897672.421885984</v>
      </c>
      <c r="AE36" s="87">
        <f t="shared" si="5"/>
        <v>8437765.7396578044</v>
      </c>
      <c r="AF36" s="87">
        <f t="shared" si="5"/>
        <v>6939218.5442945808</v>
      </c>
      <c r="AG36" s="87">
        <f t="shared" si="5"/>
        <v>5256458.0473031485</v>
      </c>
      <c r="AH36" s="87">
        <f t="shared" si="5"/>
        <v>3532339.8077877206</v>
      </c>
      <c r="AI36" s="87">
        <f t="shared" si="5"/>
        <v>1769702.243701655</v>
      </c>
      <c r="AJ36" s="87">
        <f t="shared" si="5"/>
        <v>1.4435499906539917E-8</v>
      </c>
      <c r="AK36" s="87">
        <f t="shared" si="5"/>
        <v>1.4738645404577254E-8</v>
      </c>
      <c r="AL36" s="87">
        <f t="shared" si="5"/>
        <v>1.5151327475905418E-8</v>
      </c>
      <c r="AM36" s="87">
        <f t="shared" si="5"/>
        <v>1.5257386768236754E-8</v>
      </c>
      <c r="AN36" s="87">
        <f t="shared" si="5"/>
        <v>1.5257386768236754E-8</v>
      </c>
      <c r="AO36" s="87">
        <f t="shared" si="5"/>
        <v>1.5257386768236754E-8</v>
      </c>
      <c r="AP36" s="87">
        <f t="shared" si="5"/>
        <v>1.5257386768236754E-8</v>
      </c>
      <c r="AQ36" s="87">
        <f t="shared" si="5"/>
        <v>1.5257386768236754E-8</v>
      </c>
      <c r="AR36" s="87">
        <f t="shared" si="5"/>
        <v>1.5257386768236754E-8</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227189.87272727274</v>
      </c>
      <c r="G37" s="86">
        <f>'3. Investeringen'!P18</f>
        <v>248117.64061283294</v>
      </c>
      <c r="I37" s="86">
        <f>'6. Investeringen per jaar'!I18</f>
        <v>1</v>
      </c>
      <c r="K37" s="86">
        <f>'8. Afschrijvingen voor GAW'!AO32</f>
        <v>5192.5650561242346</v>
      </c>
      <c r="L37" s="86">
        <f>'8. Afschrijvingen voor GAW'!AP32</f>
        <v>5327.5717475834645</v>
      </c>
      <c r="M37" s="86">
        <f>'8. Afschrijvingen voor GAW'!AQ32</f>
        <v>5450.1058977778839</v>
      </c>
      <c r="N37" s="86">
        <f>'8. Afschrijvingen voor GAW'!AR32</f>
        <v>5602.7088629156642</v>
      </c>
      <c r="O37" s="86">
        <f>'8. Afschrijvingen voor GAW'!AS32</f>
        <v>5658.7359515448206</v>
      </c>
      <c r="P37" s="86">
        <f>'8. Afschrijvingen voor GAW'!AT32</f>
        <v>5704.0058391571793</v>
      </c>
      <c r="Q37" s="86">
        <f>'8. Afschrijvingen voor GAW'!AU32</f>
        <v>5715.4138508354936</v>
      </c>
      <c r="R37" s="86">
        <f>'8. Afschrijvingen voor GAW'!AV32</f>
        <v>5795.4296447471907</v>
      </c>
      <c r="S37" s="86">
        <f>'8. Afschrijvingen voor GAW'!AW32</f>
        <v>5917.1336672868811</v>
      </c>
      <c r="T37" s="86">
        <f>'8. Afschrijvingen voor GAW'!AX32</f>
        <v>6082.8134099709132</v>
      </c>
      <c r="U37" s="86">
        <f>'8. Afschrijvingen voor GAW'!AY32</f>
        <v>6125.39310384071</v>
      </c>
      <c r="V37" s="86">
        <f>'8. Afschrijvingen voor GAW'!AZ32</f>
        <v>7350.4717246088521</v>
      </c>
      <c r="W37" s="86">
        <f>'8. Afschrijvingen voor GAW'!BA32</f>
        <v>7115.2566294213684</v>
      </c>
      <c r="X37" s="86">
        <f>'8. Afschrijvingen voor GAW'!BB32</f>
        <v>6887.5684172798847</v>
      </c>
      <c r="Y37" s="86">
        <f>'8. Afschrijvingen voor GAW'!BC32</f>
        <v>6667.1662279269285</v>
      </c>
      <c r="Z37" s="86">
        <f>'8. Afschrijvingen voor GAW'!BD32</f>
        <v>6453.8169086332664</v>
      </c>
      <c r="AB37" s="122"/>
      <c r="AC37" s="87">
        <f t="shared" si="6"/>
        <v>246646.84016590117</v>
      </c>
      <c r="AD37" s="87">
        <f t="shared" si="5"/>
        <v>247732.08626263114</v>
      </c>
      <c r="AE37" s="87">
        <f t="shared" si="5"/>
        <v>247979.81834889375</v>
      </c>
      <c r="AF37" s="87">
        <f t="shared" si="5"/>
        <v>249320.54439974713</v>
      </c>
      <c r="AG37" s="87">
        <f t="shared" si="5"/>
        <v>246155.01389219976</v>
      </c>
      <c r="AH37" s="87">
        <f t="shared" si="5"/>
        <v>242420.24816418017</v>
      </c>
      <c r="AI37" s="87">
        <f t="shared" si="5"/>
        <v>237189.67480967304</v>
      </c>
      <c r="AJ37" s="87">
        <f t="shared" si="5"/>
        <v>234714.90061226126</v>
      </c>
      <c r="AK37" s="87">
        <f t="shared" si="5"/>
        <v>233726.77985783183</v>
      </c>
      <c r="AL37" s="87">
        <f t="shared" si="5"/>
        <v>234188.31628388021</v>
      </c>
      <c r="AM37" s="87">
        <f t="shared" si="5"/>
        <v>229702.24139402664</v>
      </c>
      <c r="AN37" s="87">
        <f t="shared" si="5"/>
        <v>222351.76966941779</v>
      </c>
      <c r="AO37" s="87">
        <f t="shared" si="5"/>
        <v>215236.51303999641</v>
      </c>
      <c r="AP37" s="87">
        <f t="shared" si="5"/>
        <v>208348.94462271652</v>
      </c>
      <c r="AQ37" s="87">
        <f t="shared" si="5"/>
        <v>201681.77839478958</v>
      </c>
      <c r="AR37" s="87">
        <f t="shared" si="5"/>
        <v>195227.9614861563</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510055.7</v>
      </c>
      <c r="G38" s="86">
        <f>'3. Investeringen'!P19</f>
        <v>557039.86866107769</v>
      </c>
      <c r="I38" s="86">
        <f>'6. Investeringen per jaar'!I19</f>
        <v>1</v>
      </c>
      <c r="K38" s="86">
        <f>'8. Afschrijvingen voor GAW'!AO33</f>
        <v>14685.596537428404</v>
      </c>
      <c r="L38" s="86">
        <f>'8. Afschrijvingen voor GAW'!AP33</f>
        <v>15067.422047401544</v>
      </c>
      <c r="M38" s="86">
        <f>'8. Afschrijvingen voor GAW'!AQ33</f>
        <v>15413.972754491777</v>
      </c>
      <c r="N38" s="86">
        <f>'8. Afschrijvingen voor GAW'!AR33</f>
        <v>15845.563991617546</v>
      </c>
      <c r="O38" s="86">
        <f>'8. Afschrijvingen voor GAW'!AS33</f>
        <v>16004.019631533722</v>
      </c>
      <c r="P38" s="86">
        <f>'8. Afschrijvingen voor GAW'!AT33</f>
        <v>16132.051788585992</v>
      </c>
      <c r="Q38" s="86">
        <f>'8. Afschrijvingen voor GAW'!AU33</f>
        <v>16164.315892163164</v>
      </c>
      <c r="R38" s="86">
        <f>'8. Afschrijvingen voor GAW'!AV33</f>
        <v>16390.616314653449</v>
      </c>
      <c r="S38" s="86">
        <f>'8. Afschrijvingen voor GAW'!AW33</f>
        <v>16734.819257261166</v>
      </c>
      <c r="T38" s="86">
        <f>'8. Afschrijvingen voor GAW'!AX33</f>
        <v>17203.39419646448</v>
      </c>
      <c r="U38" s="86">
        <f>'8. Afschrijvingen voor GAW'!AY33</f>
        <v>17323.817955839731</v>
      </c>
      <c r="V38" s="86">
        <f>'8. Afschrijvingen voor GAW'!AZ33</f>
        <v>20788.581547007674</v>
      </c>
      <c r="W38" s="86">
        <f>'8. Afschrijvingen voor GAW'!BA33</f>
        <v>19881.443443138247</v>
      </c>
      <c r="X38" s="86">
        <f>'8. Afschrijvingen voor GAW'!BB33</f>
        <v>19013.88954743767</v>
      </c>
      <c r="Y38" s="86">
        <f>'8. Afschrijvingen voor GAW'!BC33</f>
        <v>18184.192549004027</v>
      </c>
      <c r="Z38" s="86">
        <f>'8. Afschrijvingen voor GAW'!BD33</f>
        <v>17390.700510502033</v>
      </c>
      <c r="AB38" s="122"/>
      <c r="AC38" s="87">
        <f t="shared" si="6"/>
        <v>550709.87015356531</v>
      </c>
      <c r="AD38" s="87">
        <f t="shared" si="5"/>
        <v>549960.90473015653</v>
      </c>
      <c r="AE38" s="87">
        <f t="shared" si="5"/>
        <v>547196.03278445837</v>
      </c>
      <c r="AF38" s="87">
        <f t="shared" si="5"/>
        <v>546671.9577108057</v>
      </c>
      <c r="AG38" s="87">
        <f t="shared" si="5"/>
        <v>536134.65765637998</v>
      </c>
      <c r="AH38" s="87">
        <f t="shared" si="5"/>
        <v>524291.68312904506</v>
      </c>
      <c r="AI38" s="87">
        <f t="shared" si="5"/>
        <v>509175.95060313999</v>
      </c>
      <c r="AJ38" s="87">
        <f t="shared" si="5"/>
        <v>499913.79759693053</v>
      </c>
      <c r="AK38" s="87">
        <f t="shared" si="5"/>
        <v>493677.16808920488</v>
      </c>
      <c r="AL38" s="87">
        <f t="shared" si="5"/>
        <v>490296.73459923815</v>
      </c>
      <c r="AM38" s="87">
        <f t="shared" si="5"/>
        <v>476404.99378559302</v>
      </c>
      <c r="AN38" s="87">
        <f t="shared" si="5"/>
        <v>455616.41223858536</v>
      </c>
      <c r="AO38" s="87">
        <f t="shared" si="5"/>
        <v>435734.96879544709</v>
      </c>
      <c r="AP38" s="87">
        <f t="shared" si="5"/>
        <v>416721.07924800942</v>
      </c>
      <c r="AQ38" s="87">
        <f t="shared" si="5"/>
        <v>398536.88669900538</v>
      </c>
      <c r="AR38" s="87">
        <f t="shared" si="5"/>
        <v>381146.18618850334</v>
      </c>
    </row>
    <row r="39" spans="1:44" s="20" customFormat="1" x14ac:dyDescent="0.2">
      <c r="A39" s="40"/>
      <c r="B39" s="86">
        <f>'3. Investeringen'!B20</f>
        <v>6</v>
      </c>
      <c r="C39" s="86" t="str">
        <f>'3. Investeringen'!G20</f>
        <v>Nieuwe investeringen TD</v>
      </c>
      <c r="D39" s="86">
        <f>'3. Investeringen'!K20</f>
        <v>2004</v>
      </c>
      <c r="E39" s="121">
        <f>'3. Investeringen'!N20</f>
        <v>2011</v>
      </c>
      <c r="F39" s="86">
        <f>'3. Investeringen'!O20</f>
        <v>191445.84490521089</v>
      </c>
      <c r="G39" s="86">
        <f>'3. Investeringen'!P20</f>
        <v>209081.02448753672</v>
      </c>
      <c r="I39" s="86">
        <f>'6. Investeringen per jaar'!I20</f>
        <v>1</v>
      </c>
      <c r="K39" s="86">
        <f>'8. Afschrijvingen voor GAW'!AO34</f>
        <v>9030.5208448872218</v>
      </c>
      <c r="L39" s="86">
        <f>'8. Afschrijvingen voor GAW'!AP34</f>
        <v>9265.314386854292</v>
      </c>
      <c r="M39" s="86">
        <f>'8. Afschrijvingen voor GAW'!AQ34</f>
        <v>9478.4166177519382</v>
      </c>
      <c r="N39" s="86">
        <f>'8. Afschrijvingen voor GAW'!AR34</f>
        <v>9743.8122830489938</v>
      </c>
      <c r="O39" s="86">
        <f>'8. Afschrijvingen voor GAW'!AS34</f>
        <v>9841.2504058794821</v>
      </c>
      <c r="P39" s="86">
        <f>'8. Afschrijvingen voor GAW'!AT34</f>
        <v>9919.9804091265178</v>
      </c>
      <c r="Q39" s="86">
        <f>'8. Afschrijvingen voor GAW'!AU34</f>
        <v>9939.8203699447713</v>
      </c>
      <c r="R39" s="86">
        <f>'8. Afschrijvingen voor GAW'!AV34</f>
        <v>10078.977855123998</v>
      </c>
      <c r="S39" s="86">
        <f>'8. Afschrijvingen voor GAW'!AW34</f>
        <v>10290.636390081601</v>
      </c>
      <c r="T39" s="86">
        <f>'8. Afschrijvingen voor GAW'!AX34</f>
        <v>10578.774209003886</v>
      </c>
      <c r="U39" s="86">
        <f>'8. Afschrijvingen voor GAW'!AY34</f>
        <v>10652.825628466913</v>
      </c>
      <c r="V39" s="86">
        <f>'8. Afschrijvingen voor GAW'!AZ34</f>
        <v>12783.390754160295</v>
      </c>
      <c r="W39" s="86">
        <f>'8. Afschrijvingen voor GAW'!BA34</f>
        <v>11556.185241760906</v>
      </c>
      <c r="X39" s="86">
        <f>'8. Afschrijvingen voor GAW'!BB34</f>
        <v>10446.791458551857</v>
      </c>
      <c r="Y39" s="86">
        <f>'8. Afschrijvingen voor GAW'!BC34</f>
        <v>10355.152936985614</v>
      </c>
      <c r="Z39" s="86">
        <f>'8. Afschrijvingen voor GAW'!BD34</f>
        <v>10355.152936985614</v>
      </c>
      <c r="AB39" s="122"/>
      <c r="AC39" s="87">
        <f t="shared" si="6"/>
        <v>203186.71900996254</v>
      </c>
      <c r="AD39" s="87">
        <f t="shared" si="5"/>
        <v>199204.25931736728</v>
      </c>
      <c r="AE39" s="87">
        <f t="shared" si="5"/>
        <v>194307.54066391478</v>
      </c>
      <c r="AF39" s="87">
        <f t="shared" si="5"/>
        <v>190004.33951945542</v>
      </c>
      <c r="AG39" s="87">
        <f t="shared" si="5"/>
        <v>182063.13250877048</v>
      </c>
      <c r="AH39" s="87">
        <f t="shared" si="5"/>
        <v>173599.65715971412</v>
      </c>
      <c r="AI39" s="87">
        <f t="shared" si="5"/>
        <v>164007.03610408879</v>
      </c>
      <c r="AJ39" s="87">
        <f t="shared" si="5"/>
        <v>156224.15675442206</v>
      </c>
      <c r="AK39" s="87">
        <f t="shared" si="5"/>
        <v>149214.2276561833</v>
      </c>
      <c r="AL39" s="87">
        <f t="shared" si="5"/>
        <v>142813.45182155253</v>
      </c>
      <c r="AM39" s="87">
        <f t="shared" si="5"/>
        <v>133160.32035583648</v>
      </c>
      <c r="AN39" s="87">
        <f t="shared" si="5"/>
        <v>120376.92960167618</v>
      </c>
      <c r="AO39" s="87">
        <f t="shared" si="5"/>
        <v>108820.74435991528</v>
      </c>
      <c r="AP39" s="87">
        <f t="shared" si="5"/>
        <v>98373.952901363416</v>
      </c>
      <c r="AQ39" s="87">
        <f t="shared" si="5"/>
        <v>88018.799964377802</v>
      </c>
      <c r="AR39" s="87">
        <f t="shared" si="5"/>
        <v>77663.647027392188</v>
      </c>
    </row>
    <row r="40" spans="1:44" s="20" customFormat="1" x14ac:dyDescent="0.2">
      <c r="A40" s="40"/>
      <c r="B40" s="86">
        <f>'3. Investeringen'!B21</f>
        <v>7</v>
      </c>
      <c r="C40" s="86" t="str">
        <f>'3. Investeringen'!G21</f>
        <v>Nieuwe investeringen TD</v>
      </c>
      <c r="D40" s="86">
        <f>'3. Investeringen'!K21</f>
        <v>2004</v>
      </c>
      <c r="E40" s="121">
        <f>'3. Investeringen'!N21</f>
        <v>2011</v>
      </c>
      <c r="F40" s="86">
        <f>'3. Investeringen'!O21</f>
        <v>3700</v>
      </c>
      <c r="G40" s="86">
        <f>'3. Investeringen'!P21</f>
        <v>4040.8283135469082</v>
      </c>
      <c r="I40" s="86">
        <f>'6. Investeringen per jaar'!I21</f>
        <v>1</v>
      </c>
      <c r="K40" s="86">
        <f>'8. Afschrijvingen voor GAW'!AO35</f>
        <v>221.69949936487075</v>
      </c>
      <c r="L40" s="86">
        <f>'8. Afschrijvingen voor GAW'!AP35</f>
        <v>227.46368634835741</v>
      </c>
      <c r="M40" s="86">
        <f>'8. Afschrijvingen voor GAW'!AQ35</f>
        <v>232.69535113436959</v>
      </c>
      <c r="N40" s="86">
        <f>'8. Afschrijvingen voor GAW'!AR35</f>
        <v>239.21082096613193</v>
      </c>
      <c r="O40" s="86">
        <f>'8. Afschrijvingen voor GAW'!AS35</f>
        <v>241.60292917579324</v>
      </c>
      <c r="P40" s="86">
        <f>'8. Afschrijvingen voor GAW'!AT35</f>
        <v>243.53575260919959</v>
      </c>
      <c r="Q40" s="86">
        <f>'8. Afschrijvingen voor GAW'!AU35</f>
        <v>244.022824114418</v>
      </c>
      <c r="R40" s="86">
        <f>'8. Afschrijvingen voor GAW'!AV35</f>
        <v>247.43914365201985</v>
      </c>
      <c r="S40" s="86">
        <f>'8. Afschrijvingen voor GAW'!AW35</f>
        <v>252.63536566871224</v>
      </c>
      <c r="T40" s="86">
        <f>'8. Afschrijvingen voor GAW'!AX35</f>
        <v>259.70915590743618</v>
      </c>
      <c r="U40" s="86">
        <f>'8. Afschrijvingen voor GAW'!AY35</f>
        <v>261.52711999878824</v>
      </c>
      <c r="V40" s="86">
        <f>'8. Afschrijvingen voor GAW'!AZ35</f>
        <v>313.83254399854587</v>
      </c>
      <c r="W40" s="86">
        <f>'8. Afschrijvingen voor GAW'!BA35</f>
        <v>263.61933695877849</v>
      </c>
      <c r="X40" s="86">
        <f>'8. Afschrijvingen voor GAW'!BB35</f>
        <v>251.63663982428864</v>
      </c>
      <c r="Y40" s="86">
        <f>'8. Afschrijvingen voor GAW'!BC35</f>
        <v>251.63663982428864</v>
      </c>
      <c r="Z40" s="86">
        <f>'8. Afschrijvingen voor GAW'!BD35</f>
        <v>251.63663982428864</v>
      </c>
      <c r="AB40" s="122"/>
      <c r="AC40" s="87">
        <f t="shared" si="6"/>
        <v>3879.7412388852404</v>
      </c>
      <c r="AD40" s="87">
        <f t="shared" si="5"/>
        <v>3753.1508247478992</v>
      </c>
      <c r="AE40" s="87">
        <f t="shared" si="5"/>
        <v>3606.7779425827312</v>
      </c>
      <c r="AF40" s="87">
        <f t="shared" si="5"/>
        <v>3468.5569040089158</v>
      </c>
      <c r="AG40" s="87">
        <f t="shared" si="5"/>
        <v>3261.639543873212</v>
      </c>
      <c r="AH40" s="87">
        <f t="shared" si="5"/>
        <v>3044.1969076149981</v>
      </c>
      <c r="AI40" s="87">
        <f t="shared" si="5"/>
        <v>2806.26247731581</v>
      </c>
      <c r="AJ40" s="87">
        <f t="shared" si="5"/>
        <v>2598.1110083462113</v>
      </c>
      <c r="AK40" s="87">
        <f t="shared" si="5"/>
        <v>2400.0359738527691</v>
      </c>
      <c r="AL40" s="87">
        <f t="shared" si="5"/>
        <v>2207.5278252132107</v>
      </c>
      <c r="AM40" s="87">
        <f t="shared" si="5"/>
        <v>1961.4533999909145</v>
      </c>
      <c r="AN40" s="87">
        <f t="shared" si="5"/>
        <v>1647.6208559923687</v>
      </c>
      <c r="AO40" s="87">
        <f t="shared" si="5"/>
        <v>1384.0015190335903</v>
      </c>
      <c r="AP40" s="87">
        <f t="shared" si="5"/>
        <v>1132.3648792093018</v>
      </c>
      <c r="AQ40" s="87">
        <f t="shared" si="5"/>
        <v>880.72823938501313</v>
      </c>
      <c r="AR40" s="87">
        <f t="shared" si="5"/>
        <v>629.09159956072449</v>
      </c>
    </row>
    <row r="41" spans="1:44" s="20" customFormat="1" x14ac:dyDescent="0.2">
      <c r="A41" s="40"/>
      <c r="B41" s="86">
        <f>'3. Investeringen'!B22</f>
        <v>8</v>
      </c>
      <c r="C41" s="86" t="str">
        <f>'3. Investeringen'!G22</f>
        <v>Nieuwe investeringen TD</v>
      </c>
      <c r="D41" s="86">
        <f>'3. Investeringen'!K22</f>
        <v>2004</v>
      </c>
      <c r="E41" s="121">
        <f>'3. Investeringen'!N22</f>
        <v>2011</v>
      </c>
      <c r="F41" s="86">
        <f>'3. Investeringen'!O22</f>
        <v>80032.75448778522</v>
      </c>
      <c r="G41" s="86">
        <f>'3. Investeringen'!P22</f>
        <v>87405.032525781397</v>
      </c>
      <c r="I41" s="86">
        <f>'6. Investeringen per jaar'!I22</f>
        <v>1</v>
      </c>
      <c r="K41" s="86">
        <f>'8. Afschrijvingen voor GAW'!AO36</f>
        <v>25347.459432476564</v>
      </c>
      <c r="L41" s="86">
        <f>'8. Afschrijvingen voor GAW'!AP36</f>
        <v>26006.493377720963</v>
      </c>
      <c r="M41" s="86">
        <f>'8. Afschrijvingen voor GAW'!AQ36</f>
        <v>26604.642725408539</v>
      </c>
      <c r="N41" s="86">
        <f>'8. Afschrijvingen voor GAW'!AR36</f>
        <v>13674.786360859989</v>
      </c>
      <c r="O41" s="86">
        <f>'8. Afschrijvingen voor GAW'!AS36</f>
        <v>0</v>
      </c>
      <c r="P41" s="86">
        <f>'8. Afschrijvingen voor GAW'!AT36</f>
        <v>0</v>
      </c>
      <c r="Q41" s="86">
        <f>'8. Afschrijvingen voor GAW'!AU36</f>
        <v>0</v>
      </c>
      <c r="R41" s="86">
        <f>'8. Afschrijvingen voor GAW'!AV36</f>
        <v>0</v>
      </c>
      <c r="S41" s="86">
        <f>'8. Afschrijvingen voor GAW'!AW36</f>
        <v>0</v>
      </c>
      <c r="T41" s="86">
        <f>'8. Afschrijvingen voor GAW'!AX36</f>
        <v>0</v>
      </c>
      <c r="U41" s="86">
        <f>'8. Afschrijvingen voor GAW'!AY36</f>
        <v>0</v>
      </c>
      <c r="V41" s="86">
        <f>'8. Afschrijvingen voor GAW'!AZ36</f>
        <v>0</v>
      </c>
      <c r="W41" s="86">
        <f>'8. Afschrijvingen voor GAW'!BA36</f>
        <v>0</v>
      </c>
      <c r="X41" s="86">
        <f>'8. Afschrijvingen voor GAW'!BB36</f>
        <v>0</v>
      </c>
      <c r="Y41" s="86">
        <f>'8. Afschrijvingen voor GAW'!BC36</f>
        <v>0</v>
      </c>
      <c r="Z41" s="86">
        <f>'8. Afschrijvingen voor GAW'!BD36</f>
        <v>0</v>
      </c>
      <c r="AB41" s="122"/>
      <c r="AC41" s="87">
        <f t="shared" si="6"/>
        <v>63368.648581191548</v>
      </c>
      <c r="AD41" s="87">
        <f t="shared" si="5"/>
        <v>39009.740066581566</v>
      </c>
      <c r="AE41" s="87">
        <f t="shared" si="5"/>
        <v>13302.321362704399</v>
      </c>
      <c r="AF41" s="87">
        <f t="shared" si="5"/>
        <v>1.3278622645884752E-10</v>
      </c>
      <c r="AG41" s="87">
        <f t="shared" si="5"/>
        <v>1.3411408872343601E-10</v>
      </c>
      <c r="AH41" s="87">
        <f t="shared" si="5"/>
        <v>1.3518700143322348E-10</v>
      </c>
      <c r="AI41" s="87">
        <f t="shared" si="5"/>
        <v>1.3545737543608994E-10</v>
      </c>
      <c r="AJ41" s="87">
        <f t="shared" si="5"/>
        <v>1.373537786921952E-10</v>
      </c>
      <c r="AK41" s="87">
        <f t="shared" si="5"/>
        <v>1.4023820804473129E-10</v>
      </c>
      <c r="AL41" s="87">
        <f t="shared" si="5"/>
        <v>1.4416487786998376E-10</v>
      </c>
      <c r="AM41" s="87">
        <f t="shared" si="5"/>
        <v>1.4517403201507364E-10</v>
      </c>
      <c r="AN41" s="87">
        <f t="shared" si="5"/>
        <v>1.4517403201507364E-10</v>
      </c>
      <c r="AO41" s="87">
        <f t="shared" si="5"/>
        <v>1.4517403201507364E-10</v>
      </c>
      <c r="AP41" s="87">
        <f t="shared" si="5"/>
        <v>1.4517403201507364E-10</v>
      </c>
      <c r="AQ41" s="87">
        <f t="shared" si="5"/>
        <v>1.4517403201507364E-10</v>
      </c>
      <c r="AR41" s="87">
        <f t="shared" si="5"/>
        <v>1.4517403201507364E-10</v>
      </c>
    </row>
    <row r="42" spans="1:44" s="20" customFormat="1" x14ac:dyDescent="0.2">
      <c r="A42" s="40"/>
      <c r="B42" s="86">
        <f>'3. Investeringen'!B23</f>
        <v>9</v>
      </c>
      <c r="C42" s="86" t="str">
        <f>'3. Investeringen'!G23</f>
        <v>Nieuwe investeringen TD</v>
      </c>
      <c r="D42" s="86">
        <f>'3. Investeringen'!K23</f>
        <v>2004</v>
      </c>
      <c r="E42" s="121">
        <f>'3. Investeringen'!N23</f>
        <v>2011</v>
      </c>
      <c r="F42" s="86">
        <f>'3. Investeringen'!O23</f>
        <v>0</v>
      </c>
      <c r="G42" s="86">
        <f>'3. Investeringen'!P23</f>
        <v>7.2977854870259757E-11</v>
      </c>
      <c r="I42" s="86">
        <f>'6. Investeringen per jaar'!I23</f>
        <v>1</v>
      </c>
      <c r="K42" s="86">
        <f>'8. Afschrijvingen voor GAW'!AO37</f>
        <v>0</v>
      </c>
      <c r="L42" s="86">
        <f>'8. Afschrijvingen voor GAW'!AP37</f>
        <v>0</v>
      </c>
      <c r="M42" s="86">
        <f>'8. Afschrijvingen voor GAW'!AQ37</f>
        <v>0</v>
      </c>
      <c r="N42" s="86">
        <f>'8. Afschrijvingen voor GAW'!AR37</f>
        <v>0</v>
      </c>
      <c r="O42" s="86">
        <f>'8. Afschrijvingen voor GAW'!AS37</f>
        <v>0</v>
      </c>
      <c r="P42" s="86">
        <f>'8. Afschrijvingen voor GAW'!AT37</f>
        <v>0</v>
      </c>
      <c r="Q42" s="86">
        <f>'8. Afschrijvingen voor GAW'!AU37</f>
        <v>0</v>
      </c>
      <c r="R42" s="86">
        <f>'8. Afschrijvingen voor GAW'!AV37</f>
        <v>0</v>
      </c>
      <c r="S42" s="86">
        <f>'8. Afschrijvingen voor GAW'!AW37</f>
        <v>0</v>
      </c>
      <c r="T42" s="86">
        <f>'8. Afschrijvingen voor GAW'!AX37</f>
        <v>0</v>
      </c>
      <c r="U42" s="86">
        <f>'8. Afschrijvingen voor GAW'!AY37</f>
        <v>0</v>
      </c>
      <c r="V42" s="86">
        <f>'8. Afschrijvingen voor GAW'!AZ37</f>
        <v>0</v>
      </c>
      <c r="W42" s="86">
        <f>'8. Afschrijvingen voor GAW'!BA37</f>
        <v>0</v>
      </c>
      <c r="X42" s="86">
        <f>'8. Afschrijvingen voor GAW'!BB37</f>
        <v>0</v>
      </c>
      <c r="Y42" s="86">
        <f>'8. Afschrijvingen voor GAW'!BC37</f>
        <v>0</v>
      </c>
      <c r="Z42" s="86">
        <f>'8. Afschrijvingen voor GAW'!BD37</f>
        <v>0</v>
      </c>
      <c r="AB42" s="122"/>
      <c r="AC42" s="87">
        <f t="shared" si="6"/>
        <v>7.4072522693313649E-11</v>
      </c>
      <c r="AD42" s="87">
        <f t="shared" si="5"/>
        <v>7.5998408283339805E-11</v>
      </c>
      <c r="AE42" s="87">
        <f t="shared" si="5"/>
        <v>7.774637167385662E-11</v>
      </c>
      <c r="AF42" s="87">
        <f t="shared" si="5"/>
        <v>7.9923270080724602E-11</v>
      </c>
      <c r="AG42" s="87">
        <f t="shared" si="5"/>
        <v>8.0722502781531853E-11</v>
      </c>
      <c r="AH42" s="87">
        <f t="shared" si="5"/>
        <v>8.1368282803784109E-11</v>
      </c>
      <c r="AI42" s="87">
        <f t="shared" si="5"/>
        <v>8.1531019369391683E-11</v>
      </c>
      <c r="AJ42" s="87">
        <f t="shared" si="5"/>
        <v>8.2672453640563171E-11</v>
      </c>
      <c r="AK42" s="87">
        <f t="shared" si="5"/>
        <v>8.4408575167014985E-11</v>
      </c>
      <c r="AL42" s="87">
        <f t="shared" si="5"/>
        <v>8.6772015271691409E-11</v>
      </c>
      <c r="AM42" s="87">
        <f t="shared" si="5"/>
        <v>8.7379419378593245E-11</v>
      </c>
      <c r="AN42" s="87">
        <f t="shared" si="5"/>
        <v>8.7379419378593245E-11</v>
      </c>
      <c r="AO42" s="87">
        <f t="shared" si="5"/>
        <v>8.7379419378593245E-11</v>
      </c>
      <c r="AP42" s="87">
        <f t="shared" si="5"/>
        <v>8.7379419378593245E-11</v>
      </c>
      <c r="AQ42" s="87">
        <f t="shared" si="5"/>
        <v>8.7379419378593245E-11</v>
      </c>
      <c r="AR42" s="87">
        <f t="shared" si="5"/>
        <v>8.7379419378593245E-11</v>
      </c>
    </row>
    <row r="43" spans="1:44" s="20" customFormat="1" x14ac:dyDescent="0.2">
      <c r="A43" s="40"/>
      <c r="B43" s="86">
        <f>'3. Investeringen'!B24</f>
        <v>10</v>
      </c>
      <c r="C43" s="86" t="str">
        <f>'3. Investeringen'!G24</f>
        <v>Nieuwe investeringen TD</v>
      </c>
      <c r="D43" s="86">
        <f>'3. Investeringen'!K24</f>
        <v>2005</v>
      </c>
      <c r="E43" s="121">
        <f>'3. Investeringen'!N24</f>
        <v>2011</v>
      </c>
      <c r="F43" s="86">
        <f>'3. Investeringen'!O24</f>
        <v>301630.5</v>
      </c>
      <c r="G43" s="86">
        <f>'3. Investeringen'!P24</f>
        <v>325831.27880592155</v>
      </c>
      <c r="I43" s="86">
        <f>'6. Investeringen per jaar'!I24</f>
        <v>1</v>
      </c>
      <c r="K43" s="86">
        <f>'8. Afschrijvingen voor GAW'!AO38</f>
        <v>6681.1868280406097</v>
      </c>
      <c r="L43" s="86">
        <f>'8. Afschrijvingen voor GAW'!AP38</f>
        <v>6854.8976855696646</v>
      </c>
      <c r="M43" s="86">
        <f>'8. Afschrijvingen voor GAW'!AQ38</f>
        <v>7012.5603323377663</v>
      </c>
      <c r="N43" s="86">
        <f>'8. Afschrijvingen voor GAW'!AR38</f>
        <v>7208.9120216432229</v>
      </c>
      <c r="O43" s="86">
        <f>'8. Afschrijvingen voor GAW'!AS38</f>
        <v>7281.001141859655</v>
      </c>
      <c r="P43" s="86">
        <f>'8. Afschrijvingen voor GAW'!AT38</f>
        <v>7339.249150994533</v>
      </c>
      <c r="Q43" s="86">
        <f>'8. Afschrijvingen voor GAW'!AU38</f>
        <v>7353.9276492965218</v>
      </c>
      <c r="R43" s="86">
        <f>'8. Afschrijvingen voor GAW'!AV38</f>
        <v>7456.8826363866738</v>
      </c>
      <c r="S43" s="86">
        <f>'8. Afschrijvingen voor GAW'!AW38</f>
        <v>7613.4771717507938</v>
      </c>
      <c r="T43" s="86">
        <f>'8. Afschrijvingen voor GAW'!AX38</f>
        <v>7826.6545325598163</v>
      </c>
      <c r="U43" s="86">
        <f>'8. Afschrijvingen voor GAW'!AY38</f>
        <v>7881.4411142877343</v>
      </c>
      <c r="V43" s="86">
        <f>'8. Afschrijvingen voor GAW'!AZ38</f>
        <v>9457.7293371452815</v>
      </c>
      <c r="W43" s="86">
        <f>'8. Afschrijvingen voor GAW'!BA38</f>
        <v>9162.9429681952988</v>
      </c>
      <c r="X43" s="86">
        <f>'8. Afschrijvingen voor GAW'!BB38</f>
        <v>8877.3447458099909</v>
      </c>
      <c r="Y43" s="86">
        <f>'8. Afschrijvingen voor GAW'!BC38</f>
        <v>8600.6482862003286</v>
      </c>
      <c r="Z43" s="86">
        <f>'8. Afschrijvingen voor GAW'!BD38</f>
        <v>8332.5761318252535</v>
      </c>
      <c r="AB43" s="122"/>
      <c r="AC43" s="87">
        <f t="shared" si="6"/>
        <v>324037.56115996971</v>
      </c>
      <c r="AD43" s="87">
        <f t="shared" si="5"/>
        <v>325607.64006455929</v>
      </c>
      <c r="AE43" s="87">
        <f t="shared" si="5"/>
        <v>326084.05545370636</v>
      </c>
      <c r="AF43" s="87">
        <f t="shared" si="5"/>
        <v>328005.49698476691</v>
      </c>
      <c r="AG43" s="87">
        <f t="shared" si="5"/>
        <v>324004.5508127549</v>
      </c>
      <c r="AH43" s="87">
        <f t="shared" si="5"/>
        <v>319257.33806826244</v>
      </c>
      <c r="AI43" s="87">
        <f t="shared" si="5"/>
        <v>312541.92509510246</v>
      </c>
      <c r="AJ43" s="87">
        <f t="shared" si="5"/>
        <v>309460.6294100472</v>
      </c>
      <c r="AK43" s="87">
        <f t="shared" si="5"/>
        <v>308345.82545590738</v>
      </c>
      <c r="AL43" s="87">
        <f t="shared" si="5"/>
        <v>309152.85403611301</v>
      </c>
      <c r="AM43" s="87">
        <f t="shared" si="5"/>
        <v>303435.48290007806</v>
      </c>
      <c r="AN43" s="87">
        <f t="shared" si="5"/>
        <v>293977.75356293278</v>
      </c>
      <c r="AO43" s="87">
        <f t="shared" si="5"/>
        <v>284814.81059473747</v>
      </c>
      <c r="AP43" s="87">
        <f t="shared" si="5"/>
        <v>275937.4658489275</v>
      </c>
      <c r="AQ43" s="87">
        <f t="shared" si="5"/>
        <v>267336.8175627272</v>
      </c>
      <c r="AR43" s="87">
        <f t="shared" si="5"/>
        <v>259004.24143090195</v>
      </c>
    </row>
    <row r="44" spans="1:44" s="20" customFormat="1" x14ac:dyDescent="0.2">
      <c r="A44" s="40"/>
      <c r="B44" s="86">
        <f>'3. Investeringen'!B25</f>
        <v>11</v>
      </c>
      <c r="C44" s="86" t="str">
        <f>'3. Investeringen'!G25</f>
        <v>Nieuwe investeringen TD</v>
      </c>
      <c r="D44" s="86">
        <f>'3. Investeringen'!K25</f>
        <v>2005</v>
      </c>
      <c r="E44" s="121">
        <f>'3. Investeringen'!N25</f>
        <v>2011</v>
      </c>
      <c r="F44" s="86">
        <f>'3. Investeringen'!O25</f>
        <v>904188.35555555555</v>
      </c>
      <c r="G44" s="86">
        <f>'3. Investeringen'!P25</f>
        <v>976734.27644780581</v>
      </c>
      <c r="I44" s="86">
        <f>'6. Investeringen per jaar'!I25</f>
        <v>1</v>
      </c>
      <c r="K44" s="86">
        <f>'8. Afschrijvingen voor GAW'!AO39</f>
        <v>25098.361787203099</v>
      </c>
      <c r="L44" s="86">
        <f>'8. Afschrijvingen voor GAW'!AP39</f>
        <v>25750.919193670383</v>
      </c>
      <c r="M44" s="86">
        <f>'8. Afschrijvingen voor GAW'!AQ39</f>
        <v>26343.1903351248</v>
      </c>
      <c r="N44" s="86">
        <f>'8. Afschrijvingen voor GAW'!AR39</f>
        <v>27080.799664508293</v>
      </c>
      <c r="O44" s="86">
        <f>'8. Afschrijvingen voor GAW'!AS39</f>
        <v>27351.607661153375</v>
      </c>
      <c r="P44" s="86">
        <f>'8. Afschrijvingen voor GAW'!AT39</f>
        <v>27570.420522442604</v>
      </c>
      <c r="Q44" s="86">
        <f>'8. Afschrijvingen voor GAW'!AU39</f>
        <v>27625.56136348749</v>
      </c>
      <c r="R44" s="86">
        <f>'8. Afschrijvingen voor GAW'!AV39</f>
        <v>28012.319222576316</v>
      </c>
      <c r="S44" s="86">
        <f>'8. Afschrijvingen voor GAW'!AW39</f>
        <v>28600.577926250415</v>
      </c>
      <c r="T44" s="86">
        <f>'8. Afschrijvingen voor GAW'!AX39</f>
        <v>29401.394108185432</v>
      </c>
      <c r="U44" s="86">
        <f>'8. Afschrijvingen voor GAW'!AY39</f>
        <v>29607.203866942724</v>
      </c>
      <c r="V44" s="86">
        <f>'8. Afschrijvingen voor GAW'!AZ39</f>
        <v>35528.644640331266</v>
      </c>
      <c r="W44" s="86">
        <f>'8. Afschrijvingen voor GAW'!BA39</f>
        <v>34032.70170810679</v>
      </c>
      <c r="X44" s="86">
        <f>'8. Afschrijvingen voor GAW'!BB39</f>
        <v>32599.745846712816</v>
      </c>
      <c r="Y44" s="86">
        <f>'8. Afschrijvingen voor GAW'!BC39</f>
        <v>31227.12496895649</v>
      </c>
      <c r="Z44" s="86">
        <f>'8. Afschrijvingen voor GAW'!BD39</f>
        <v>29912.298654474111</v>
      </c>
      <c r="AB44" s="122"/>
      <c r="AC44" s="87">
        <f t="shared" si="6"/>
        <v>966286.92880731972</v>
      </c>
      <c r="AD44" s="87">
        <f t="shared" si="5"/>
        <v>965659.46976263972</v>
      </c>
      <c r="AE44" s="87">
        <f t="shared" si="5"/>
        <v>961526.44723205548</v>
      </c>
      <c r="AF44" s="87">
        <f t="shared" si="5"/>
        <v>961368.38809004473</v>
      </c>
      <c r="AG44" s="87">
        <f t="shared" si="5"/>
        <v>943630.4643097918</v>
      </c>
      <c r="AH44" s="87">
        <f t="shared" si="5"/>
        <v>923609.08750182763</v>
      </c>
      <c r="AI44" s="87">
        <f t="shared" si="5"/>
        <v>897830.74431334378</v>
      </c>
      <c r="AJ44" s="87">
        <f t="shared" si="5"/>
        <v>882388.05551115423</v>
      </c>
      <c r="AK44" s="87">
        <f t="shared" si="5"/>
        <v>872317.62675063801</v>
      </c>
      <c r="AL44" s="87">
        <f t="shared" si="5"/>
        <v>867341.12619147042</v>
      </c>
      <c r="AM44" s="87">
        <f t="shared" si="5"/>
        <v>843805.31020786799</v>
      </c>
      <c r="AN44" s="87">
        <f t="shared" si="5"/>
        <v>808276.66556753672</v>
      </c>
      <c r="AO44" s="87">
        <f t="shared" si="5"/>
        <v>774243.96385942993</v>
      </c>
      <c r="AP44" s="87">
        <f t="shared" si="5"/>
        <v>741644.21801271709</v>
      </c>
      <c r="AQ44" s="87">
        <f t="shared" si="5"/>
        <v>710417.09304376063</v>
      </c>
      <c r="AR44" s="87">
        <f t="shared" si="5"/>
        <v>680504.79438928654</v>
      </c>
    </row>
    <row r="45" spans="1:44" s="20" customFormat="1" x14ac:dyDescent="0.2">
      <c r="A45" s="40"/>
      <c r="B45" s="86">
        <f>'3. Investeringen'!B26</f>
        <v>12</v>
      </c>
      <c r="C45" s="86" t="str">
        <f>'3. Investeringen'!G26</f>
        <v>Nieuwe investeringen TD</v>
      </c>
      <c r="D45" s="86">
        <f>'3. Investeringen'!K26</f>
        <v>2005</v>
      </c>
      <c r="E45" s="121">
        <f>'3. Investeringen'!N26</f>
        <v>2011</v>
      </c>
      <c r="F45" s="86">
        <f>'3. Investeringen'!O26</f>
        <v>270899.03431926406</v>
      </c>
      <c r="G45" s="86">
        <f>'3. Investeringen'!P26</f>
        <v>292634.12943828636</v>
      </c>
      <c r="I45" s="86">
        <f>'6. Investeringen per jaar'!I26</f>
        <v>1</v>
      </c>
      <c r="K45" s="86">
        <f>'8. Afschrijvingen voor GAW'!AO40</f>
        <v>12123.413933871856</v>
      </c>
      <c r="L45" s="86">
        <f>'8. Afschrijvingen voor GAW'!AP40</f>
        <v>12438.622696152524</v>
      </c>
      <c r="M45" s="86">
        <f>'8. Afschrijvingen voor GAW'!AQ40</f>
        <v>12724.711018164031</v>
      </c>
      <c r="N45" s="86">
        <f>'8. Afschrijvingen voor GAW'!AR40</f>
        <v>13081.002926672623</v>
      </c>
      <c r="O45" s="86">
        <f>'8. Afschrijvingen voor GAW'!AS40</f>
        <v>13211.812955939349</v>
      </c>
      <c r="P45" s="86">
        <f>'8. Afschrijvingen voor GAW'!AT40</f>
        <v>13317.507459586865</v>
      </c>
      <c r="Q45" s="86">
        <f>'8. Afschrijvingen voor GAW'!AU40</f>
        <v>13344.142474506038</v>
      </c>
      <c r="R45" s="86">
        <f>'8. Afschrijvingen voor GAW'!AV40</f>
        <v>13530.960469149124</v>
      </c>
      <c r="S45" s="86">
        <f>'8. Afschrijvingen voor GAW'!AW40</f>
        <v>13815.110639001254</v>
      </c>
      <c r="T45" s="86">
        <f>'8. Afschrijvingen voor GAW'!AX40</f>
        <v>14201.93373689329</v>
      </c>
      <c r="U45" s="86">
        <f>'8. Afschrijvingen voor GAW'!AY40</f>
        <v>14301.347273051542</v>
      </c>
      <c r="V45" s="86">
        <f>'8. Afschrijvingen voor GAW'!AZ40</f>
        <v>17161.616727661858</v>
      </c>
      <c r="W45" s="86">
        <f>'8. Afschrijvingen voor GAW'!BA40</f>
        <v>15636.139685203023</v>
      </c>
      <c r="X45" s="86">
        <f>'8. Afschrijvingen voor GAW'!BB40</f>
        <v>14246.260602073866</v>
      </c>
      <c r="Y45" s="86">
        <f>'8. Afschrijvingen voor GAW'!BC40</f>
        <v>13907.063921072107</v>
      </c>
      <c r="Z45" s="86">
        <f>'8. Afschrijvingen voor GAW'!BD40</f>
        <v>13907.063921072107</v>
      </c>
      <c r="AB45" s="122"/>
      <c r="AC45" s="87">
        <f t="shared" si="6"/>
        <v>284900.2274459888</v>
      </c>
      <c r="AD45" s="87">
        <f t="shared" si="5"/>
        <v>279869.01066343195</v>
      </c>
      <c r="AE45" s="87">
        <f t="shared" si="5"/>
        <v>273581.28689052688</v>
      </c>
      <c r="AF45" s="87">
        <f t="shared" si="5"/>
        <v>268160.55999678903</v>
      </c>
      <c r="AG45" s="87">
        <f t="shared" si="5"/>
        <v>257630.35264081755</v>
      </c>
      <c r="AH45" s="87">
        <f t="shared" si="5"/>
        <v>246373.88800235724</v>
      </c>
      <c r="AI45" s="87">
        <f t="shared" si="5"/>
        <v>233522.49330385591</v>
      </c>
      <c r="AJ45" s="87">
        <f t="shared" si="5"/>
        <v>223260.84774096077</v>
      </c>
      <c r="AK45" s="87">
        <f t="shared" si="5"/>
        <v>214134.2149045197</v>
      </c>
      <c r="AL45" s="87">
        <f t="shared" si="5"/>
        <v>205928.03918495297</v>
      </c>
      <c r="AM45" s="87">
        <f t="shared" si="5"/>
        <v>193068.18818619609</v>
      </c>
      <c r="AN45" s="87">
        <f t="shared" si="5"/>
        <v>175906.57145853422</v>
      </c>
      <c r="AO45" s="87">
        <f t="shared" si="5"/>
        <v>160270.43177333119</v>
      </c>
      <c r="AP45" s="87">
        <f t="shared" si="5"/>
        <v>146024.17117125733</v>
      </c>
      <c r="AQ45" s="87">
        <f t="shared" si="5"/>
        <v>132117.10725018522</v>
      </c>
      <c r="AR45" s="87">
        <f t="shared" si="5"/>
        <v>118210.0433291131</v>
      </c>
    </row>
    <row r="46" spans="1:44" s="20" customFormat="1" x14ac:dyDescent="0.2">
      <c r="A46" s="40"/>
      <c r="B46" s="86">
        <f>'3. Investeringen'!B27</f>
        <v>13</v>
      </c>
      <c r="C46" s="86" t="str">
        <f>'3. Investeringen'!G27</f>
        <v>Nieuwe investeringen TD</v>
      </c>
      <c r="D46" s="86">
        <f>'3. Investeringen'!K27</f>
        <v>2005</v>
      </c>
      <c r="E46" s="121">
        <f>'3. Investeringen'!N27</f>
        <v>2011</v>
      </c>
      <c r="F46" s="86">
        <f>'3. Investeringen'!O27</f>
        <v>95193.583169077945</v>
      </c>
      <c r="G46" s="86">
        <f>'3. Investeringen'!P27</f>
        <v>102831.26851594425</v>
      </c>
      <c r="I46" s="86">
        <f>'6. Investeringen per jaar'!I27</f>
        <v>1</v>
      </c>
      <c r="K46" s="86">
        <f>'8. Afschrijvingen voor GAW'!AO41</f>
        <v>23194.163898596296</v>
      </c>
      <c r="L46" s="86">
        <f>'8. Afschrijvingen voor GAW'!AP41</f>
        <v>23797.212159959799</v>
      </c>
      <c r="M46" s="86">
        <f>'8. Afschrijvingen voor GAW'!AQ41</f>
        <v>24344.548039638874</v>
      </c>
      <c r="N46" s="86">
        <f>'8. Afschrijvingen voor GAW'!AR41</f>
        <v>25026.19538474876</v>
      </c>
      <c r="O46" s="86">
        <f>'8. Afschrijvingen voor GAW'!AS41</f>
        <v>12638.228669298123</v>
      </c>
      <c r="P46" s="86">
        <f>'8. Afschrijvingen voor GAW'!AT41</f>
        <v>0</v>
      </c>
      <c r="Q46" s="86">
        <f>'8. Afschrijvingen voor GAW'!AU41</f>
        <v>0</v>
      </c>
      <c r="R46" s="86">
        <f>'8. Afschrijvingen voor GAW'!AV41</f>
        <v>0</v>
      </c>
      <c r="S46" s="86">
        <f>'8. Afschrijvingen voor GAW'!AW41</f>
        <v>0</v>
      </c>
      <c r="T46" s="86">
        <f>'8. Afschrijvingen voor GAW'!AX41</f>
        <v>0</v>
      </c>
      <c r="U46" s="86">
        <f>'8. Afschrijvingen voor GAW'!AY41</f>
        <v>0</v>
      </c>
      <c r="V46" s="86">
        <f>'8. Afschrijvingen voor GAW'!AZ41</f>
        <v>0</v>
      </c>
      <c r="W46" s="86">
        <f>'8. Afschrijvingen voor GAW'!BA41</f>
        <v>0</v>
      </c>
      <c r="X46" s="86">
        <f>'8. Afschrijvingen voor GAW'!BB41</f>
        <v>0</v>
      </c>
      <c r="Y46" s="86">
        <f>'8. Afschrijvingen voor GAW'!BC41</f>
        <v>0</v>
      </c>
      <c r="Z46" s="86">
        <f>'8. Afschrijvingen voor GAW'!BD41</f>
        <v>0</v>
      </c>
      <c r="AB46" s="122"/>
      <c r="AC46" s="87">
        <f t="shared" si="6"/>
        <v>81179.573645087105</v>
      </c>
      <c r="AD46" s="87">
        <f t="shared" si="5"/>
        <v>59493.030399899566</v>
      </c>
      <c r="AE46" s="87">
        <f t="shared" si="5"/>
        <v>36516.822059458376</v>
      </c>
      <c r="AF46" s="87">
        <f t="shared" si="5"/>
        <v>12513.097692374453</v>
      </c>
      <c r="AG46" s="87">
        <f t="shared" si="5"/>
        <v>7.4578565545380116E-11</v>
      </c>
      <c r="AH46" s="87">
        <f t="shared" si="5"/>
        <v>7.5175194069743162E-11</v>
      </c>
      <c r="AI46" s="87">
        <f t="shared" si="5"/>
        <v>7.5325544457882648E-11</v>
      </c>
      <c r="AJ46" s="87">
        <f t="shared" si="5"/>
        <v>7.6380102080293006E-11</v>
      </c>
      <c r="AK46" s="87">
        <f t="shared" si="5"/>
        <v>7.7984084223979149E-11</v>
      </c>
      <c r="AL46" s="87">
        <f t="shared" si="5"/>
        <v>8.0167638582250572E-11</v>
      </c>
      <c r="AM46" s="87">
        <f t="shared" si="5"/>
        <v>8.0728812052326322E-11</v>
      </c>
      <c r="AN46" s="87">
        <f t="shared" si="5"/>
        <v>8.0728812052326322E-11</v>
      </c>
      <c r="AO46" s="87">
        <f t="shared" si="5"/>
        <v>8.0728812052326322E-11</v>
      </c>
      <c r="AP46" s="87">
        <f t="shared" si="5"/>
        <v>8.0728812052326322E-11</v>
      </c>
      <c r="AQ46" s="87">
        <f t="shared" si="5"/>
        <v>8.0728812052326322E-11</v>
      </c>
      <c r="AR46" s="87">
        <f t="shared" si="5"/>
        <v>8.0728812052326322E-11</v>
      </c>
    </row>
    <row r="47" spans="1:44" s="20" customFormat="1" x14ac:dyDescent="0.2">
      <c r="A47" s="40"/>
      <c r="B47" s="86">
        <f>'3. Investeringen'!B28</f>
        <v>14</v>
      </c>
      <c r="C47" s="86" t="str">
        <f>'3. Investeringen'!G28</f>
        <v>Nieuwe investeringen TD</v>
      </c>
      <c r="D47" s="86">
        <f>'3. Investeringen'!K28</f>
        <v>2005</v>
      </c>
      <c r="E47" s="121">
        <f>'3. Investeringen'!N28</f>
        <v>2011</v>
      </c>
      <c r="F47" s="86">
        <f>'3. Investeringen'!O28</f>
        <v>0</v>
      </c>
      <c r="G47" s="86">
        <f>'3. Investeringen'!P28</f>
        <v>7.2759576141834259E-12</v>
      </c>
      <c r="I47" s="86">
        <f>'6. Investeringen per jaar'!I28</f>
        <v>1</v>
      </c>
      <c r="K47" s="86">
        <f>'8. Afschrijvingen voor GAW'!AO42</f>
        <v>0</v>
      </c>
      <c r="L47" s="86">
        <f>'8. Afschrijvingen voor GAW'!AP42</f>
        <v>0</v>
      </c>
      <c r="M47" s="86">
        <f>'8. Afschrijvingen voor GAW'!AQ42</f>
        <v>0</v>
      </c>
      <c r="N47" s="86">
        <f>'8. Afschrijvingen voor GAW'!AR42</f>
        <v>0</v>
      </c>
      <c r="O47" s="86">
        <f>'8. Afschrijvingen voor GAW'!AS42</f>
        <v>0</v>
      </c>
      <c r="P47" s="86">
        <f>'8. Afschrijvingen voor GAW'!AT42</f>
        <v>0</v>
      </c>
      <c r="Q47" s="86">
        <f>'8. Afschrijvingen voor GAW'!AU42</f>
        <v>0</v>
      </c>
      <c r="R47" s="86">
        <f>'8. Afschrijvingen voor GAW'!AV42</f>
        <v>0</v>
      </c>
      <c r="S47" s="86">
        <f>'8. Afschrijvingen voor GAW'!AW42</f>
        <v>0</v>
      </c>
      <c r="T47" s="86">
        <f>'8. Afschrijvingen voor GAW'!AX42</f>
        <v>0</v>
      </c>
      <c r="U47" s="86">
        <f>'8. Afschrijvingen voor GAW'!AY42</f>
        <v>0</v>
      </c>
      <c r="V47" s="86">
        <f>'8. Afschrijvingen voor GAW'!AZ42</f>
        <v>0</v>
      </c>
      <c r="W47" s="86">
        <f>'8. Afschrijvingen voor GAW'!BA42</f>
        <v>0</v>
      </c>
      <c r="X47" s="86">
        <f>'8. Afschrijvingen voor GAW'!BB42</f>
        <v>0</v>
      </c>
      <c r="Y47" s="86">
        <f>'8. Afschrijvingen voor GAW'!BC42</f>
        <v>0</v>
      </c>
      <c r="Z47" s="86">
        <f>'8. Afschrijvingen voor GAW'!BD42</f>
        <v>0</v>
      </c>
      <c r="AB47" s="122"/>
      <c r="AC47" s="87">
        <f t="shared" si="6"/>
        <v>7.3850969783961766E-12</v>
      </c>
      <c r="AD47" s="87">
        <f t="shared" si="5"/>
        <v>7.5771094998344766E-12</v>
      </c>
      <c r="AE47" s="87">
        <f t="shared" si="5"/>
        <v>7.7513830183306691E-12</v>
      </c>
      <c r="AF47" s="87">
        <f t="shared" si="5"/>
        <v>7.9684217428439275E-12</v>
      </c>
      <c r="AG47" s="87">
        <f t="shared" si="5"/>
        <v>8.0481059602723661E-12</v>
      </c>
      <c r="AH47" s="87">
        <f t="shared" si="5"/>
        <v>8.1124908079545452E-12</v>
      </c>
      <c r="AI47" s="87">
        <f t="shared" si="5"/>
        <v>8.128715789570455E-12</v>
      </c>
      <c r="AJ47" s="87">
        <f t="shared" si="5"/>
        <v>8.2425178106244417E-12</v>
      </c>
      <c r="AK47" s="87">
        <f t="shared" si="5"/>
        <v>8.4156106846475548E-12</v>
      </c>
      <c r="AL47" s="87">
        <f t="shared" si="5"/>
        <v>8.6512477838176866E-12</v>
      </c>
      <c r="AM47" s="87">
        <f t="shared" si="5"/>
        <v>8.711806518304409E-12</v>
      </c>
      <c r="AN47" s="87">
        <f t="shared" si="5"/>
        <v>8.711806518304409E-12</v>
      </c>
      <c r="AO47" s="87">
        <f t="shared" si="5"/>
        <v>8.711806518304409E-12</v>
      </c>
      <c r="AP47" s="87">
        <f t="shared" si="5"/>
        <v>8.711806518304409E-12</v>
      </c>
      <c r="AQ47" s="87">
        <f t="shared" si="5"/>
        <v>8.711806518304409E-12</v>
      </c>
      <c r="AR47" s="87">
        <f t="shared" si="5"/>
        <v>8.711806518304409E-12</v>
      </c>
    </row>
    <row r="48" spans="1:44" s="20" customFormat="1" x14ac:dyDescent="0.2">
      <c r="A48" s="40"/>
      <c r="B48" s="86">
        <f>'3. Investeringen'!B29</f>
        <v>15</v>
      </c>
      <c r="C48" s="86" t="str">
        <f>'3. Investeringen'!G29</f>
        <v>Nieuwe investeringen TD</v>
      </c>
      <c r="D48" s="86">
        <f>'3. Investeringen'!K29</f>
        <v>2006</v>
      </c>
      <c r="E48" s="121">
        <f>'3. Investeringen'!N29</f>
        <v>2011</v>
      </c>
      <c r="F48" s="86">
        <f>'3. Investeringen'!O29</f>
        <v>590105.35454545449</v>
      </c>
      <c r="G48" s="86">
        <f>'3. Investeringen'!P29</f>
        <v>626180.14998687466</v>
      </c>
      <c r="I48" s="86">
        <f>'6. Investeringen per jaar'!I29</f>
        <v>1</v>
      </c>
      <c r="K48" s="86">
        <f>'8. Afschrijvingen voor GAW'!AO43</f>
        <v>12585.601034389661</v>
      </c>
      <c r="L48" s="86">
        <f>'8. Afschrijvingen voor GAW'!AP43</f>
        <v>12912.826661283792</v>
      </c>
      <c r="M48" s="86">
        <f>'8. Afschrijvingen voor GAW'!AQ43</f>
        <v>13209.82167449332</v>
      </c>
      <c r="N48" s="86">
        <f>'8. Afschrijvingen voor GAW'!AR43</f>
        <v>13579.696681379133</v>
      </c>
      <c r="O48" s="86">
        <f>'8. Afschrijvingen voor GAW'!AS43</f>
        <v>13715.493648192924</v>
      </c>
      <c r="P48" s="86">
        <f>'8. Afschrijvingen voor GAW'!AT43</f>
        <v>13825.217597378467</v>
      </c>
      <c r="Q48" s="86">
        <f>'8. Afschrijvingen voor GAW'!AU43</f>
        <v>13852.868032573224</v>
      </c>
      <c r="R48" s="86">
        <f>'8. Afschrijvingen voor GAW'!AV43</f>
        <v>14046.808185029251</v>
      </c>
      <c r="S48" s="86">
        <f>'8. Afschrijvingen voor GAW'!AW43</f>
        <v>14341.791156914862</v>
      </c>
      <c r="T48" s="86">
        <f>'8. Afschrijvingen voor GAW'!AX43</f>
        <v>14743.361309308479</v>
      </c>
      <c r="U48" s="86">
        <f>'8. Afschrijvingen voor GAW'!AY43</f>
        <v>14846.564838473636</v>
      </c>
      <c r="V48" s="86">
        <f>'8. Afschrijvingen voor GAW'!AZ43</f>
        <v>17815.877806168359</v>
      </c>
      <c r="W48" s="86">
        <f>'8. Afschrijvingen voor GAW'!BA43</f>
        <v>17274.635948765776</v>
      </c>
      <c r="X48" s="86">
        <f>'8. Afschrijvingen voor GAW'!BB43</f>
        <v>16749.836881967829</v>
      </c>
      <c r="Y48" s="86">
        <f>'8. Afschrijvingen voor GAW'!BC43</f>
        <v>16240.981077958679</v>
      </c>
      <c r="Z48" s="86">
        <f>'8. Afschrijvingen voor GAW'!BD43</f>
        <v>15747.584184451074</v>
      </c>
      <c r="AB48" s="122"/>
      <c r="AC48" s="87">
        <f t="shared" si="6"/>
        <v>622987.25120228808</v>
      </c>
      <c r="AD48" s="87">
        <f t="shared" si="5"/>
        <v>626272.09307226376</v>
      </c>
      <c r="AE48" s="87">
        <f t="shared" si="5"/>
        <v>627466.52953843237</v>
      </c>
      <c r="AF48" s="87">
        <f t="shared" si="5"/>
        <v>631455.89568412933</v>
      </c>
      <c r="AG48" s="87">
        <f t="shared" si="5"/>
        <v>624054.96099277772</v>
      </c>
      <c r="AH48" s="87">
        <f t="shared" si="5"/>
        <v>615222.18308334157</v>
      </c>
      <c r="AI48" s="87">
        <f t="shared" si="5"/>
        <v>602599.75941693503</v>
      </c>
      <c r="AJ48" s="87">
        <f t="shared" si="5"/>
        <v>596989.34786374285</v>
      </c>
      <c r="AK48" s="87">
        <f t="shared" si="5"/>
        <v>595184.33301196655</v>
      </c>
      <c r="AL48" s="87">
        <f t="shared" si="5"/>
        <v>597106.13302699313</v>
      </c>
      <c r="AM48" s="87">
        <f t="shared" si="5"/>
        <v>586439.31111970835</v>
      </c>
      <c r="AN48" s="87">
        <f t="shared" si="5"/>
        <v>568623.43331353995</v>
      </c>
      <c r="AO48" s="87">
        <f t="shared" si="5"/>
        <v>551348.79736477416</v>
      </c>
      <c r="AP48" s="87">
        <f t="shared" si="5"/>
        <v>534598.96048280632</v>
      </c>
      <c r="AQ48" s="87">
        <f t="shared" si="5"/>
        <v>518357.97940484766</v>
      </c>
      <c r="AR48" s="87">
        <f t="shared" si="5"/>
        <v>502610.39522039657</v>
      </c>
    </row>
    <row r="49" spans="1:44" s="20" customFormat="1" x14ac:dyDescent="0.2">
      <c r="A49" s="40"/>
      <c r="B49" s="86">
        <f>'3. Investeringen'!B30</f>
        <v>16</v>
      </c>
      <c r="C49" s="86" t="str">
        <f>'3. Investeringen'!G30</f>
        <v>Nieuwe investeringen TD</v>
      </c>
      <c r="D49" s="86">
        <f>'3. Investeringen'!K30</f>
        <v>2006</v>
      </c>
      <c r="E49" s="121">
        <f>'3. Investeringen'!N30</f>
        <v>2011</v>
      </c>
      <c r="F49" s="86">
        <f>'3. Investeringen'!O30</f>
        <v>867896.1</v>
      </c>
      <c r="G49" s="86">
        <f>'3. Investeringen'!P30</f>
        <v>920953.02285409474</v>
      </c>
      <c r="I49" s="86">
        <f>'6. Investeringen per jaar'!I30</f>
        <v>1</v>
      </c>
      <c r="K49" s="86">
        <f>'8. Afschrijvingen voor GAW'!AO44</f>
        <v>23080.674523380399</v>
      </c>
      <c r="L49" s="86">
        <f>'8. Afschrijvingen voor GAW'!AP44</f>
        <v>23680.772060988289</v>
      </c>
      <c r="M49" s="86">
        <f>'8. Afschrijvingen voor GAW'!AQ44</f>
        <v>24225.429818391018</v>
      </c>
      <c r="N49" s="86">
        <f>'8. Afschrijvingen voor GAW'!AR44</f>
        <v>24903.741853305968</v>
      </c>
      <c r="O49" s="86">
        <f>'8. Afschrijvingen voor GAW'!AS44</f>
        <v>25152.779271839026</v>
      </c>
      <c r="P49" s="86">
        <f>'8. Afschrijvingen voor GAW'!AT44</f>
        <v>25354.001506013738</v>
      </c>
      <c r="Q49" s="86">
        <f>'8. Afschrijvingen voor GAW'!AU44</f>
        <v>25404.709509025768</v>
      </c>
      <c r="R49" s="86">
        <f>'8. Afschrijvingen voor GAW'!AV44</f>
        <v>25760.37544215213</v>
      </c>
      <c r="S49" s="86">
        <f>'8. Afschrijvingen voor GAW'!AW44</f>
        <v>26301.34332643732</v>
      </c>
      <c r="T49" s="86">
        <f>'8. Afschrijvingen voor GAW'!AX44</f>
        <v>27037.780939577566</v>
      </c>
      <c r="U49" s="86">
        <f>'8. Afschrijvingen voor GAW'!AY44</f>
        <v>27227.045406154604</v>
      </c>
      <c r="V49" s="86">
        <f>'8. Afschrijvingen voor GAW'!AZ44</f>
        <v>32672.454487385527</v>
      </c>
      <c r="W49" s="86">
        <f>'8. Afschrijvingen voor GAW'!BA44</f>
        <v>31343.405491288489</v>
      </c>
      <c r="X49" s="86">
        <f>'8. Afschrijvingen voor GAW'!BB44</f>
        <v>30068.419505202182</v>
      </c>
      <c r="Y49" s="86">
        <f>'8. Afschrijvingen voor GAW'!BC44</f>
        <v>28845.297355838022</v>
      </c>
      <c r="Z49" s="86">
        <f>'8. Afschrijvingen voor GAW'!BD44</f>
        <v>27671.929327803933</v>
      </c>
      <c r="AB49" s="122"/>
      <c r="AC49" s="87">
        <f t="shared" si="6"/>
        <v>911686.64367352577</v>
      </c>
      <c r="AD49" s="87">
        <f t="shared" si="5"/>
        <v>911709.72434804926</v>
      </c>
      <c r="AE49" s="87">
        <f t="shared" si="5"/>
        <v>908453.61818966328</v>
      </c>
      <c r="AF49" s="87">
        <f t="shared" si="5"/>
        <v>908986.57764566795</v>
      </c>
      <c r="AG49" s="87">
        <f t="shared" si="5"/>
        <v>892923.66415028553</v>
      </c>
      <c r="AH49" s="87">
        <f t="shared" si="5"/>
        <v>874713.05195747409</v>
      </c>
      <c r="AI49" s="87">
        <f t="shared" si="5"/>
        <v>851057.76855236327</v>
      </c>
      <c r="AJ49" s="87">
        <f t="shared" si="5"/>
        <v>837212.20186994423</v>
      </c>
      <c r="AK49" s="87">
        <f t="shared" si="5"/>
        <v>828492.31478277571</v>
      </c>
      <c r="AL49" s="87">
        <f t="shared" si="5"/>
        <v>824652.3186571158</v>
      </c>
      <c r="AM49" s="87">
        <f t="shared" si="5"/>
        <v>803197.83948156098</v>
      </c>
      <c r="AN49" s="87">
        <f t="shared" si="5"/>
        <v>770525.3849941754</v>
      </c>
      <c r="AO49" s="87">
        <f t="shared" si="5"/>
        <v>739181.97950288688</v>
      </c>
      <c r="AP49" s="87">
        <f t="shared" si="5"/>
        <v>709113.55999768467</v>
      </c>
      <c r="AQ49" s="87">
        <f t="shared" si="5"/>
        <v>680268.26264184667</v>
      </c>
      <c r="AR49" s="87">
        <f t="shared" si="5"/>
        <v>652596.33331404277</v>
      </c>
    </row>
    <row r="50" spans="1:44" s="20" customFormat="1" x14ac:dyDescent="0.2">
      <c r="A50" s="40"/>
      <c r="B50" s="86">
        <f>'3. Investeringen'!B31</f>
        <v>17</v>
      </c>
      <c r="C50" s="86" t="str">
        <f>'3. Investeringen'!G31</f>
        <v>Nieuwe investeringen TD</v>
      </c>
      <c r="D50" s="86">
        <f>'3. Investeringen'!K31</f>
        <v>2006</v>
      </c>
      <c r="E50" s="121">
        <f>'3. Investeringen'!N31</f>
        <v>2011</v>
      </c>
      <c r="F50" s="86">
        <f>'3. Investeringen'!O31</f>
        <v>-84210.502999999982</v>
      </c>
      <c r="G50" s="86">
        <f>'3. Investeringen'!P31</f>
        <v>-89358.527240661439</v>
      </c>
      <c r="I50" s="86">
        <f>'6. Investeringen per jaar'!I31</f>
        <v>1</v>
      </c>
      <c r="K50" s="86">
        <f>'8. Afschrijvingen voor GAW'!AO45</f>
        <v>-3556.8198097753466</v>
      </c>
      <c r="L50" s="86">
        <f>'8. Afschrijvingen voor GAW'!AP45</f>
        <v>-3649.2971248295057</v>
      </c>
      <c r="M50" s="86">
        <f>'8. Afschrijvingen voor GAW'!AQ45</f>
        <v>-3733.2309587005839</v>
      </c>
      <c r="N50" s="86">
        <f>'8. Afschrijvingen voor GAW'!AR45</f>
        <v>-3837.7614255442004</v>
      </c>
      <c r="O50" s="86">
        <f>'8. Afschrijvingen voor GAW'!AS45</f>
        <v>-3876.1390397996424</v>
      </c>
      <c r="P50" s="86">
        <f>'8. Afschrijvingen voor GAW'!AT45</f>
        <v>-3907.1481521180394</v>
      </c>
      <c r="Q50" s="86">
        <f>'8. Afschrijvingen voor GAW'!AU45</f>
        <v>-3914.9624484222759</v>
      </c>
      <c r="R50" s="86">
        <f>'8. Afschrijvingen voor GAW'!AV45</f>
        <v>-3969.771922700188</v>
      </c>
      <c r="S50" s="86">
        <f>'8. Afschrijvingen voor GAW'!AW45</f>
        <v>-4053.1371330768911</v>
      </c>
      <c r="T50" s="86">
        <f>'8. Afschrijvingen voor GAW'!AX45</f>
        <v>-4166.6249728030443</v>
      </c>
      <c r="U50" s="86">
        <f>'8. Afschrijvingen voor GAW'!AY45</f>
        <v>-4195.791347612665</v>
      </c>
      <c r="V50" s="86">
        <f>'8. Afschrijvingen voor GAW'!AZ45</f>
        <v>-5034.9496171351966</v>
      </c>
      <c r="W50" s="86">
        <f>'8. Afschrijvingen voor GAW'!BA45</f>
        <v>-4618.2641315791807</v>
      </c>
      <c r="X50" s="86">
        <f>'8. Afschrijvingen voor GAW'!BB45</f>
        <v>-4236.0629620691798</v>
      </c>
      <c r="Y50" s="86">
        <f>'8. Afschrijvingen voor GAW'!BC45</f>
        <v>-4082.5824199652238</v>
      </c>
      <c r="Z50" s="86">
        <f>'8. Afschrijvingen voor GAW'!BD45</f>
        <v>-4082.5824199652238</v>
      </c>
      <c r="AB50" s="122"/>
      <c r="AC50" s="87">
        <f t="shared" si="6"/>
        <v>-87142.085339496</v>
      </c>
      <c r="AD50" s="87">
        <f t="shared" ref="AD50:AD113" si="7">$I50*IF($D50&lt;2011,IF(AD$33=$E50,$G50*L$28-L50,
AC50*L$28-L50),
IF(AD$33=$E50,$F50-L50,
AC50*L$28-L50))</f>
        <v>-85758.482433493395</v>
      </c>
      <c r="AE50" s="87">
        <f t="shared" ref="AE50:AE113" si="8">$I50*IF($D50&lt;2011,IF(AE$33=$E50,$G50*M$28-M50,
AD50*M$28-M50),
IF(AE$33=$E50,$F50-M50,
AD50*M$28-M50))</f>
        <v>-83997.696570763146</v>
      </c>
      <c r="AF50" s="87">
        <f t="shared" ref="AF50:AF113" si="9">$I50*IF($D50&lt;2011,IF(AF$33=$E50,$G50*N$28-N50,
AE50*N$28-N50),
IF(AF$33=$E50,$F50-N50,
AE50*N$28-N50))</f>
        <v>-82511.870649200311</v>
      </c>
      <c r="AG50" s="87">
        <f t="shared" ref="AG50:AG113" si="10">$I50*IF($D50&lt;2011,IF(AG$33=$E50,$G50*O$28-O50,
AF50*O$28-O50),
IF(AG$33=$E50,$F50-O50,
AF50*O$28-O50))</f>
        <v>-79460.850315892676</v>
      </c>
      <c r="AH50" s="87">
        <f t="shared" ref="AH50:AH113" si="11">$I50*IF($D50&lt;2011,IF(AH$33=$E50,$G50*P$28-P50,
AG50*P$28-P50),
IF(AH$33=$E50,$F50-P50,
AG50*P$28-P50))</f>
        <v>-76189.388966301776</v>
      </c>
      <c r="AI50" s="87">
        <f t="shared" ref="AI50:AI113" si="12">$I50*IF($D50&lt;2011,IF(AI$33=$E50,$G50*Q$28-Q50,
AH50*Q$28-Q50),
IF(AI$33=$E50,$F50-Q50,
AH50*Q$28-Q50))</f>
        <v>-72426.805295812112</v>
      </c>
      <c r="AJ50" s="87">
        <f t="shared" ref="AJ50:AJ113" si="13">$I50*IF($D50&lt;2011,IF(AJ$33=$E50,$G50*R$28-R50,
AI50*R$28-R50),
IF(AJ$33=$E50,$F50-R50,
AI50*R$28-R50))</f>
        <v>-69471.008647253286</v>
      </c>
      <c r="AK50" s="87">
        <f t="shared" ref="AK50:AK113" si="14">$I50*IF($D50&lt;2011,IF(AK$33=$E50,$G50*S$28-S50,
AJ50*S$28-S50),
IF(AK$33=$E50,$F50-S50,
AJ50*S$28-S50))</f>
        <v>-66876.762695768703</v>
      </c>
      <c r="AL50" s="87">
        <f t="shared" ref="AL50:AL113" si="15">$I50*IF($D50&lt;2011,IF(AL$33=$E50,$G50*T$28-T50,
AK50*T$28-T50),
IF(AL$33=$E50,$F50-T50,
AK50*T$28-T50))</f>
        <v>-64582.687078447176</v>
      </c>
      <c r="AM50" s="87">
        <f t="shared" ref="AM50:AM113" si="16">$I50*IF($D50&lt;2011,IF(AM$33=$E50,$G50*U$28-U50,
AL50*U$28-U50),
IF(AM$33=$E50,$F50-U50,
AL50*U$28-U50))</f>
        <v>-60838.974540383635</v>
      </c>
      <c r="AN50" s="87">
        <f t="shared" ref="AN50:AN113" si="17">$I50*IF($D50&lt;2011,IF(AN$33=$E50,$G50*V$28-V50,
AM50*V$28-V50),
IF(AN$33=$E50,$F50-V50,
AM50*V$28-V50))</f>
        <v>-55804.024923248435</v>
      </c>
      <c r="AO50" s="87">
        <f t="shared" ref="AO50:AO113" si="18">$I50*IF($D50&lt;2011,IF(AO$33=$E50,$G50*W$28-W50,
AN50*W$28-W50),
IF(AO$33=$E50,$F50-W50,
AN50*W$28-W50))</f>
        <v>-51185.76079166925</v>
      </c>
      <c r="AP50" s="87">
        <f t="shared" ref="AP50:AP113" si="19">$I50*IF($D50&lt;2011,IF(AP$33=$E50,$G50*X$28-X50,
AO50*X$28-X50),
IF(AP$33=$E50,$F50-X50,
AO50*X$28-X50))</f>
        <v>-46949.697829600074</v>
      </c>
      <c r="AQ50" s="87">
        <f t="shared" ref="AQ50:AQ113" si="20">$I50*IF($D50&lt;2011,IF(AQ$33=$E50,$G50*Y$28-Y50,
AP50*Y$28-Y50),
IF(AQ$33=$E50,$F50-Y50,
AP50*Y$28-Y50))</f>
        <v>-42867.115409634847</v>
      </c>
      <c r="AR50" s="87">
        <f t="shared" ref="AR50:AR113" si="21">$I50*IF($D50&lt;2011,IF(AR$33=$E50,$G50*Z$28-Z50,
AQ50*Z$28-Z50),
IF(AR$33=$E50,$F50-Z50,
AQ50*Z$28-Z50))</f>
        <v>-38784.53298966962</v>
      </c>
    </row>
    <row r="51" spans="1:44" s="20" customFormat="1" x14ac:dyDescent="0.2">
      <c r="A51" s="40"/>
      <c r="B51" s="86">
        <f>'3. Investeringen'!B32</f>
        <v>18</v>
      </c>
      <c r="C51" s="86" t="str">
        <f>'3. Investeringen'!G32</f>
        <v>Nieuwe investeringen TD</v>
      </c>
      <c r="D51" s="86">
        <f>'3. Investeringen'!K32</f>
        <v>2006</v>
      </c>
      <c r="E51" s="121">
        <f>'3. Investeringen'!N32</f>
        <v>2011</v>
      </c>
      <c r="F51" s="86">
        <f>'3. Investeringen'!O32</f>
        <v>32685.199999999997</v>
      </c>
      <c r="G51" s="86">
        <f>'3. Investeringen'!P32</f>
        <v>34683.337950925998</v>
      </c>
      <c r="I51" s="86">
        <f>'6. Investeringen per jaar'!I32</f>
        <v>1</v>
      </c>
      <c r="K51" s="86">
        <f>'8. Afschrijvingen voor GAW'!AO46</f>
        <v>1717.2481961068231</v>
      </c>
      <c r="L51" s="86">
        <f>'8. Afschrijvingen voor GAW'!AP46</f>
        <v>1761.8966492056006</v>
      </c>
      <c r="M51" s="86">
        <f>'8. Afschrijvingen voor GAW'!AQ46</f>
        <v>1802.4202721373292</v>
      </c>
      <c r="N51" s="86">
        <f>'8. Afschrijvingen voor GAW'!AR46</f>
        <v>1852.8880397571747</v>
      </c>
      <c r="O51" s="86">
        <f>'8. Afschrijvingen voor GAW'!AS46</f>
        <v>1871.4169201547463</v>
      </c>
      <c r="P51" s="86">
        <f>'8. Afschrijvingen voor GAW'!AT46</f>
        <v>1886.3882555159842</v>
      </c>
      <c r="Q51" s="86">
        <f>'8. Afschrijvingen voor GAW'!AU46</f>
        <v>1890.1610320270163</v>
      </c>
      <c r="R51" s="86">
        <f>'8. Afschrijvingen voor GAW'!AV46</f>
        <v>1916.6232864753947</v>
      </c>
      <c r="S51" s="86">
        <f>'8. Afschrijvingen voor GAW'!AW46</f>
        <v>1956.8723754913776</v>
      </c>
      <c r="T51" s="86">
        <f>'8. Afschrijvingen voor GAW'!AX46</f>
        <v>2011.6648020051364</v>
      </c>
      <c r="U51" s="86">
        <f>'8. Afschrijvingen voor GAW'!AY46</f>
        <v>2025.7464556191719</v>
      </c>
      <c r="V51" s="86">
        <f>'8. Afschrijvingen voor GAW'!AZ46</f>
        <v>2430.8957467430064</v>
      </c>
      <c r="W51" s="86">
        <f>'8. Afschrijvingen voor GAW'!BA46</f>
        <v>2123.8352313649425</v>
      </c>
      <c r="X51" s="86">
        <f>'8. Afschrijvingen voor GAW'!BB46</f>
        <v>1958.6480467032243</v>
      </c>
      <c r="Y51" s="86">
        <f>'8. Afschrijvingen voor GAW'!BC46</f>
        <v>1958.6480467032243</v>
      </c>
      <c r="Z51" s="86">
        <f>'8. Afschrijvingen voor GAW'!BD46</f>
        <v>1958.6480467032243</v>
      </c>
      <c r="AB51" s="122"/>
      <c r="AC51" s="87">
        <f t="shared" si="6"/>
        <v>33486.339824083057</v>
      </c>
      <c r="AD51" s="87">
        <f t="shared" si="7"/>
        <v>32595.088010303618</v>
      </c>
      <c r="AE51" s="87">
        <f t="shared" si="8"/>
        <v>31542.354762403265</v>
      </c>
      <c r="AF51" s="87">
        <f t="shared" si="9"/>
        <v>30572.652655993385</v>
      </c>
      <c r="AG51" s="87">
        <f t="shared" si="10"/>
        <v>29006.962262398574</v>
      </c>
      <c r="AH51" s="87">
        <f t="shared" si="11"/>
        <v>27352.62970498178</v>
      </c>
      <c r="AI51" s="87">
        <f t="shared" si="12"/>
        <v>25517.173932364727</v>
      </c>
      <c r="AJ51" s="87">
        <f t="shared" si="13"/>
        <v>23957.791080942439</v>
      </c>
      <c r="AK51" s="87">
        <f t="shared" si="14"/>
        <v>22504.03231815085</v>
      </c>
      <c r="AL51" s="87">
        <f t="shared" si="15"/>
        <v>21122.480421053937</v>
      </c>
      <c r="AM51" s="87">
        <f t="shared" si="16"/>
        <v>19244.591328382139</v>
      </c>
      <c r="AN51" s="87">
        <f t="shared" si="17"/>
        <v>16813.695581639135</v>
      </c>
      <c r="AO51" s="87">
        <f t="shared" si="18"/>
        <v>14689.860350274192</v>
      </c>
      <c r="AP51" s="87">
        <f t="shared" si="19"/>
        <v>12731.212303570966</v>
      </c>
      <c r="AQ51" s="87">
        <f t="shared" si="20"/>
        <v>10772.564256867743</v>
      </c>
      <c r="AR51" s="87">
        <f t="shared" si="21"/>
        <v>8813.9162101645197</v>
      </c>
    </row>
    <row r="52" spans="1:44" s="20" customFormat="1" x14ac:dyDescent="0.2">
      <c r="A52" s="40"/>
      <c r="B52" s="86">
        <f>'3. Investeringen'!B33</f>
        <v>19</v>
      </c>
      <c r="C52" s="86" t="str">
        <f>'3. Investeringen'!G33</f>
        <v>Nieuwe investeringen TD</v>
      </c>
      <c r="D52" s="86">
        <f>'3. Investeringen'!K33</f>
        <v>2006</v>
      </c>
      <c r="E52" s="121">
        <f>'3. Investeringen'!N33</f>
        <v>2011</v>
      </c>
      <c r="F52" s="86">
        <f>'3. Investeringen'!O33</f>
        <v>147368.1</v>
      </c>
      <c r="G52" s="86">
        <f>'3. Investeringen'!P33</f>
        <v>156377.12528868893</v>
      </c>
      <c r="I52" s="86">
        <f>'6. Investeringen per jaar'!I33</f>
        <v>1</v>
      </c>
      <c r="K52" s="86">
        <f>'8. Afschrijvingen voor GAW'!AO47</f>
        <v>28858.6876669126</v>
      </c>
      <c r="L52" s="86">
        <f>'8. Afschrijvingen voor GAW'!AP47</f>
        <v>29609.013546252329</v>
      </c>
      <c r="M52" s="86">
        <f>'8. Afschrijvingen voor GAW'!AQ47</f>
        <v>30290.020857816129</v>
      </c>
      <c r="N52" s="86">
        <f>'8. Afschrijvingen voor GAW'!AR47</f>
        <v>31138.141441834981</v>
      </c>
      <c r="O52" s="86">
        <f>'8. Afschrijvingen voor GAW'!AS47</f>
        <v>31449.52285625333</v>
      </c>
      <c r="P52" s="86">
        <f>'8. Afschrijvingen voor GAW'!AT47</f>
        <v>15850.559519551678</v>
      </c>
      <c r="Q52" s="86">
        <f>'8. Afschrijvingen voor GAW'!AU47</f>
        <v>0</v>
      </c>
      <c r="R52" s="86">
        <f>'8. Afschrijvingen voor GAW'!AV47</f>
        <v>0</v>
      </c>
      <c r="S52" s="86">
        <f>'8. Afschrijvingen voor GAW'!AW47</f>
        <v>0</v>
      </c>
      <c r="T52" s="86">
        <f>'8. Afschrijvingen voor GAW'!AX47</f>
        <v>0</v>
      </c>
      <c r="U52" s="86">
        <f>'8. Afschrijvingen voor GAW'!AY47</f>
        <v>0</v>
      </c>
      <c r="V52" s="86">
        <f>'8. Afschrijvingen voor GAW'!AZ47</f>
        <v>0</v>
      </c>
      <c r="W52" s="86">
        <f>'8. Afschrijvingen voor GAW'!BA47</f>
        <v>0</v>
      </c>
      <c r="X52" s="86">
        <f>'8. Afschrijvingen voor GAW'!BB47</f>
        <v>0</v>
      </c>
      <c r="Y52" s="86">
        <f>'8. Afschrijvingen voor GAW'!BC47</f>
        <v>0</v>
      </c>
      <c r="Z52" s="86">
        <f>'8. Afschrijvingen voor GAW'!BD47</f>
        <v>0</v>
      </c>
      <c r="AB52" s="122"/>
      <c r="AC52" s="87">
        <f t="shared" si="6"/>
        <v>129864.09450110665</v>
      </c>
      <c r="AD52" s="87">
        <f t="shared" si="7"/>
        <v>103631.5474118831</v>
      </c>
      <c r="AE52" s="87">
        <f t="shared" si="8"/>
        <v>75725.052144540285</v>
      </c>
      <c r="AF52" s="87">
        <f t="shared" si="9"/>
        <v>46707.212162752439</v>
      </c>
      <c r="AG52" s="87">
        <f t="shared" si="10"/>
        <v>15724.761428126636</v>
      </c>
      <c r="AH52" s="87">
        <f t="shared" si="11"/>
        <v>-2.9103830456733704E-11</v>
      </c>
      <c r="AI52" s="87">
        <f t="shared" si="12"/>
        <v>-2.9162038117647171E-11</v>
      </c>
      <c r="AJ52" s="87">
        <f t="shared" si="13"/>
        <v>-2.9570306651294229E-11</v>
      </c>
      <c r="AK52" s="87">
        <f t="shared" si="14"/>
        <v>-3.0191283090971403E-11</v>
      </c>
      <c r="AL52" s="87">
        <f t="shared" si="15"/>
        <v>-3.1036639017518602E-11</v>
      </c>
      <c r="AM52" s="87">
        <f t="shared" si="16"/>
        <v>-3.1253895490641225E-11</v>
      </c>
      <c r="AN52" s="87">
        <f t="shared" si="17"/>
        <v>-3.1253895490641225E-11</v>
      </c>
      <c r="AO52" s="87">
        <f t="shared" si="18"/>
        <v>-3.1253895490641225E-11</v>
      </c>
      <c r="AP52" s="87">
        <f t="shared" si="19"/>
        <v>-3.1253895490641225E-11</v>
      </c>
      <c r="AQ52" s="87">
        <f t="shared" si="20"/>
        <v>-3.1253895490641225E-11</v>
      </c>
      <c r="AR52" s="87">
        <f t="shared" si="21"/>
        <v>-3.1253895490641225E-11</v>
      </c>
    </row>
    <row r="53" spans="1:44" s="20" customFormat="1" x14ac:dyDescent="0.2">
      <c r="A53" s="40"/>
      <c r="B53" s="86">
        <f>'3. Investeringen'!B34</f>
        <v>20</v>
      </c>
      <c r="C53" s="86" t="str">
        <f>'3. Investeringen'!G34</f>
        <v>Nieuwe investeringen TD</v>
      </c>
      <c r="D53" s="86">
        <f>'3. Investeringen'!K34</f>
        <v>2006</v>
      </c>
      <c r="E53" s="121">
        <f>'3. Investeringen'!N34</f>
        <v>2011</v>
      </c>
      <c r="F53" s="86">
        <f>'3. Investeringen'!O34</f>
        <v>137844.89999999991</v>
      </c>
      <c r="G53" s="86">
        <f>'3. Investeringen'!P34</f>
        <v>146271.74536216975</v>
      </c>
      <c r="I53" s="86">
        <f>'6. Investeringen per jaar'!I34</f>
        <v>1</v>
      </c>
      <c r="K53" s="86">
        <f>'8. Afschrijvingen voor GAW'!AO48</f>
        <v>148465.82154260241</v>
      </c>
      <c r="L53" s="86">
        <f>'8. Afschrijvingen voor GAW'!AP48</f>
        <v>0</v>
      </c>
      <c r="M53" s="86">
        <f>'8. Afschrijvingen voor GAW'!AQ48</f>
        <v>0</v>
      </c>
      <c r="N53" s="86">
        <f>'8. Afschrijvingen voor GAW'!AR48</f>
        <v>0</v>
      </c>
      <c r="O53" s="86">
        <f>'8. Afschrijvingen voor GAW'!AS48</f>
        <v>0</v>
      </c>
      <c r="P53" s="86">
        <f>'8. Afschrijvingen voor GAW'!AT48</f>
        <v>0</v>
      </c>
      <c r="Q53" s="86">
        <f>'8. Afschrijvingen voor GAW'!AU48</f>
        <v>0</v>
      </c>
      <c r="R53" s="86">
        <f>'8. Afschrijvingen voor GAW'!AV48</f>
        <v>0</v>
      </c>
      <c r="S53" s="86">
        <f>'8. Afschrijvingen voor GAW'!AW48</f>
        <v>0</v>
      </c>
      <c r="T53" s="86">
        <f>'8. Afschrijvingen voor GAW'!AX48</f>
        <v>0</v>
      </c>
      <c r="U53" s="86">
        <f>'8. Afschrijvingen voor GAW'!AY48</f>
        <v>0</v>
      </c>
      <c r="V53" s="86">
        <f>'8. Afschrijvingen voor GAW'!AZ48</f>
        <v>0</v>
      </c>
      <c r="W53" s="86">
        <f>'8. Afschrijvingen voor GAW'!BA48</f>
        <v>0</v>
      </c>
      <c r="X53" s="86">
        <f>'8. Afschrijvingen voor GAW'!BB48</f>
        <v>0</v>
      </c>
      <c r="Y53" s="86">
        <f>'8. Afschrijvingen voor GAW'!BC48</f>
        <v>0</v>
      </c>
      <c r="Z53" s="86">
        <f>'8. Afschrijvingen voor GAW'!BD48</f>
        <v>0</v>
      </c>
      <c r="AB53" s="122"/>
      <c r="AC53" s="87">
        <f t="shared" si="6"/>
        <v>-1.1641532182693481E-10</v>
      </c>
      <c r="AD53" s="87">
        <f t="shared" si="7"/>
        <v>-1.1944212019443512E-10</v>
      </c>
      <c r="AE53" s="87">
        <f t="shared" si="8"/>
        <v>-1.2218928895890713E-10</v>
      </c>
      <c r="AF53" s="87">
        <f t="shared" si="9"/>
        <v>-1.2561058904975653E-10</v>
      </c>
      <c r="AG53" s="87">
        <f t="shared" si="10"/>
        <v>-1.268666949402541E-10</v>
      </c>
      <c r="AH53" s="87">
        <f t="shared" si="11"/>
        <v>-1.2788162849977613E-10</v>
      </c>
      <c r="AI53" s="87">
        <f t="shared" si="12"/>
        <v>-1.2813739175677569E-10</v>
      </c>
      <c r="AJ53" s="87">
        <f t="shared" si="13"/>
        <v>-1.2993131524137055E-10</v>
      </c>
      <c r="AK53" s="87">
        <f t="shared" si="14"/>
        <v>-1.3265987286143932E-10</v>
      </c>
      <c r="AL53" s="87">
        <f t="shared" si="15"/>
        <v>-1.3637434930155961E-10</v>
      </c>
      <c r="AM53" s="87">
        <f t="shared" si="16"/>
        <v>-1.3732896974667053E-10</v>
      </c>
      <c r="AN53" s="87">
        <f t="shared" si="17"/>
        <v>-1.3732896974667053E-10</v>
      </c>
      <c r="AO53" s="87">
        <f t="shared" si="18"/>
        <v>-1.3732896974667053E-10</v>
      </c>
      <c r="AP53" s="87">
        <f t="shared" si="19"/>
        <v>-1.3732896974667053E-10</v>
      </c>
      <c r="AQ53" s="87">
        <f t="shared" si="20"/>
        <v>-1.3732896974667053E-10</v>
      </c>
      <c r="AR53" s="87">
        <f t="shared" si="21"/>
        <v>-1.3732896974667053E-10</v>
      </c>
    </row>
    <row r="54" spans="1:44" s="20" customFormat="1" x14ac:dyDescent="0.2">
      <c r="A54" s="40"/>
      <c r="B54" s="86">
        <f>'3. Investeringen'!B35</f>
        <v>21</v>
      </c>
      <c r="C54" s="86" t="str">
        <f>'3. Investeringen'!G35</f>
        <v>Nieuwe investeringen TD</v>
      </c>
      <c r="D54" s="86">
        <f>'3. Investeringen'!K35</f>
        <v>2007</v>
      </c>
      <c r="E54" s="121">
        <f>'3. Investeringen'!N35</f>
        <v>2011</v>
      </c>
      <c r="F54" s="86">
        <f>'3. Investeringen'!O35</f>
        <v>1224980.6573636364</v>
      </c>
      <c r="G54" s="86">
        <f>'3. Investeringen'!P35</f>
        <v>1281920.2768781295</v>
      </c>
      <c r="I54" s="86">
        <f>'6. Investeringen per jaar'!I35</f>
        <v>1</v>
      </c>
      <c r="K54" s="86">
        <f>'8. Afschrijvingen voor GAW'!AO49</f>
        <v>25265.030699636915</v>
      </c>
      <c r="L54" s="86">
        <f>'8. Afschrijvingen voor GAW'!AP49</f>
        <v>25921.921497827476</v>
      </c>
      <c r="M54" s="86">
        <f>'8. Afschrijvingen voor GAW'!AQ49</f>
        <v>26518.125692277503</v>
      </c>
      <c r="N54" s="86">
        <f>'8. Afschrijvingen voor GAW'!AR49</f>
        <v>27260.633211661272</v>
      </c>
      <c r="O54" s="86">
        <f>'8. Afschrijvingen voor GAW'!AS49</f>
        <v>27533.239543777887</v>
      </c>
      <c r="P54" s="86">
        <f>'8. Afschrijvingen voor GAW'!AT49</f>
        <v>27753.505460128108</v>
      </c>
      <c r="Q54" s="86">
        <f>'8. Afschrijvingen voor GAW'!AU49</f>
        <v>27809.012471048361</v>
      </c>
      <c r="R54" s="86">
        <f>'8. Afschrijvingen voor GAW'!AV49</f>
        <v>28198.338645643038</v>
      </c>
      <c r="S54" s="86">
        <f>'8. Afschrijvingen voor GAW'!AW49</f>
        <v>28790.503757201539</v>
      </c>
      <c r="T54" s="86">
        <f>'8. Afschrijvingen voor GAW'!AX49</f>
        <v>29596.637862403182</v>
      </c>
      <c r="U54" s="86">
        <f>'8. Afschrijvingen voor GAW'!AY49</f>
        <v>29803.814327440003</v>
      </c>
      <c r="V54" s="86">
        <f>'8. Afschrijvingen voor GAW'!AZ49</f>
        <v>35764.577192927994</v>
      </c>
      <c r="W54" s="86">
        <f>'8. Afschrijvingen voor GAW'!BA49</f>
        <v>34704.886016841243</v>
      </c>
      <c r="X54" s="86">
        <f>'8. Afschrijvingen voor GAW'!BB49</f>
        <v>33676.59309782373</v>
      </c>
      <c r="Y54" s="86">
        <f>'8. Afschrijvingen voor GAW'!BC49</f>
        <v>32678.768117147469</v>
      </c>
      <c r="Z54" s="86">
        <f>'8. Afschrijvingen voor GAW'!BD49</f>
        <v>31710.508321083835</v>
      </c>
      <c r="AB54" s="122"/>
      <c r="AC54" s="87">
        <f t="shared" si="6"/>
        <v>1275884.0503316643</v>
      </c>
      <c r="AD54" s="87">
        <f t="shared" si="7"/>
        <v>1283135.1141424603</v>
      </c>
      <c r="AE54" s="87">
        <f t="shared" si="8"/>
        <v>1286129.0960754594</v>
      </c>
      <c r="AF54" s="87">
        <f t="shared" si="9"/>
        <v>1294880.0775539109</v>
      </c>
      <c r="AG54" s="87">
        <f t="shared" si="10"/>
        <v>1280295.6387856721</v>
      </c>
      <c r="AH54" s="87">
        <f t="shared" si="11"/>
        <v>1262784.4984358293</v>
      </c>
      <c r="AI54" s="87">
        <f t="shared" si="12"/>
        <v>1237501.0549616525</v>
      </c>
      <c r="AJ54" s="87">
        <f t="shared" si="13"/>
        <v>1226627.7310854725</v>
      </c>
      <c r="AK54" s="87">
        <f t="shared" si="14"/>
        <v>1223596.4096810657</v>
      </c>
      <c r="AL54" s="87">
        <f t="shared" si="15"/>
        <v>1228260.4712897325</v>
      </c>
      <c r="AM54" s="87">
        <f t="shared" si="16"/>
        <v>1207054.4802613205</v>
      </c>
      <c r="AN54" s="87">
        <f t="shared" si="17"/>
        <v>1171289.9030683925</v>
      </c>
      <c r="AO54" s="87">
        <f t="shared" si="18"/>
        <v>1136585.0170515513</v>
      </c>
      <c r="AP54" s="87">
        <f t="shared" si="19"/>
        <v>1102908.4239537276</v>
      </c>
      <c r="AQ54" s="87">
        <f t="shared" si="20"/>
        <v>1070229.6558365801</v>
      </c>
      <c r="AR54" s="87">
        <f t="shared" si="21"/>
        <v>1038519.1475154962</v>
      </c>
    </row>
    <row r="55" spans="1:44" s="20" customFormat="1" x14ac:dyDescent="0.2">
      <c r="A55" s="40"/>
      <c r="B55" s="86">
        <f>'3. Investeringen'!B36</f>
        <v>22</v>
      </c>
      <c r="C55" s="86" t="str">
        <f>'3. Investeringen'!G36</f>
        <v>Nieuwe investeringen TD</v>
      </c>
      <c r="D55" s="86">
        <f>'3. Investeringen'!K36</f>
        <v>2007</v>
      </c>
      <c r="E55" s="121">
        <f>'3. Investeringen'!N36</f>
        <v>2011</v>
      </c>
      <c r="F55" s="86">
        <f>'3. Investeringen'!O36</f>
        <v>664045.75144444441</v>
      </c>
      <c r="G55" s="86">
        <f>'3. Investeringen'!P36</f>
        <v>694911.96324964706</v>
      </c>
      <c r="I55" s="86">
        <f>'6. Investeringen per jaar'!I36</f>
        <v>1</v>
      </c>
      <c r="K55" s="86">
        <f>'8. Afschrijvingen voor GAW'!AO50</f>
        <v>16996.039583093774</v>
      </c>
      <c r="L55" s="86">
        <f>'8. Afschrijvingen voor GAW'!AP50</f>
        <v>17437.936612254209</v>
      </c>
      <c r="M55" s="86">
        <f>'8. Afschrijvingen voor GAW'!AQ50</f>
        <v>17839.009154336054</v>
      </c>
      <c r="N55" s="86">
        <f>'8. Afschrijvingen voor GAW'!AR50</f>
        <v>18338.501410657464</v>
      </c>
      <c r="O55" s="86">
        <f>'8. Afschrijvingen voor GAW'!AS50</f>
        <v>18521.886424764038</v>
      </c>
      <c r="P55" s="86">
        <f>'8. Afschrijvingen voor GAW'!AT50</f>
        <v>18670.06151616215</v>
      </c>
      <c r="Q55" s="86">
        <f>'8. Afschrijvingen voor GAW'!AU50</f>
        <v>18707.401639194475</v>
      </c>
      <c r="R55" s="86">
        <f>'8. Afschrijvingen voor GAW'!AV50</f>
        <v>18969.305262143196</v>
      </c>
      <c r="S55" s="86">
        <f>'8. Afschrijvingen voor GAW'!AW50</f>
        <v>19367.660672648199</v>
      </c>
      <c r="T55" s="86">
        <f>'8. Afschrijvingen voor GAW'!AX50</f>
        <v>19909.95517148235</v>
      </c>
      <c r="U55" s="86">
        <f>'8. Afschrijvingen voor GAW'!AY50</f>
        <v>20049.324857682725</v>
      </c>
      <c r="V55" s="86">
        <f>'8. Afschrijvingen voor GAW'!AZ50</f>
        <v>24059.189829219264</v>
      </c>
      <c r="W55" s="86">
        <f>'8. Afschrijvingen voor GAW'!BA50</f>
        <v>23112.598753971295</v>
      </c>
      <c r="X55" s="86">
        <f>'8. Afschrijvingen voor GAW'!BB50</f>
        <v>22203.250606274065</v>
      </c>
      <c r="Y55" s="86">
        <f>'8. Afschrijvingen voor GAW'!BC50</f>
        <v>21329.680090617381</v>
      </c>
      <c r="Z55" s="86">
        <f>'8. Afschrijvingen voor GAW'!BD50</f>
        <v>20490.479562461936</v>
      </c>
      <c r="AB55" s="122"/>
      <c r="AC55" s="87">
        <f t="shared" si="6"/>
        <v>688339.60311529797</v>
      </c>
      <c r="AD55" s="87">
        <f t="shared" si="7"/>
        <v>688798.49618404149</v>
      </c>
      <c r="AE55" s="87">
        <f t="shared" si="8"/>
        <v>686801.85244193836</v>
      </c>
      <c r="AF55" s="87">
        <f t="shared" si="9"/>
        <v>687693.80289965519</v>
      </c>
      <c r="AG55" s="87">
        <f t="shared" si="10"/>
        <v>676048.85450388771</v>
      </c>
      <c r="AH55" s="87">
        <f t="shared" si="11"/>
        <v>662787.18382375664</v>
      </c>
      <c r="AI55" s="87">
        <f t="shared" si="12"/>
        <v>645405.35655220971</v>
      </c>
      <c r="AJ55" s="87">
        <f t="shared" si="13"/>
        <v>635471.72628179751</v>
      </c>
      <c r="AK55" s="87">
        <f t="shared" si="14"/>
        <v>629448.971861067</v>
      </c>
      <c r="AL55" s="87">
        <f t="shared" si="15"/>
        <v>627163.58790169447</v>
      </c>
      <c r="AM55" s="87">
        <f t="shared" si="16"/>
        <v>611504.40815932362</v>
      </c>
      <c r="AN55" s="87">
        <f t="shared" si="17"/>
        <v>587445.21833010437</v>
      </c>
      <c r="AO55" s="87">
        <f t="shared" si="18"/>
        <v>564332.61957613309</v>
      </c>
      <c r="AP55" s="87">
        <f t="shared" si="19"/>
        <v>542129.36896985897</v>
      </c>
      <c r="AQ55" s="87">
        <f t="shared" si="20"/>
        <v>520799.68887924158</v>
      </c>
      <c r="AR55" s="87">
        <f t="shared" si="21"/>
        <v>500309.20931677963</v>
      </c>
    </row>
    <row r="56" spans="1:44" s="20" customFormat="1" x14ac:dyDescent="0.2">
      <c r="A56" s="40"/>
      <c r="B56" s="86">
        <f>'3. Investeringen'!B37</f>
        <v>23</v>
      </c>
      <c r="C56" s="86" t="str">
        <f>'3. Investeringen'!G37</f>
        <v>Nieuwe investeringen TD</v>
      </c>
      <c r="D56" s="86">
        <f>'3. Investeringen'!K37</f>
        <v>2007</v>
      </c>
      <c r="E56" s="121">
        <f>'3. Investeringen'!N37</f>
        <v>2011</v>
      </c>
      <c r="F56" s="86">
        <f>'3. Investeringen'!O37</f>
        <v>110140.72216666667</v>
      </c>
      <c r="G56" s="86">
        <f>'3. Investeringen'!P37</f>
        <v>115260.2893822981</v>
      </c>
      <c r="I56" s="86">
        <f>'6. Investeringen per jaar'!I37</f>
        <v>1</v>
      </c>
      <c r="K56" s="86">
        <f>'8. Afschrijvingen voor GAW'!AO51</f>
        <v>4414.6865555861332</v>
      </c>
      <c r="L56" s="86">
        <f>'8. Afschrijvingen voor GAW'!AP51</f>
        <v>4529.4684060313721</v>
      </c>
      <c r="M56" s="86">
        <f>'8. Afschrijvingen voor GAW'!AQ51</f>
        <v>4633.6461793700928</v>
      </c>
      <c r="N56" s="86">
        <f>'8. Afschrijvingen voor GAW'!AR51</f>
        <v>4763.3882723924553</v>
      </c>
      <c r="O56" s="86">
        <f>'8. Afschrijvingen voor GAW'!AS51</f>
        <v>4811.0221551163804</v>
      </c>
      <c r="P56" s="86">
        <f>'8. Afschrijvingen voor GAW'!AT51</f>
        <v>4849.5103323573112</v>
      </c>
      <c r="Q56" s="86">
        <f>'8. Afschrijvingen voor GAW'!AU51</f>
        <v>4859.2093530220254</v>
      </c>
      <c r="R56" s="86">
        <f>'8. Afschrijvingen voor GAW'!AV51</f>
        <v>4927.2382839643333</v>
      </c>
      <c r="S56" s="86">
        <f>'8. Afschrijvingen voor GAW'!AW51</f>
        <v>5030.7102879275835</v>
      </c>
      <c r="T56" s="86">
        <f>'8. Afschrijvingen voor GAW'!AX51</f>
        <v>5171.5701759895564</v>
      </c>
      <c r="U56" s="86">
        <f>'8. Afschrijvingen voor GAW'!AY51</f>
        <v>5207.7711672214828</v>
      </c>
      <c r="V56" s="86">
        <f>'8. Afschrijvingen voor GAW'!AZ51</f>
        <v>6249.3254006657817</v>
      </c>
      <c r="W56" s="86">
        <f>'8. Afschrijvingen voor GAW'!BA51</f>
        <v>5765.5066599690763</v>
      </c>
      <c r="X56" s="86">
        <f>'8. Afschrijvingen voor GAW'!BB51</f>
        <v>5319.1448540359861</v>
      </c>
      <c r="Y56" s="86">
        <f>'8. Afschrijvingen voor GAW'!BC51</f>
        <v>5070.9180941809727</v>
      </c>
      <c r="Z56" s="86">
        <f>'8. Afschrijvingen voor GAW'!BD51</f>
        <v>5070.9180941809727</v>
      </c>
      <c r="AB56" s="122"/>
      <c r="AC56" s="87">
        <f t="shared" si="6"/>
        <v>112574.50716744643</v>
      </c>
      <c r="AD56" s="87">
        <f t="shared" si="7"/>
        <v>110971.97594776866</v>
      </c>
      <c r="AE56" s="87">
        <f t="shared" si="8"/>
        <v>108890.68521519724</v>
      </c>
      <c r="AF56" s="87">
        <f t="shared" si="9"/>
        <v>107176.23612883031</v>
      </c>
      <c r="AG56" s="87">
        <f t="shared" si="10"/>
        <v>103436.97633500223</v>
      </c>
      <c r="AH56" s="87">
        <f t="shared" si="11"/>
        <v>99414.961813324931</v>
      </c>
      <c r="AI56" s="87">
        <f t="shared" si="12"/>
        <v>94754.582383929548</v>
      </c>
      <c r="AJ56" s="87">
        <f t="shared" si="13"/>
        <v>91153.908253340225</v>
      </c>
      <c r="AK56" s="87">
        <f t="shared" si="14"/>
        <v>88037.430038732782</v>
      </c>
      <c r="AL56" s="87">
        <f t="shared" si="15"/>
        <v>85330.907903827741</v>
      </c>
      <c r="AM56" s="87">
        <f t="shared" si="16"/>
        <v>80720.453091933043</v>
      </c>
      <c r="AN56" s="87">
        <f t="shared" si="17"/>
        <v>74471.127691267262</v>
      </c>
      <c r="AO56" s="87">
        <f t="shared" si="18"/>
        <v>68705.621031298186</v>
      </c>
      <c r="AP56" s="87">
        <f t="shared" si="19"/>
        <v>63386.476177262201</v>
      </c>
      <c r="AQ56" s="87">
        <f t="shared" si="20"/>
        <v>58315.558083081225</v>
      </c>
      <c r="AR56" s="87">
        <f t="shared" si="21"/>
        <v>53244.63998890025</v>
      </c>
    </row>
    <row r="57" spans="1:44" s="20" customFormat="1" x14ac:dyDescent="0.2">
      <c r="A57" s="40"/>
      <c r="B57" s="86">
        <f>'3. Investeringen'!B38</f>
        <v>24</v>
      </c>
      <c r="C57" s="86" t="str">
        <f>'3. Investeringen'!G38</f>
        <v>Nieuwe investeringen TD</v>
      </c>
      <c r="D57" s="86">
        <f>'3. Investeringen'!K38</f>
        <v>2007</v>
      </c>
      <c r="E57" s="121">
        <f>'3. Investeringen'!N38</f>
        <v>2011</v>
      </c>
      <c r="F57" s="86">
        <f>'3. Investeringen'!O38</f>
        <v>131513.995</v>
      </c>
      <c r="G57" s="86">
        <f>'3. Investeringen'!P38</f>
        <v>137627.03588037373</v>
      </c>
      <c r="I57" s="86">
        <f>'6. Investeringen per jaar'!I38</f>
        <v>1</v>
      </c>
      <c r="K57" s="86">
        <f>'8. Afschrijvingen voor GAW'!AO52</f>
        <v>6497.276345050198</v>
      </c>
      <c r="L57" s="86">
        <f>'8. Afschrijvingen voor GAW'!AP52</f>
        <v>6666.2055300215034</v>
      </c>
      <c r="M57" s="86">
        <f>'8. Afschrijvingen voor GAW'!AQ52</f>
        <v>6819.5282572119968</v>
      </c>
      <c r="N57" s="86">
        <f>'8. Afschrijvingen voor GAW'!AR52</f>
        <v>7010.4750484139322</v>
      </c>
      <c r="O57" s="86">
        <f>'8. Afschrijvingen voor GAW'!AS52</f>
        <v>7080.5797988980721</v>
      </c>
      <c r="P57" s="86">
        <f>'8. Afschrijvingen voor GAW'!AT52</f>
        <v>7137.2244372892574</v>
      </c>
      <c r="Q57" s="86">
        <f>'8. Afschrijvingen voor GAW'!AU52</f>
        <v>7151.4988861638349</v>
      </c>
      <c r="R57" s="86">
        <f>'8. Afschrijvingen voor GAW'!AV52</f>
        <v>7251.6198705701281</v>
      </c>
      <c r="S57" s="86">
        <f>'8. Afschrijvingen voor GAW'!AW52</f>
        <v>7403.9038878520996</v>
      </c>
      <c r="T57" s="86">
        <f>'8. Afschrijvingen voor GAW'!AX52</f>
        <v>7611.2131967119585</v>
      </c>
      <c r="U57" s="86">
        <f>'8. Afschrijvingen voor GAW'!AY52</f>
        <v>7664.4916890889417</v>
      </c>
      <c r="V57" s="86">
        <f>'8. Afschrijvingen voor GAW'!AZ52</f>
        <v>9197.3900269067271</v>
      </c>
      <c r="W57" s="86">
        <f>'8. Afschrijvingen voor GAW'!BA52</f>
        <v>8146.2597381173873</v>
      </c>
      <c r="X57" s="86">
        <f>'8. Afschrijvingen voor GAW'!BB52</f>
        <v>7427.4721141658538</v>
      </c>
      <c r="Y57" s="86">
        <f>'8. Afschrijvingen voor GAW'!BC52</f>
        <v>7427.4721141658538</v>
      </c>
      <c r="Z57" s="86">
        <f>'8. Afschrijvingen voor GAW'!BD52</f>
        <v>7427.4721141658538</v>
      </c>
      <c r="AB57" s="122"/>
      <c r="AC57" s="87">
        <f t="shared" si="6"/>
        <v>133194.16507352912</v>
      </c>
      <c r="AD57" s="87">
        <f t="shared" si="7"/>
        <v>129991.00783541937</v>
      </c>
      <c r="AE57" s="87">
        <f t="shared" si="8"/>
        <v>126161.27275842201</v>
      </c>
      <c r="AF57" s="87">
        <f t="shared" si="9"/>
        <v>122683.31334724389</v>
      </c>
      <c r="AG57" s="87">
        <f t="shared" si="10"/>
        <v>116829.56668181825</v>
      </c>
      <c r="AH57" s="87">
        <f t="shared" si="11"/>
        <v>110626.97877798353</v>
      </c>
      <c r="AI57" s="87">
        <f t="shared" si="12"/>
        <v>103696.73384937565</v>
      </c>
      <c r="AJ57" s="87">
        <f t="shared" si="13"/>
        <v>97896.86825269679</v>
      </c>
      <c r="AK57" s="87">
        <f t="shared" si="14"/>
        <v>92548.798598151319</v>
      </c>
      <c r="AL57" s="87">
        <f t="shared" si="15"/>
        <v>87528.9517621876</v>
      </c>
      <c r="AM57" s="87">
        <f t="shared" si="16"/>
        <v>80477.162735433958</v>
      </c>
      <c r="AN57" s="87">
        <f t="shared" si="17"/>
        <v>71279.772708527234</v>
      </c>
      <c r="AO57" s="87">
        <f t="shared" si="18"/>
        <v>63133.512970409851</v>
      </c>
      <c r="AP57" s="87">
        <f t="shared" si="19"/>
        <v>55706.040856243999</v>
      </c>
      <c r="AQ57" s="87">
        <f t="shared" si="20"/>
        <v>48278.568742078147</v>
      </c>
      <c r="AR57" s="87">
        <f t="shared" si="21"/>
        <v>40851.096627912295</v>
      </c>
    </row>
    <row r="58" spans="1:44" s="20" customFormat="1" x14ac:dyDescent="0.2">
      <c r="A58" s="40"/>
      <c r="B58" s="86">
        <f>'3. Investeringen'!B39</f>
        <v>25</v>
      </c>
      <c r="C58" s="86" t="str">
        <f>'3. Investeringen'!G39</f>
        <v>Nieuwe investeringen TD</v>
      </c>
      <c r="D58" s="86">
        <f>'3. Investeringen'!K39</f>
        <v>2007</v>
      </c>
      <c r="E58" s="121">
        <f>'3. Investeringen'!N39</f>
        <v>2011</v>
      </c>
      <c r="F58" s="86">
        <f>'3. Investeringen'!O39</f>
        <v>395085.67150000005</v>
      </c>
      <c r="G58" s="86">
        <f>'3. Investeringen'!P39</f>
        <v>413450.06580746046</v>
      </c>
      <c r="I58" s="86">
        <f>'6. Investeringen per jaar'!I39</f>
        <v>1</v>
      </c>
      <c r="K58" s="86">
        <f>'8. Afschrijvingen voor GAW'!AO53</f>
        <v>64561.817968395757</v>
      </c>
      <c r="L58" s="86">
        <f>'8. Afschrijvingen voor GAW'!AP53</f>
        <v>66240.425235574032</v>
      </c>
      <c r="M58" s="86">
        <f>'8. Afschrijvingen voor GAW'!AQ53</f>
        <v>67763.955015992236</v>
      </c>
      <c r="N58" s="86">
        <f>'8. Afschrijvingen voor GAW'!AR53</f>
        <v>69661.345756440001</v>
      </c>
      <c r="O58" s="86">
        <f>'8. Afschrijvingen voor GAW'!AS53</f>
        <v>70357.959214004411</v>
      </c>
      <c r="P58" s="86">
        <f>'8. Afschrijvingen voor GAW'!AT53</f>
        <v>70920.822887716451</v>
      </c>
      <c r="Q58" s="86">
        <f>'8. Afschrijvingen voor GAW'!AU53</f>
        <v>35531.332266745936</v>
      </c>
      <c r="R58" s="86">
        <f>'8. Afschrijvingen voor GAW'!AV53</f>
        <v>0</v>
      </c>
      <c r="S58" s="86">
        <f>'8. Afschrijvingen voor GAW'!AW53</f>
        <v>0</v>
      </c>
      <c r="T58" s="86">
        <f>'8. Afschrijvingen voor GAW'!AX53</f>
        <v>0</v>
      </c>
      <c r="U58" s="86">
        <f>'8. Afschrijvingen voor GAW'!AY53</f>
        <v>0</v>
      </c>
      <c r="V58" s="86">
        <f>'8. Afschrijvingen voor GAW'!AZ53</f>
        <v>0</v>
      </c>
      <c r="W58" s="86">
        <f>'8. Afschrijvingen voor GAW'!BA53</f>
        <v>0</v>
      </c>
      <c r="X58" s="86">
        <f>'8. Afschrijvingen voor GAW'!BB53</f>
        <v>0</v>
      </c>
      <c r="Y58" s="86">
        <f>'8. Afschrijvingen voor GAW'!BC53</f>
        <v>0</v>
      </c>
      <c r="Z58" s="86">
        <f>'8. Afschrijvingen voor GAW'!BD53</f>
        <v>0</v>
      </c>
      <c r="AB58" s="122"/>
      <c r="AC58" s="87">
        <f t="shared" si="6"/>
        <v>355089.99882617657</v>
      </c>
      <c r="AD58" s="87">
        <f t="shared" si="7"/>
        <v>298081.91356008314</v>
      </c>
      <c r="AE58" s="87">
        <f t="shared" si="8"/>
        <v>237173.84255597281</v>
      </c>
      <c r="AF58" s="87">
        <f t="shared" si="9"/>
        <v>174153.36439110007</v>
      </c>
      <c r="AG58" s="87">
        <f t="shared" si="10"/>
        <v>105536.93882100667</v>
      </c>
      <c r="AH58" s="87">
        <f t="shared" si="11"/>
        <v>35460.411443858276</v>
      </c>
      <c r="AI58" s="87">
        <f t="shared" si="12"/>
        <v>5.8207660913467407E-11</v>
      </c>
      <c r="AJ58" s="87">
        <f t="shared" si="13"/>
        <v>5.9022568166255952E-11</v>
      </c>
      <c r="AK58" s="87">
        <f t="shared" si="14"/>
        <v>6.0262042097747322E-11</v>
      </c>
      <c r="AL58" s="87">
        <f t="shared" si="15"/>
        <v>6.1949379276484254E-11</v>
      </c>
      <c r="AM58" s="87">
        <f t="shared" si="16"/>
        <v>6.2383024931419635E-11</v>
      </c>
      <c r="AN58" s="87">
        <f t="shared" si="17"/>
        <v>6.2383024931419635E-11</v>
      </c>
      <c r="AO58" s="87">
        <f t="shared" si="18"/>
        <v>6.2383024931419635E-11</v>
      </c>
      <c r="AP58" s="87">
        <f t="shared" si="19"/>
        <v>6.2383024931419635E-11</v>
      </c>
      <c r="AQ58" s="87">
        <f t="shared" si="20"/>
        <v>6.2383024931419635E-11</v>
      </c>
      <c r="AR58" s="87">
        <f t="shared" si="21"/>
        <v>6.2383024931419635E-11</v>
      </c>
    </row>
    <row r="59" spans="1:44" s="20" customFormat="1" x14ac:dyDescent="0.2">
      <c r="A59" s="40"/>
      <c r="B59" s="86">
        <f>'3. Investeringen'!B40</f>
        <v>26</v>
      </c>
      <c r="C59" s="86" t="str">
        <f>'3. Investeringen'!G40</f>
        <v>Nieuwe investeringen TD</v>
      </c>
      <c r="D59" s="86">
        <f>'3. Investeringen'!K40</f>
        <v>2007</v>
      </c>
      <c r="E59" s="121">
        <f>'3. Investeringen'!N40</f>
        <v>2011</v>
      </c>
      <c r="F59" s="86">
        <f>'3. Investeringen'!O40</f>
        <v>261414.11100000003</v>
      </c>
      <c r="G59" s="86">
        <f>'3. Investeringen'!P40</f>
        <v>273565.17634669226</v>
      </c>
      <c r="I59" s="86">
        <f>'6. Investeringen per jaar'!I40</f>
        <v>1</v>
      </c>
      <c r="K59" s="86">
        <f>'8. Afschrijvingen voor GAW'!AO54</f>
        <v>185112.435994595</v>
      </c>
      <c r="L59" s="86">
        <f>'8. Afschrijvingen voor GAW'!AP54</f>
        <v>94962.679665227231</v>
      </c>
      <c r="M59" s="86">
        <f>'8. Afschrijvingen voor GAW'!AQ54</f>
        <v>0</v>
      </c>
      <c r="N59" s="86">
        <f>'8. Afschrijvingen voor GAW'!AR54</f>
        <v>0</v>
      </c>
      <c r="O59" s="86">
        <f>'8. Afschrijvingen voor GAW'!AS54</f>
        <v>0</v>
      </c>
      <c r="P59" s="86">
        <f>'8. Afschrijvingen voor GAW'!AT54</f>
        <v>0</v>
      </c>
      <c r="Q59" s="86">
        <f>'8. Afschrijvingen voor GAW'!AU54</f>
        <v>0</v>
      </c>
      <c r="R59" s="86">
        <f>'8. Afschrijvingen voor GAW'!AV54</f>
        <v>0</v>
      </c>
      <c r="S59" s="86">
        <f>'8. Afschrijvingen voor GAW'!AW54</f>
        <v>0</v>
      </c>
      <c r="T59" s="86">
        <f>'8. Afschrijvingen voor GAW'!AX54</f>
        <v>0</v>
      </c>
      <c r="U59" s="86">
        <f>'8. Afschrijvingen voor GAW'!AY54</f>
        <v>0</v>
      </c>
      <c r="V59" s="86">
        <f>'8. Afschrijvingen voor GAW'!AZ54</f>
        <v>0</v>
      </c>
      <c r="W59" s="86">
        <f>'8. Afschrijvingen voor GAW'!BA54</f>
        <v>0</v>
      </c>
      <c r="X59" s="86">
        <f>'8. Afschrijvingen voor GAW'!BB54</f>
        <v>0</v>
      </c>
      <c r="Y59" s="86">
        <f>'8. Afschrijvingen voor GAW'!BC54</f>
        <v>0</v>
      </c>
      <c r="Z59" s="86">
        <f>'8. Afschrijvingen voor GAW'!BD54</f>
        <v>0</v>
      </c>
      <c r="AB59" s="122"/>
      <c r="AC59" s="87">
        <f t="shared" si="6"/>
        <v>92556.217997297645</v>
      </c>
      <c r="AD59" s="87">
        <f t="shared" si="7"/>
        <v>1.6007106751203537E-10</v>
      </c>
      <c r="AE59" s="87">
        <f t="shared" si="8"/>
        <v>1.6375270206481216E-10</v>
      </c>
      <c r="AF59" s="87">
        <f t="shared" si="9"/>
        <v>1.6833777772262691E-10</v>
      </c>
      <c r="AG59" s="87">
        <f t="shared" si="10"/>
        <v>1.7002115549985317E-10</v>
      </c>
      <c r="AH59" s="87">
        <f t="shared" si="11"/>
        <v>1.7138132474385201E-10</v>
      </c>
      <c r="AI59" s="87">
        <f t="shared" si="12"/>
        <v>1.7172408739333973E-10</v>
      </c>
      <c r="AJ59" s="87">
        <f t="shared" si="13"/>
        <v>1.7412822461684648E-10</v>
      </c>
      <c r="AK59" s="87">
        <f t="shared" si="14"/>
        <v>1.7778491733380023E-10</v>
      </c>
      <c r="AL59" s="87">
        <f t="shared" si="15"/>
        <v>1.8276289501914664E-10</v>
      </c>
      <c r="AM59" s="87">
        <f t="shared" si="16"/>
        <v>1.8404223528428065E-10</v>
      </c>
      <c r="AN59" s="87">
        <f t="shared" si="17"/>
        <v>1.8404223528428065E-10</v>
      </c>
      <c r="AO59" s="87">
        <f t="shared" si="18"/>
        <v>1.8404223528428065E-10</v>
      </c>
      <c r="AP59" s="87">
        <f t="shared" si="19"/>
        <v>1.8404223528428065E-10</v>
      </c>
      <c r="AQ59" s="87">
        <f t="shared" si="20"/>
        <v>1.8404223528428065E-10</v>
      </c>
      <c r="AR59" s="87">
        <f t="shared" si="21"/>
        <v>1.8404223528428065E-10</v>
      </c>
    </row>
    <row r="60" spans="1:44" s="20" customFormat="1" x14ac:dyDescent="0.2">
      <c r="A60" s="40"/>
      <c r="B60" s="86">
        <f>'3. Investeringen'!B41</f>
        <v>27</v>
      </c>
      <c r="C60" s="86" t="str">
        <f>'3. Investeringen'!G41</f>
        <v>Nieuwe investeringen TD</v>
      </c>
      <c r="D60" s="86">
        <f>'3. Investeringen'!K41</f>
        <v>2008</v>
      </c>
      <c r="E60" s="121">
        <f>'3. Investeringen'!N41</f>
        <v>2011</v>
      </c>
      <c r="F60" s="86">
        <f>'3. Investeringen'!O41</f>
        <v>1819039.3581818182</v>
      </c>
      <c r="G60" s="86">
        <f>'3. Investeringen'!P41</f>
        <v>1882880.3634965671</v>
      </c>
      <c r="I60" s="86">
        <f>'6. Investeringen per jaar'!I41</f>
        <v>1</v>
      </c>
      <c r="K60" s="86">
        <f>'8. Afschrijvingen voor GAW'!AO55</f>
        <v>36402.353694266974</v>
      </c>
      <c r="L60" s="86">
        <f>'8. Afschrijvingen voor GAW'!AP55</f>
        <v>37348.814890317903</v>
      </c>
      <c r="M60" s="86">
        <f>'8. Afschrijvingen voor GAW'!AQ55</f>
        <v>38207.837632795206</v>
      </c>
      <c r="N60" s="86">
        <f>'8. Afschrijvingen voor GAW'!AR55</f>
        <v>39277.657086513471</v>
      </c>
      <c r="O60" s="86">
        <f>'8. Afschrijvingen voor GAW'!AS55</f>
        <v>39670.433657378606</v>
      </c>
      <c r="P60" s="86">
        <f>'8. Afschrijvingen voor GAW'!AT55</f>
        <v>39987.797126637633</v>
      </c>
      <c r="Q60" s="86">
        <f>'8. Afschrijvingen voor GAW'!AU55</f>
        <v>40067.772720890905</v>
      </c>
      <c r="R60" s="86">
        <f>'8. Afschrijvingen voor GAW'!AV55</f>
        <v>40628.72153898338</v>
      </c>
      <c r="S60" s="86">
        <f>'8. Afschrijvingen voor GAW'!AW55</f>
        <v>41481.924691302025</v>
      </c>
      <c r="T60" s="86">
        <f>'8. Afschrijvingen voor GAW'!AX55</f>
        <v>42643.41858265848</v>
      </c>
      <c r="U60" s="86">
        <f>'8. Afschrijvingen voor GAW'!AY55</f>
        <v>42941.922512737088</v>
      </c>
      <c r="V60" s="86">
        <f>'8. Afschrijvingen voor GAW'!AZ55</f>
        <v>51530.307015284496</v>
      </c>
      <c r="W60" s="86">
        <f>'8. Afschrijvingen voor GAW'!BA55</f>
        <v>50040.274041348559</v>
      </c>
      <c r="X60" s="86">
        <f>'8. Afschrijvingen voor GAW'!BB55</f>
        <v>48593.326358225226</v>
      </c>
      <c r="Y60" s="86">
        <f>'8. Afschrijvingen voor GAW'!BC55</f>
        <v>47188.218126180152</v>
      </c>
      <c r="Z60" s="86">
        <f>'8. Afschrijvingen voor GAW'!BD55</f>
        <v>45823.739529760489</v>
      </c>
      <c r="AB60" s="122"/>
      <c r="AC60" s="87">
        <f t="shared" si="6"/>
        <v>1874721.2152547485</v>
      </c>
      <c r="AD60" s="87">
        <f t="shared" si="7"/>
        <v>1886115.1519610542</v>
      </c>
      <c r="AE60" s="87">
        <f t="shared" si="8"/>
        <v>1891287.9628233633</v>
      </c>
      <c r="AF60" s="87">
        <f t="shared" si="9"/>
        <v>1904966.368695904</v>
      </c>
      <c r="AG60" s="87">
        <f t="shared" si="10"/>
        <v>1884345.5987254845</v>
      </c>
      <c r="AH60" s="87">
        <f t="shared" si="11"/>
        <v>1859432.5663886508</v>
      </c>
      <c r="AI60" s="87">
        <f t="shared" si="12"/>
        <v>1823083.6588005372</v>
      </c>
      <c r="AJ60" s="87">
        <f t="shared" si="13"/>
        <v>1807978.1084847616</v>
      </c>
      <c r="AK60" s="87">
        <f t="shared" si="14"/>
        <v>1804463.7240716394</v>
      </c>
      <c r="AL60" s="87">
        <f t="shared" si="15"/>
        <v>1812345.2897629868</v>
      </c>
      <c r="AM60" s="87">
        <f t="shared" si="16"/>
        <v>1782089.7842785905</v>
      </c>
      <c r="AN60" s="87">
        <f t="shared" si="17"/>
        <v>1730559.477263306</v>
      </c>
      <c r="AO60" s="87">
        <f t="shared" si="18"/>
        <v>1680519.2032219574</v>
      </c>
      <c r="AP60" s="87">
        <f t="shared" si="19"/>
        <v>1631925.8768637322</v>
      </c>
      <c r="AQ60" s="87">
        <f t="shared" si="20"/>
        <v>1584737.6587375521</v>
      </c>
      <c r="AR60" s="87">
        <f t="shared" si="21"/>
        <v>1538913.9192077916</v>
      </c>
    </row>
    <row r="61" spans="1:44" s="20" customFormat="1" x14ac:dyDescent="0.2">
      <c r="A61" s="40"/>
      <c r="B61" s="86">
        <f>'3. Investeringen'!B42</f>
        <v>28</v>
      </c>
      <c r="C61" s="86" t="str">
        <f>'3. Investeringen'!G42</f>
        <v>Nieuwe investeringen TD</v>
      </c>
      <c r="D61" s="86">
        <f>'3. Investeringen'!K42</f>
        <v>2008</v>
      </c>
      <c r="E61" s="121">
        <f>'3. Investeringen'!N42</f>
        <v>2011</v>
      </c>
      <c r="F61" s="86">
        <f>'3. Investeringen'!O42</f>
        <v>1300217.8944444444</v>
      </c>
      <c r="G61" s="86">
        <f>'3. Investeringen'!P42</f>
        <v>1345850.3416678666</v>
      </c>
      <c r="I61" s="86">
        <f>'6. Investeringen per jaar'!I42</f>
        <v>1</v>
      </c>
      <c r="K61" s="86">
        <f>'8. Afschrijvingen voor GAW'!AO56</f>
        <v>32142.07286571493</v>
      </c>
      <c r="L61" s="86">
        <f>'8. Afschrijvingen voor GAW'!AP56</f>
        <v>32977.766760223523</v>
      </c>
      <c r="M61" s="86">
        <f>'8. Afschrijvingen voor GAW'!AQ56</f>
        <v>33736.255395708657</v>
      </c>
      <c r="N61" s="86">
        <f>'8. Afschrijvingen voor GAW'!AR56</f>
        <v>34680.870546788501</v>
      </c>
      <c r="O61" s="86">
        <f>'8. Afschrijvingen voor GAW'!AS56</f>
        <v>35027.679252256385</v>
      </c>
      <c r="P61" s="86">
        <f>'8. Afschrijvingen voor GAW'!AT56</f>
        <v>35307.900686274435</v>
      </c>
      <c r="Q61" s="86">
        <f>'8. Afschrijvingen voor GAW'!AU56</f>
        <v>35378.516487646979</v>
      </c>
      <c r="R61" s="86">
        <f>'8. Afschrijvingen voor GAW'!AV56</f>
        <v>35873.815718474034</v>
      </c>
      <c r="S61" s="86">
        <f>'8. Afschrijvingen voor GAW'!AW56</f>
        <v>36627.165848561985</v>
      </c>
      <c r="T61" s="86">
        <f>'8. Afschrijvingen voor GAW'!AX56</f>
        <v>37652.726492321723</v>
      </c>
      <c r="U61" s="86">
        <f>'8. Afschrijvingen voor GAW'!AY56</f>
        <v>37916.295577767967</v>
      </c>
      <c r="V61" s="86">
        <f>'8. Afschrijvingen voor GAW'!AZ56</f>
        <v>45499.554693321552</v>
      </c>
      <c r="W61" s="86">
        <f>'8. Afschrijvingen voor GAW'!BA56</f>
        <v>43766.238324052159</v>
      </c>
      <c r="X61" s="86">
        <f>'8. Afschrijvingen voor GAW'!BB56</f>
        <v>42098.953054564459</v>
      </c>
      <c r="Y61" s="86">
        <f>'8. Afschrijvingen voor GAW'!BC56</f>
        <v>40495.183414390573</v>
      </c>
      <c r="Z61" s="86">
        <f>'8. Afschrijvingen voor GAW'!BD56</f>
        <v>38952.509760509027</v>
      </c>
      <c r="AB61" s="122"/>
      <c r="AC61" s="87">
        <f t="shared" si="6"/>
        <v>1333896.0239271694</v>
      </c>
      <c r="AD61" s="87">
        <f t="shared" si="7"/>
        <v>1335599.5537890522</v>
      </c>
      <c r="AE61" s="87">
        <f t="shared" si="8"/>
        <v>1332582.0881304916</v>
      </c>
      <c r="AF61" s="87">
        <f t="shared" si="9"/>
        <v>1335213.5160513569</v>
      </c>
      <c r="AG61" s="87">
        <f t="shared" si="10"/>
        <v>1313537.9719596142</v>
      </c>
      <c r="AH61" s="87">
        <f t="shared" si="11"/>
        <v>1288738.3750490167</v>
      </c>
      <c r="AI61" s="87">
        <f t="shared" si="12"/>
        <v>1255937.3353114675</v>
      </c>
      <c r="AJ61" s="87">
        <f t="shared" si="13"/>
        <v>1237646.642287354</v>
      </c>
      <c r="AK61" s="87">
        <f t="shared" si="14"/>
        <v>1227010.0559268263</v>
      </c>
      <c r="AL61" s="87">
        <f t="shared" si="15"/>
        <v>1223713.6110004557</v>
      </c>
      <c r="AM61" s="87">
        <f t="shared" si="16"/>
        <v>1194363.3106996908</v>
      </c>
      <c r="AN61" s="87">
        <f t="shared" si="17"/>
        <v>1148863.7560063694</v>
      </c>
      <c r="AO61" s="87">
        <f t="shared" si="18"/>
        <v>1105097.5176823172</v>
      </c>
      <c r="AP61" s="87">
        <f t="shared" si="19"/>
        <v>1062998.5646277526</v>
      </c>
      <c r="AQ61" s="87">
        <f t="shared" si="20"/>
        <v>1022503.3812133621</v>
      </c>
      <c r="AR61" s="87">
        <f t="shared" si="21"/>
        <v>983550.87145285308</v>
      </c>
    </row>
    <row r="62" spans="1:44" s="20" customFormat="1" x14ac:dyDescent="0.2">
      <c r="A62" s="40"/>
      <c r="B62" s="86">
        <f>'3. Investeringen'!B43</f>
        <v>29</v>
      </c>
      <c r="C62" s="86" t="str">
        <f>'3. Investeringen'!G43</f>
        <v>Nieuwe investeringen TD</v>
      </c>
      <c r="D62" s="86">
        <f>'3. Investeringen'!K43</f>
        <v>2008</v>
      </c>
      <c r="E62" s="121">
        <f>'3. Investeringen'!N43</f>
        <v>2011</v>
      </c>
      <c r="F62" s="86">
        <f>'3. Investeringen'!O43</f>
        <v>562538.86333333328</v>
      </c>
      <c r="G62" s="86">
        <f>'3. Investeringen'!P43</f>
        <v>582281.72728087986</v>
      </c>
      <c r="I62" s="86">
        <f>'6. Investeringen per jaar'!I43</f>
        <v>1</v>
      </c>
      <c r="K62" s="86">
        <f>'8. Afschrijvingen voor GAW'!AO57</f>
        <v>21491.489206912476</v>
      </c>
      <c r="L62" s="86">
        <f>'8. Afschrijvingen voor GAW'!AP57</f>
        <v>22050.267926292203</v>
      </c>
      <c r="M62" s="86">
        <f>'8. Afschrijvingen voor GAW'!AQ57</f>
        <v>22557.424088596919</v>
      </c>
      <c r="N62" s="86">
        <f>'8. Afschrijvingen voor GAW'!AR57</f>
        <v>23189.031963077632</v>
      </c>
      <c r="O62" s="86">
        <f>'8. Afschrijvingen voor GAW'!AS57</f>
        <v>23420.922282708409</v>
      </c>
      <c r="P62" s="86">
        <f>'8. Afschrijvingen voor GAW'!AT57</f>
        <v>23608.289660970073</v>
      </c>
      <c r="Q62" s="86">
        <f>'8. Afschrijvingen voor GAW'!AU57</f>
        <v>23655.506240292012</v>
      </c>
      <c r="R62" s="86">
        <f>'8. Afschrijvingen voor GAW'!AV57</f>
        <v>23986.683327656097</v>
      </c>
      <c r="S62" s="86">
        <f>'8. Afschrijvingen voor GAW'!AW57</f>
        <v>24490.403677536877</v>
      </c>
      <c r="T62" s="86">
        <f>'8. Afschrijvingen voor GAW'!AX57</f>
        <v>25176.134980507908</v>
      </c>
      <c r="U62" s="86">
        <f>'8. Afschrijvingen voor GAW'!AY57</f>
        <v>25352.367925371458</v>
      </c>
      <c r="V62" s="86">
        <f>'8. Afschrijvingen voor GAW'!AZ57</f>
        <v>30422.841510445742</v>
      </c>
      <c r="W62" s="86">
        <f>'8. Afschrijvingen voor GAW'!BA57</f>
        <v>28210.271218776961</v>
      </c>
      <c r="X62" s="86">
        <f>'8. Afschrijvingen voor GAW'!BB57</f>
        <v>26158.615130138638</v>
      </c>
      <c r="Y62" s="86">
        <f>'8. Afschrijvingen voor GAW'!BC57</f>
        <v>24705.358734019825</v>
      </c>
      <c r="Z62" s="86">
        <f>'8. Afschrijvingen voor GAW'!BD57</f>
        <v>24705.358734019825</v>
      </c>
      <c r="AB62" s="122"/>
      <c r="AC62" s="87">
        <f t="shared" si="6"/>
        <v>569524.46398318058</v>
      </c>
      <c r="AD62" s="87">
        <f t="shared" si="7"/>
        <v>562281.83212045114</v>
      </c>
      <c r="AE62" s="87">
        <f t="shared" si="8"/>
        <v>552656.89017062448</v>
      </c>
      <c r="AF62" s="87">
        <f t="shared" si="9"/>
        <v>544942.25113232434</v>
      </c>
      <c r="AG62" s="87">
        <f t="shared" si="10"/>
        <v>526970.75136093912</v>
      </c>
      <c r="AH62" s="87">
        <f t="shared" si="11"/>
        <v>507578.22771085659</v>
      </c>
      <c r="AI62" s="87">
        <f t="shared" si="12"/>
        <v>484937.87792598631</v>
      </c>
      <c r="AJ62" s="87">
        <f t="shared" si="13"/>
        <v>467740.32488929399</v>
      </c>
      <c r="AK62" s="87">
        <f t="shared" si="14"/>
        <v>453072.46803443227</v>
      </c>
      <c r="AL62" s="87">
        <f t="shared" si="15"/>
        <v>440582.36215888849</v>
      </c>
      <c r="AM62" s="87">
        <f t="shared" si="16"/>
        <v>418314.0707686292</v>
      </c>
      <c r="AN62" s="87">
        <f t="shared" si="17"/>
        <v>387891.22925818345</v>
      </c>
      <c r="AO62" s="87">
        <f t="shared" si="18"/>
        <v>359680.95803940651</v>
      </c>
      <c r="AP62" s="87">
        <f t="shared" si="19"/>
        <v>333522.34290926787</v>
      </c>
      <c r="AQ62" s="87">
        <f t="shared" si="20"/>
        <v>308816.98417524807</v>
      </c>
      <c r="AR62" s="87">
        <f t="shared" si="21"/>
        <v>284111.62544122827</v>
      </c>
    </row>
    <row r="63" spans="1:44" s="20" customFormat="1" x14ac:dyDescent="0.2">
      <c r="A63" s="40"/>
      <c r="B63" s="86">
        <f>'3. Investeringen'!B44</f>
        <v>30</v>
      </c>
      <c r="C63" s="86" t="str">
        <f>'3. Investeringen'!G44</f>
        <v>Nieuwe investeringen TD</v>
      </c>
      <c r="D63" s="86">
        <f>'3. Investeringen'!K44</f>
        <v>2008</v>
      </c>
      <c r="E63" s="121">
        <f>'3. Investeringen'!N44</f>
        <v>2011</v>
      </c>
      <c r="F63" s="86">
        <f>'3. Investeringen'!O44</f>
        <v>110748.033</v>
      </c>
      <c r="G63" s="86">
        <f>'3. Investeringen'!P44</f>
        <v>114634.84596616798</v>
      </c>
      <c r="I63" s="86">
        <f>'6. Investeringen per jaar'!I44</f>
        <v>1</v>
      </c>
      <c r="K63" s="86">
        <f>'8. Afschrijvingen voor GAW'!AO58</f>
        <v>5171.3052735849114</v>
      </c>
      <c r="L63" s="86">
        <f>'8. Afschrijvingen voor GAW'!AP58</f>
        <v>5305.7592106981192</v>
      </c>
      <c r="M63" s="86">
        <f>'8. Afschrijvingen voor GAW'!AQ58</f>
        <v>5427.7916725441746</v>
      </c>
      <c r="N63" s="86">
        <f>'8. Afschrijvingen voor GAW'!AR58</f>
        <v>5579.7698393754117</v>
      </c>
      <c r="O63" s="86">
        <f>'8. Afschrijvingen voor GAW'!AS58</f>
        <v>5635.5675377691659</v>
      </c>
      <c r="P63" s="86">
        <f>'8. Afschrijvingen voor GAW'!AT58</f>
        <v>5680.652078071319</v>
      </c>
      <c r="Q63" s="86">
        <f>'8. Afschrijvingen voor GAW'!AU58</f>
        <v>5692.0133822274611</v>
      </c>
      <c r="R63" s="86">
        <f>'8. Afschrijvingen voor GAW'!AV58</f>
        <v>5771.7015695786449</v>
      </c>
      <c r="S63" s="86">
        <f>'8. Afschrijvingen voor GAW'!AW58</f>
        <v>5892.9073025397965</v>
      </c>
      <c r="T63" s="86">
        <f>'8. Afschrijvingen voor GAW'!AX58</f>
        <v>6057.9087070109099</v>
      </c>
      <c r="U63" s="86">
        <f>'8. Afschrijvingen voor GAW'!AY58</f>
        <v>6100.3140679599865</v>
      </c>
      <c r="V63" s="86">
        <f>'8. Afschrijvingen voor GAW'!AZ58</f>
        <v>7320.3768815519834</v>
      </c>
      <c r="W63" s="86">
        <f>'8. Afschrijvingen voor GAW'!BA58</f>
        <v>6556.5114678248201</v>
      </c>
      <c r="X63" s="86">
        <f>'8. Afschrijvingen voor GAW'!BB58</f>
        <v>5923.8656244382146</v>
      </c>
      <c r="Y63" s="86">
        <f>'8. Afschrijvingen voor GAW'!BC58</f>
        <v>5923.8656244382146</v>
      </c>
      <c r="Z63" s="86">
        <f>'8. Afschrijvingen voor GAW'!BD58</f>
        <v>5923.8656244382146</v>
      </c>
      <c r="AB63" s="122"/>
      <c r="AC63" s="87">
        <f t="shared" si="6"/>
        <v>111183.06338207559</v>
      </c>
      <c r="AD63" s="87">
        <f t="shared" si="7"/>
        <v>108768.06381931144</v>
      </c>
      <c r="AE63" s="87">
        <f t="shared" si="8"/>
        <v>105841.93761461142</v>
      </c>
      <c r="AF63" s="87">
        <f t="shared" si="9"/>
        <v>103225.74202844514</v>
      </c>
      <c r="AG63" s="87">
        <f t="shared" si="10"/>
        <v>98622.431910960426</v>
      </c>
      <c r="AH63" s="87">
        <f t="shared" si="11"/>
        <v>93730.759288176792</v>
      </c>
      <c r="AI63" s="87">
        <f t="shared" si="12"/>
        <v>88226.207424525681</v>
      </c>
      <c r="AJ63" s="87">
        <f t="shared" si="13"/>
        <v>83689.672758890403</v>
      </c>
      <c r="AK63" s="87">
        <f t="shared" si="14"/>
        <v>79554.248584287299</v>
      </c>
      <c r="AL63" s="87">
        <f t="shared" si="15"/>
        <v>75723.858837636435</v>
      </c>
      <c r="AM63" s="87">
        <f t="shared" si="16"/>
        <v>70153.61178153989</v>
      </c>
      <c r="AN63" s="87">
        <f t="shared" si="17"/>
        <v>62833.234899987903</v>
      </c>
      <c r="AO63" s="87">
        <f t="shared" si="18"/>
        <v>56276.723432163082</v>
      </c>
      <c r="AP63" s="87">
        <f t="shared" si="19"/>
        <v>50352.857807724868</v>
      </c>
      <c r="AQ63" s="87">
        <f t="shared" si="20"/>
        <v>44428.992183286653</v>
      </c>
      <c r="AR63" s="87">
        <f t="shared" si="21"/>
        <v>38505.126558848438</v>
      </c>
    </row>
    <row r="64" spans="1:44" s="20" customFormat="1" x14ac:dyDescent="0.2">
      <c r="A64" s="40"/>
      <c r="B64" s="86">
        <f>'3. Investeringen'!B45</f>
        <v>31</v>
      </c>
      <c r="C64" s="86" t="str">
        <f>'3. Investeringen'!G45</f>
        <v>Nieuwe investeringen TD</v>
      </c>
      <c r="D64" s="86">
        <f>'3. Investeringen'!K45</f>
        <v>2008</v>
      </c>
      <c r="E64" s="121">
        <f>'3. Investeringen'!N45</f>
        <v>2011</v>
      </c>
      <c r="F64" s="86">
        <f>'3. Investeringen'!O45</f>
        <v>620186.10750000004</v>
      </c>
      <c r="G64" s="86">
        <f>'3. Investeringen'!P45</f>
        <v>641952.15912882006</v>
      </c>
      <c r="I64" s="86">
        <f>'6. Investeringen per jaar'!I45</f>
        <v>1</v>
      </c>
      <c r="K64" s="86">
        <f>'8. Afschrijvingen voor GAW'!AO59</f>
        <v>86877.52553543364</v>
      </c>
      <c r="L64" s="86">
        <f>'8. Afschrijvingen voor GAW'!AP59</f>
        <v>89136.341199354909</v>
      </c>
      <c r="M64" s="86">
        <f>'8. Afschrijvingen voor GAW'!AQ59</f>
        <v>91186.477046940054</v>
      </c>
      <c r="N64" s="86">
        <f>'8. Afschrijvingen voor GAW'!AR59</f>
        <v>93739.698404254363</v>
      </c>
      <c r="O64" s="86">
        <f>'8. Afschrijvingen voor GAW'!AS59</f>
        <v>94677.095388296919</v>
      </c>
      <c r="P64" s="86">
        <f>'8. Afschrijvingen voor GAW'!AT59</f>
        <v>95434.512151403294</v>
      </c>
      <c r="Q64" s="86">
        <f>'8. Afschrijvingen voor GAW'!AU59</f>
        <v>95625.38117570609</v>
      </c>
      <c r="R64" s="86">
        <f>'8. Afschrijvingen voor GAW'!AV59</f>
        <v>48482.068256082981</v>
      </c>
      <c r="S64" s="86">
        <f>'8. Afschrijvingen voor GAW'!AW59</f>
        <v>0</v>
      </c>
      <c r="T64" s="86">
        <f>'8. Afschrijvingen voor GAW'!AX59</f>
        <v>0</v>
      </c>
      <c r="U64" s="86">
        <f>'8. Afschrijvingen voor GAW'!AY59</f>
        <v>0</v>
      </c>
      <c r="V64" s="86">
        <f>'8. Afschrijvingen voor GAW'!AZ59</f>
        <v>0</v>
      </c>
      <c r="W64" s="86">
        <f>'8. Afschrijvingen voor GAW'!BA59</f>
        <v>0</v>
      </c>
      <c r="X64" s="86">
        <f>'8. Afschrijvingen voor GAW'!BB59</f>
        <v>0</v>
      </c>
      <c r="Y64" s="86">
        <f>'8. Afschrijvingen voor GAW'!BC59</f>
        <v>0</v>
      </c>
      <c r="Z64" s="86">
        <f>'8. Afschrijvingen voor GAW'!BD59</f>
        <v>0</v>
      </c>
      <c r="AB64" s="122"/>
      <c r="AC64" s="87">
        <f t="shared" si="6"/>
        <v>564703.91598031868</v>
      </c>
      <c r="AD64" s="87">
        <f t="shared" si="7"/>
        <v>490249.87659645203</v>
      </c>
      <c r="AE64" s="87">
        <f t="shared" si="8"/>
        <v>410339.14671123034</v>
      </c>
      <c r="AF64" s="87">
        <f t="shared" si="9"/>
        <v>328088.94441489049</v>
      </c>
      <c r="AG64" s="87">
        <f t="shared" si="10"/>
        <v>236692.73847074248</v>
      </c>
      <c r="AH64" s="87">
        <f t="shared" si="11"/>
        <v>143151.76822710512</v>
      </c>
      <c r="AI64" s="87">
        <f t="shared" si="12"/>
        <v>47812.690587853242</v>
      </c>
      <c r="AJ64" s="87">
        <f t="shared" si="13"/>
        <v>2.0372681319713593E-10</v>
      </c>
      <c r="AK64" s="87">
        <f t="shared" si="14"/>
        <v>2.0800507627427576E-10</v>
      </c>
      <c r="AL64" s="87">
        <f t="shared" si="15"/>
        <v>2.1382921840995549E-10</v>
      </c>
      <c r="AM64" s="87">
        <f t="shared" si="16"/>
        <v>2.1532602293882517E-10</v>
      </c>
      <c r="AN64" s="87">
        <f t="shared" si="17"/>
        <v>2.1532602293882517E-10</v>
      </c>
      <c r="AO64" s="87">
        <f t="shared" si="18"/>
        <v>2.1532602293882517E-10</v>
      </c>
      <c r="AP64" s="87">
        <f t="shared" si="19"/>
        <v>2.1532602293882517E-10</v>
      </c>
      <c r="AQ64" s="87">
        <f t="shared" si="20"/>
        <v>2.1532602293882517E-10</v>
      </c>
      <c r="AR64" s="87">
        <f t="shared" si="21"/>
        <v>2.1532602293882517E-10</v>
      </c>
    </row>
    <row r="65" spans="1:44" s="20" customFormat="1" x14ac:dyDescent="0.2">
      <c r="A65" s="40"/>
      <c r="B65" s="86">
        <f>'3. Investeringen'!B46</f>
        <v>32</v>
      </c>
      <c r="C65" s="86" t="str">
        <f>'3. Investeringen'!G46</f>
        <v>Nieuwe investeringen TD</v>
      </c>
      <c r="D65" s="86">
        <f>'3. Investeringen'!K46</f>
        <v>2008</v>
      </c>
      <c r="E65" s="121">
        <f>'3. Investeringen'!N46</f>
        <v>2011</v>
      </c>
      <c r="F65" s="86">
        <f>'3. Investeringen'!O46</f>
        <v>657338.71000000008</v>
      </c>
      <c r="G65" s="86">
        <f>'3. Investeringen'!P46</f>
        <v>680408.66936615983</v>
      </c>
      <c r="I65" s="86">
        <f>'6. Investeringen per jaar'!I46</f>
        <v>1</v>
      </c>
      <c r="K65" s="86">
        <f>'8. Afschrijvingen voor GAW'!AO60</f>
        <v>276245.91976266098</v>
      </c>
      <c r="L65" s="86">
        <f>'8. Afschrijvingen voor GAW'!AP60</f>
        <v>283428.3136764901</v>
      </c>
      <c r="M65" s="86">
        <f>'8. Afschrijvingen voor GAW'!AQ60</f>
        <v>144973.58244552466</v>
      </c>
      <c r="N65" s="86">
        <f>'8. Afschrijvingen voor GAW'!AR60</f>
        <v>0</v>
      </c>
      <c r="O65" s="86">
        <f>'8. Afschrijvingen voor GAW'!AS60</f>
        <v>0</v>
      </c>
      <c r="P65" s="86">
        <f>'8. Afschrijvingen voor GAW'!AT60</f>
        <v>0</v>
      </c>
      <c r="Q65" s="86">
        <f>'8. Afschrijvingen voor GAW'!AU60</f>
        <v>0</v>
      </c>
      <c r="R65" s="86">
        <f>'8. Afschrijvingen voor GAW'!AV60</f>
        <v>0</v>
      </c>
      <c r="S65" s="86">
        <f>'8. Afschrijvingen voor GAW'!AW60</f>
        <v>0</v>
      </c>
      <c r="T65" s="86">
        <f>'8. Afschrijvingen voor GAW'!AX60</f>
        <v>0</v>
      </c>
      <c r="U65" s="86">
        <f>'8. Afschrijvingen voor GAW'!AY60</f>
        <v>0</v>
      </c>
      <c r="V65" s="86">
        <f>'8. Afschrijvingen voor GAW'!AZ60</f>
        <v>0</v>
      </c>
      <c r="W65" s="86">
        <f>'8. Afschrijvingen voor GAW'!BA60</f>
        <v>0</v>
      </c>
      <c r="X65" s="86">
        <f>'8. Afschrijvingen voor GAW'!BB60</f>
        <v>0</v>
      </c>
      <c r="Y65" s="86">
        <f>'8. Afschrijvingen voor GAW'!BC60</f>
        <v>0</v>
      </c>
      <c r="Z65" s="86">
        <f>'8. Afschrijvingen voor GAW'!BD60</f>
        <v>0</v>
      </c>
      <c r="AB65" s="122"/>
      <c r="AC65" s="87">
        <f t="shared" si="6"/>
        <v>414368.87964399112</v>
      </c>
      <c r="AD65" s="87">
        <f t="shared" si="7"/>
        <v>141714.15683824482</v>
      </c>
      <c r="AE65" s="87">
        <f t="shared" si="8"/>
        <v>-2.3283064365386963E-10</v>
      </c>
      <c r="AF65" s="87">
        <f t="shared" si="9"/>
        <v>-2.3934990167617798E-10</v>
      </c>
      <c r="AG65" s="87">
        <f t="shared" si="10"/>
        <v>-2.4174340069293978E-10</v>
      </c>
      <c r="AH65" s="87">
        <f t="shared" si="11"/>
        <v>-2.436773478984833E-10</v>
      </c>
      <c r="AI65" s="87">
        <f t="shared" si="12"/>
        <v>-2.4416470259428026E-10</v>
      </c>
      <c r="AJ65" s="87">
        <f t="shared" si="13"/>
        <v>-2.4758300843060021E-10</v>
      </c>
      <c r="AK65" s="87">
        <f t="shared" si="14"/>
        <v>-2.5278225160764281E-10</v>
      </c>
      <c r="AL65" s="87">
        <f t="shared" si="15"/>
        <v>-2.5986015465265682E-10</v>
      </c>
      <c r="AM65" s="87">
        <f t="shared" si="16"/>
        <v>-2.6167917573522539E-10</v>
      </c>
      <c r="AN65" s="87">
        <f t="shared" si="17"/>
        <v>-2.6167917573522539E-10</v>
      </c>
      <c r="AO65" s="87">
        <f t="shared" si="18"/>
        <v>-2.6167917573522539E-10</v>
      </c>
      <c r="AP65" s="87">
        <f t="shared" si="19"/>
        <v>-2.6167917573522539E-10</v>
      </c>
      <c r="AQ65" s="87">
        <f t="shared" si="20"/>
        <v>-2.6167917573522539E-10</v>
      </c>
      <c r="AR65" s="87">
        <f t="shared" si="21"/>
        <v>-2.6167917573522539E-10</v>
      </c>
    </row>
    <row r="66" spans="1:44" s="20" customFormat="1" x14ac:dyDescent="0.2">
      <c r="A66" s="40"/>
      <c r="B66" s="86">
        <f>'3. Investeringen'!B47</f>
        <v>33</v>
      </c>
      <c r="C66" s="86" t="str">
        <f>'3. Investeringen'!G47</f>
        <v>Nieuwe investeringen TD</v>
      </c>
      <c r="D66" s="86">
        <f>'3. Investeringen'!K47</f>
        <v>2009</v>
      </c>
      <c r="E66" s="121">
        <f>'3. Investeringen'!N47</f>
        <v>2011</v>
      </c>
      <c r="F66" s="86">
        <f>'3. Investeringen'!O47</f>
        <v>228227.07990909091</v>
      </c>
      <c r="G66" s="86">
        <f>'3. Investeringen'!P47</f>
        <v>228911.76114881816</v>
      </c>
      <c r="I66" s="86">
        <f>'6. Investeringen per jaar'!I47</f>
        <v>1</v>
      </c>
      <c r="K66" s="86">
        <f>'8. Afschrijvingen voor GAW'!AO61</f>
        <v>4342.9053750663634</v>
      </c>
      <c r="L66" s="86">
        <f>'8. Afschrijvingen voor GAW'!AP61</f>
        <v>4455.8209148180886</v>
      </c>
      <c r="M66" s="86">
        <f>'8. Afschrijvingen voor GAW'!AQ61</f>
        <v>4558.3047958589041</v>
      </c>
      <c r="N66" s="86">
        <f>'8. Afschrijvingen voor GAW'!AR61</f>
        <v>4685.9373301429532</v>
      </c>
      <c r="O66" s="86">
        <f>'8. Afschrijvingen voor GAW'!AS61</f>
        <v>4732.7967034443827</v>
      </c>
      <c r="P66" s="86">
        <f>'8. Afschrijvingen voor GAW'!AT61</f>
        <v>4770.6590770719386</v>
      </c>
      <c r="Q66" s="86">
        <f>'8. Afschrijvingen voor GAW'!AU61</f>
        <v>4780.200395226082</v>
      </c>
      <c r="R66" s="86">
        <f>'8. Afschrijvingen voor GAW'!AV61</f>
        <v>4847.1232007592471</v>
      </c>
      <c r="S66" s="86">
        <f>'8. Afschrijvingen voor GAW'!AW61</f>
        <v>4948.9127879751913</v>
      </c>
      <c r="T66" s="86">
        <f>'8. Afschrijvingen voor GAW'!AX61</f>
        <v>5087.4823460384969</v>
      </c>
      <c r="U66" s="86">
        <f>'8. Afschrijvingen voor GAW'!AY61</f>
        <v>5123.0947224607662</v>
      </c>
      <c r="V66" s="86">
        <f>'8. Afschrijvingen voor GAW'!AZ61</f>
        <v>6147.7136669529182</v>
      </c>
      <c r="W66" s="86">
        <f>'8. Afschrijvingen voor GAW'!BA61</f>
        <v>5974.1311634154235</v>
      </c>
      <c r="X66" s="86">
        <f>'8. Afschrijvingen voor GAW'!BB61</f>
        <v>5805.4498129189878</v>
      </c>
      <c r="Y66" s="86">
        <f>'8. Afschrijvingen voor GAW'!BC61</f>
        <v>5641.5312299659809</v>
      </c>
      <c r="Z66" s="86">
        <f>'8. Afschrijvingen voor GAW'!BD61</f>
        <v>5482.2409364140012</v>
      </c>
      <c r="AB66" s="122"/>
      <c r="AC66" s="87">
        <f t="shared" si="6"/>
        <v>228002.53219098406</v>
      </c>
      <c r="AD66" s="87">
        <f t="shared" si="7"/>
        <v>229474.77711313157</v>
      </c>
      <c r="AE66" s="87">
        <f t="shared" si="8"/>
        <v>230194.39219087467</v>
      </c>
      <c r="AF66" s="87">
        <f t="shared" si="9"/>
        <v>231953.89784207623</v>
      </c>
      <c r="AG66" s="87">
        <f t="shared" si="10"/>
        <v>229540.64011705259</v>
      </c>
      <c r="AH66" s="87">
        <f t="shared" si="11"/>
        <v>226606.30616091707</v>
      </c>
      <c r="AI66" s="87">
        <f t="shared" si="12"/>
        <v>222279.31837801283</v>
      </c>
      <c r="AJ66" s="87">
        <f t="shared" si="13"/>
        <v>220544.10563454579</v>
      </c>
      <c r="AK66" s="87">
        <f t="shared" si="14"/>
        <v>220226.61906489605</v>
      </c>
      <c r="AL66" s="87">
        <f t="shared" si="15"/>
        <v>221305.48205267463</v>
      </c>
      <c r="AM66" s="87">
        <f t="shared" si="16"/>
        <v>217731.52570458257</v>
      </c>
      <c r="AN66" s="87">
        <f t="shared" si="17"/>
        <v>211583.81203762966</v>
      </c>
      <c r="AO66" s="87">
        <f t="shared" si="18"/>
        <v>205609.68087421425</v>
      </c>
      <c r="AP66" s="87">
        <f t="shared" si="19"/>
        <v>199804.23106129526</v>
      </c>
      <c r="AQ66" s="87">
        <f t="shared" si="20"/>
        <v>194162.69983132929</v>
      </c>
      <c r="AR66" s="87">
        <f t="shared" si="21"/>
        <v>188680.4588949153</v>
      </c>
    </row>
    <row r="67" spans="1:44" s="20" customFormat="1" x14ac:dyDescent="0.2">
      <c r="A67" s="40"/>
      <c r="B67" s="86">
        <f>'3. Investeringen'!B48</f>
        <v>34</v>
      </c>
      <c r="C67" s="86" t="str">
        <f>'3. Investeringen'!G48</f>
        <v>Nieuwe investeringen TD</v>
      </c>
      <c r="D67" s="86">
        <f>'3. Investeringen'!K48</f>
        <v>2009</v>
      </c>
      <c r="E67" s="121">
        <f>'3. Investeringen'!N48</f>
        <v>2011</v>
      </c>
      <c r="F67" s="86">
        <f>'3. Investeringen'!O48</f>
        <v>1020226.5056666667</v>
      </c>
      <c r="G67" s="86">
        <f>'3. Investeringen'!P48</f>
        <v>1023287.1851836666</v>
      </c>
      <c r="I67" s="86">
        <f>'6. Investeringen per jaar'!I48</f>
        <v>1</v>
      </c>
      <c r="K67" s="86">
        <f>'8. Afschrijvingen voor GAW'!AO62</f>
        <v>23876.700987618886</v>
      </c>
      <c r="L67" s="86">
        <f>'8. Afschrijvingen voor GAW'!AP62</f>
        <v>24497.495213296974</v>
      </c>
      <c r="M67" s="86">
        <f>'8. Afschrijvingen voor GAW'!AQ62</f>
        <v>25060.937603202801</v>
      </c>
      <c r="N67" s="86">
        <f>'8. Afschrijvingen voor GAW'!AR62</f>
        <v>25762.64385609248</v>
      </c>
      <c r="O67" s="86">
        <f>'8. Afschrijvingen voor GAW'!AS62</f>
        <v>26020.270294653405</v>
      </c>
      <c r="P67" s="86">
        <f>'8. Afschrijvingen voor GAW'!AT62</f>
        <v>26228.432457010636</v>
      </c>
      <c r="Q67" s="86">
        <f>'8. Afschrijvingen voor GAW'!AU62</f>
        <v>26280.889321924657</v>
      </c>
      <c r="R67" s="86">
        <f>'8. Afschrijvingen voor GAW'!AV62</f>
        <v>26648.821772431598</v>
      </c>
      <c r="S67" s="86">
        <f>'8. Afschrijvingen voor GAW'!AW62</f>
        <v>27208.44702965266</v>
      </c>
      <c r="T67" s="86">
        <f>'8. Afschrijvingen voor GAW'!AX62</f>
        <v>27970.283546482937</v>
      </c>
      <c r="U67" s="86">
        <f>'8. Afschrijvingen voor GAW'!AY62</f>
        <v>28166.075531308317</v>
      </c>
      <c r="V67" s="86">
        <f>'8. Afschrijvingen voor GAW'!AZ62</f>
        <v>33799.290637569982</v>
      </c>
      <c r="W67" s="86">
        <f>'8. Afschrijvingen voor GAW'!BA62</f>
        <v>32551.31682941355</v>
      </c>
      <c r="X67" s="86">
        <f>'8. Afschrijvingen voor GAW'!BB62</f>
        <v>31349.422054173669</v>
      </c>
      <c r="Y67" s="86">
        <f>'8. Afschrijvingen voor GAW'!BC62</f>
        <v>30191.904932173406</v>
      </c>
      <c r="Z67" s="86">
        <f>'8. Afschrijvingen voor GAW'!BD62</f>
        <v>29077.126903908542</v>
      </c>
      <c r="AB67" s="122"/>
      <c r="AC67" s="87">
        <f t="shared" si="6"/>
        <v>1014759.7919738026</v>
      </c>
      <c r="AD67" s="87">
        <f t="shared" si="7"/>
        <v>1016646.0513518245</v>
      </c>
      <c r="AE67" s="87">
        <f t="shared" si="8"/>
        <v>1014967.9729297137</v>
      </c>
      <c r="AF67" s="87">
        <f t="shared" si="9"/>
        <v>1017624.4323156532</v>
      </c>
      <c r="AG67" s="87">
        <f t="shared" si="10"/>
        <v>1001780.4063441564</v>
      </c>
      <c r="AH67" s="87">
        <f t="shared" si="11"/>
        <v>983566.21713789902</v>
      </c>
      <c r="AI67" s="87">
        <f t="shared" si="12"/>
        <v>959252.46025025018</v>
      </c>
      <c r="AJ67" s="87">
        <f t="shared" si="13"/>
        <v>946033.17292132205</v>
      </c>
      <c r="AK67" s="87">
        <f t="shared" si="14"/>
        <v>938691.42252301704</v>
      </c>
      <c r="AL67" s="87">
        <f t="shared" si="15"/>
        <v>937004.49880717858</v>
      </c>
      <c r="AM67" s="87">
        <f t="shared" si="16"/>
        <v>915397.45476752042</v>
      </c>
      <c r="AN67" s="87">
        <f t="shared" si="17"/>
        <v>881598.16412995046</v>
      </c>
      <c r="AO67" s="87">
        <f t="shared" si="18"/>
        <v>849046.84730053693</v>
      </c>
      <c r="AP67" s="87">
        <f t="shared" si="19"/>
        <v>817697.42524636327</v>
      </c>
      <c r="AQ67" s="87">
        <f t="shared" si="20"/>
        <v>787505.52031418984</v>
      </c>
      <c r="AR67" s="87">
        <f t="shared" si="21"/>
        <v>758428.39341028128</v>
      </c>
    </row>
    <row r="68" spans="1:44" s="20" customFormat="1" x14ac:dyDescent="0.2">
      <c r="A68" s="40"/>
      <c r="B68" s="86">
        <f>'3. Investeringen'!B49</f>
        <v>35</v>
      </c>
      <c r="C68" s="86" t="str">
        <f>'3. Investeringen'!G49</f>
        <v>Nieuwe investeringen TD</v>
      </c>
      <c r="D68" s="86">
        <f>'3. Investeringen'!K49</f>
        <v>2009</v>
      </c>
      <c r="E68" s="121">
        <f>'3. Investeringen'!N49</f>
        <v>2011</v>
      </c>
      <c r="F68" s="86">
        <f>'3. Investeringen'!O49</f>
        <v>577058.07962500001</v>
      </c>
      <c r="G68" s="86">
        <f>'3. Investeringen'!P49</f>
        <v>578789.25386387494</v>
      </c>
      <c r="I68" s="86">
        <f>'6. Investeringen per jaar'!I49</f>
        <v>1</v>
      </c>
      <c r="K68" s="86">
        <f>'8. Afschrijvingen voor GAW'!AO63</f>
        <v>20613.020795502915</v>
      </c>
      <c r="L68" s="86">
        <f>'8. Afschrijvingen voor GAW'!AP63</f>
        <v>21148.959336185988</v>
      </c>
      <c r="M68" s="86">
        <f>'8. Afschrijvingen voor GAW'!AQ63</f>
        <v>21635.385400918261</v>
      </c>
      <c r="N68" s="86">
        <f>'8. Afschrijvingen voor GAW'!AR63</f>
        <v>22241.176192143976</v>
      </c>
      <c r="O68" s="86">
        <f>'8. Afschrijvingen voor GAW'!AS63</f>
        <v>22463.587954065413</v>
      </c>
      <c r="P68" s="86">
        <f>'8. Afschrijvingen voor GAW'!AT63</f>
        <v>22643.296657697938</v>
      </c>
      <c r="Q68" s="86">
        <f>'8. Afschrijvingen voor GAW'!AU63</f>
        <v>22688.583251013337</v>
      </c>
      <c r="R68" s="86">
        <f>'8. Afschrijvingen voor GAW'!AV63</f>
        <v>23006.223416527522</v>
      </c>
      <c r="S68" s="86">
        <f>'8. Afschrijvingen voor GAW'!AW63</f>
        <v>23489.354108274598</v>
      </c>
      <c r="T68" s="86">
        <f>'8. Afschrijvingen voor GAW'!AX63</f>
        <v>24147.056023306286</v>
      </c>
      <c r="U68" s="86">
        <f>'8. Afschrijvingen voor GAW'!AY63</f>
        <v>24316.085415469432</v>
      </c>
      <c r="V68" s="86">
        <f>'8. Afschrijvingen voor GAW'!AZ63</f>
        <v>29179.302498563324</v>
      </c>
      <c r="W68" s="86">
        <f>'8. Afschrijvingen voor GAW'!BA63</f>
        <v>27178.436041518984</v>
      </c>
      <c r="X68" s="86">
        <f>'8. Afschrijvingen voor GAW'!BB63</f>
        <v>25314.771855814823</v>
      </c>
      <c r="Y68" s="86">
        <f>'8. Afschrijvingen voor GAW'!BC63</f>
        <v>23714.412715504688</v>
      </c>
      <c r="Z68" s="86">
        <f>'8. Afschrijvingen voor GAW'!BD63</f>
        <v>23714.412715504688</v>
      </c>
      <c r="AB68" s="122"/>
      <c r="AC68" s="87">
        <f t="shared" si="6"/>
        <v>566858.07187633007</v>
      </c>
      <c r="AD68" s="87">
        <f t="shared" si="7"/>
        <v>560447.42240892875</v>
      </c>
      <c r="AE68" s="87">
        <f t="shared" si="8"/>
        <v>551702.3277234158</v>
      </c>
      <c r="AF68" s="87">
        <f t="shared" si="9"/>
        <v>544908.8167075275</v>
      </c>
      <c r="AG68" s="87">
        <f t="shared" si="10"/>
        <v>527894.31692053739</v>
      </c>
      <c r="AH68" s="87">
        <f t="shared" si="11"/>
        <v>509474.17479820381</v>
      </c>
      <c r="AI68" s="87">
        <f t="shared" si="12"/>
        <v>487804.53989678685</v>
      </c>
      <c r="AJ68" s="87">
        <f t="shared" si="13"/>
        <v>471627.5800388144</v>
      </c>
      <c r="AK68" s="87">
        <f t="shared" si="14"/>
        <v>458042.40511135483</v>
      </c>
      <c r="AL68" s="87">
        <f t="shared" si="15"/>
        <v>446720.53643116652</v>
      </c>
      <c r="AM68" s="87">
        <f t="shared" si="16"/>
        <v>425531.49477071519</v>
      </c>
      <c r="AN68" s="87">
        <f t="shared" si="17"/>
        <v>396352.19227215188</v>
      </c>
      <c r="AO68" s="87">
        <f t="shared" si="18"/>
        <v>369173.75623063289</v>
      </c>
      <c r="AP68" s="87">
        <f t="shared" si="19"/>
        <v>343858.98437481804</v>
      </c>
      <c r="AQ68" s="87">
        <f t="shared" si="20"/>
        <v>320144.57165931334</v>
      </c>
      <c r="AR68" s="87">
        <f t="shared" si="21"/>
        <v>296430.15894380864</v>
      </c>
    </row>
    <row r="69" spans="1:44" s="20" customFormat="1" x14ac:dyDescent="0.2">
      <c r="A69" s="40"/>
      <c r="B69" s="86">
        <f>'3. Investeringen'!B50</f>
        <v>36</v>
      </c>
      <c r="C69" s="86" t="str">
        <f>'3. Investeringen'!G50</f>
        <v>Nieuwe investeringen TD</v>
      </c>
      <c r="D69" s="86">
        <f>'3. Investeringen'!K50</f>
        <v>2009</v>
      </c>
      <c r="E69" s="121">
        <f>'3. Investeringen'!N50</f>
        <v>2011</v>
      </c>
      <c r="F69" s="86">
        <f>'3. Investeringen'!O50</f>
        <v>25824.695200000002</v>
      </c>
      <c r="G69" s="86">
        <f>'3. Investeringen'!P50</f>
        <v>25902.169285600001</v>
      </c>
      <c r="I69" s="86">
        <f>'6. Investeringen per jaar'!I50</f>
        <v>1</v>
      </c>
      <c r="K69" s="86">
        <f>'8. Afschrijvingen voor GAW'!AO64</f>
        <v>1118.7532691440001</v>
      </c>
      <c r="L69" s="86">
        <f>'8. Afschrijvingen voor GAW'!AP64</f>
        <v>1147.8408541417439</v>
      </c>
      <c r="M69" s="86">
        <f>'8. Afschrijvingen voor GAW'!AQ64</f>
        <v>1174.241193787004</v>
      </c>
      <c r="N69" s="86">
        <f>'8. Afschrijvingen voor GAW'!AR64</f>
        <v>1207.1199472130402</v>
      </c>
      <c r="O69" s="86">
        <f>'8. Afschrijvingen voor GAW'!AS64</f>
        <v>1219.1911466851705</v>
      </c>
      <c r="P69" s="86">
        <f>'8. Afschrijvingen voor GAW'!AT64</f>
        <v>1228.9446758586519</v>
      </c>
      <c r="Q69" s="86">
        <f>'8. Afschrijvingen voor GAW'!AU64</f>
        <v>1231.4025652103692</v>
      </c>
      <c r="R69" s="86">
        <f>'8. Afschrijvingen voor GAW'!AV64</f>
        <v>1248.6422011233144</v>
      </c>
      <c r="S69" s="86">
        <f>'8. Afschrijvingen voor GAW'!AW64</f>
        <v>1274.8636873469038</v>
      </c>
      <c r="T69" s="86">
        <f>'8. Afschrijvingen voor GAW'!AX64</f>
        <v>1310.5598705926172</v>
      </c>
      <c r="U69" s="86">
        <f>'8. Afschrijvingen voor GAW'!AY64</f>
        <v>1319.7337896867655</v>
      </c>
      <c r="V69" s="86">
        <f>'8. Afschrijvingen voor GAW'!AZ64</f>
        <v>1583.6805476241182</v>
      </c>
      <c r="W69" s="86">
        <f>'8. Afschrijvingen voor GAW'!BA64</f>
        <v>1431.6472150522029</v>
      </c>
      <c r="X69" s="86">
        <f>'8. Afschrijvingen voor GAW'!BB64</f>
        <v>1294.2090824071915</v>
      </c>
      <c r="Y69" s="86">
        <f>'8. Afschrijvingen voor GAW'!BC64</f>
        <v>1282.8563711580055</v>
      </c>
      <c r="Z69" s="86">
        <f>'8. Afschrijvingen voor GAW'!BD64</f>
        <v>1282.8563711580055</v>
      </c>
      <c r="AB69" s="122"/>
      <c r="AC69" s="87">
        <f t="shared" si="6"/>
        <v>25171.94855574</v>
      </c>
      <c r="AD69" s="87">
        <f t="shared" si="7"/>
        <v>24678.578364047495</v>
      </c>
      <c r="AE69" s="87">
        <f t="shared" si="8"/>
        <v>24071.944472633579</v>
      </c>
      <c r="AF69" s="87">
        <f t="shared" si="9"/>
        <v>23538.83897065428</v>
      </c>
      <c r="AG69" s="87">
        <f t="shared" si="10"/>
        <v>22555.036213675652</v>
      </c>
      <c r="AH69" s="87">
        <f t="shared" si="11"/>
        <v>21506.531827526404</v>
      </c>
      <c r="AI69" s="87">
        <f t="shared" si="12"/>
        <v>20318.142325971086</v>
      </c>
      <c r="AJ69" s="87">
        <f t="shared" si="13"/>
        <v>19353.954117411366</v>
      </c>
      <c r="AK69" s="87">
        <f t="shared" si="14"/>
        <v>18485.5234665301</v>
      </c>
      <c r="AL69" s="87">
        <f t="shared" si="15"/>
        <v>17692.558253000327</v>
      </c>
      <c r="AM69" s="87">
        <f t="shared" si="16"/>
        <v>16496.672371084562</v>
      </c>
      <c r="AN69" s="87">
        <f t="shared" si="17"/>
        <v>14912.991823460443</v>
      </c>
      <c r="AO69" s="87">
        <f t="shared" si="18"/>
        <v>13481.344608408241</v>
      </c>
      <c r="AP69" s="87">
        <f t="shared" si="19"/>
        <v>12187.13552600105</v>
      </c>
      <c r="AQ69" s="87">
        <f t="shared" si="20"/>
        <v>10904.279154843043</v>
      </c>
      <c r="AR69" s="87">
        <f t="shared" si="21"/>
        <v>9621.4227836850368</v>
      </c>
    </row>
    <row r="70" spans="1:44" s="20" customFormat="1" x14ac:dyDescent="0.2">
      <c r="A70" s="40"/>
      <c r="B70" s="86">
        <f>'3. Investeringen'!B51</f>
        <v>37</v>
      </c>
      <c r="C70" s="86" t="str">
        <f>'3. Investeringen'!G51</f>
        <v>Nieuwe investeringen TD</v>
      </c>
      <c r="D70" s="86">
        <f>'3. Investeringen'!K51</f>
        <v>2009</v>
      </c>
      <c r="E70" s="121">
        <f>'3. Investeringen'!N51</f>
        <v>2011</v>
      </c>
      <c r="F70" s="86">
        <f>'3. Investeringen'!O51</f>
        <v>662804.17700000003</v>
      </c>
      <c r="G70" s="86">
        <f>'3. Investeringen'!P51</f>
        <v>664792.58953099989</v>
      </c>
      <c r="I70" s="86">
        <f>'6. Investeringen per jaar'!I51</f>
        <v>1</v>
      </c>
      <c r="K70" s="86">
        <f>'8. Afschrijvingen voor GAW'!AO65</f>
        <v>79384.056279289987</v>
      </c>
      <c r="L70" s="86">
        <f>'8. Afschrijvingen voor GAW'!AP65</f>
        <v>81448.041742551533</v>
      </c>
      <c r="M70" s="86">
        <f>'8. Afschrijvingen voor GAW'!AQ65</f>
        <v>83321.34670263021</v>
      </c>
      <c r="N70" s="86">
        <f>'8. Afschrijvingen voor GAW'!AR65</f>
        <v>85654.344410303864</v>
      </c>
      <c r="O70" s="86">
        <f>'8. Afschrijvingen voor GAW'!AS65</f>
        <v>86510.887854406901</v>
      </c>
      <c r="P70" s="86">
        <f>'8. Afschrijvingen voor GAW'!AT65</f>
        <v>87202.974957242157</v>
      </c>
      <c r="Q70" s="86">
        <f>'8. Afschrijvingen voor GAW'!AU65</f>
        <v>87377.38090715665</v>
      </c>
      <c r="R70" s="86">
        <f>'8. Afschrijvingen voor GAW'!AV65</f>
        <v>88600.664239856837</v>
      </c>
      <c r="S70" s="86">
        <f>'8. Afschrijvingen voor GAW'!AW65</f>
        <v>45230.639094446909</v>
      </c>
      <c r="T70" s="86">
        <f>'8. Afschrijvingen voor GAW'!AX65</f>
        <v>0</v>
      </c>
      <c r="U70" s="86">
        <f>'8. Afschrijvingen voor GAW'!AY65</f>
        <v>0</v>
      </c>
      <c r="V70" s="86">
        <f>'8. Afschrijvingen voor GAW'!AZ65</f>
        <v>0</v>
      </c>
      <c r="W70" s="86">
        <f>'8. Afschrijvingen voor GAW'!BA65</f>
        <v>0</v>
      </c>
      <c r="X70" s="86">
        <f>'8. Afschrijvingen voor GAW'!BB65</f>
        <v>0</v>
      </c>
      <c r="Y70" s="86">
        <f>'8. Afschrijvingen voor GAW'!BC65</f>
        <v>0</v>
      </c>
      <c r="Z70" s="86">
        <f>'8. Afschrijvingen voor GAW'!BD65</f>
        <v>0</v>
      </c>
      <c r="AB70" s="122"/>
      <c r="AC70" s="87">
        <f t="shared" si="6"/>
        <v>595380.42209467478</v>
      </c>
      <c r="AD70" s="87">
        <f t="shared" si="7"/>
        <v>529412.27132658486</v>
      </c>
      <c r="AE70" s="87">
        <f t="shared" si="8"/>
        <v>458267.40686446609</v>
      </c>
      <c r="AF70" s="87">
        <f t="shared" si="9"/>
        <v>385444.54984636727</v>
      </c>
      <c r="AG70" s="87">
        <f t="shared" si="10"/>
        <v>302788.10749042407</v>
      </c>
      <c r="AH70" s="87">
        <f t="shared" si="11"/>
        <v>218007.4373931053</v>
      </c>
      <c r="AI70" s="87">
        <f t="shared" si="12"/>
        <v>131066.07136073484</v>
      </c>
      <c r="AJ70" s="87">
        <f t="shared" si="13"/>
        <v>44300.332119928309</v>
      </c>
      <c r="AK70" s="87">
        <f t="shared" si="14"/>
        <v>-1.0913936421275139E-10</v>
      </c>
      <c r="AL70" s="87">
        <f t="shared" si="15"/>
        <v>-1.1219526641070843E-10</v>
      </c>
      <c r="AM70" s="87">
        <f t="shared" si="16"/>
        <v>-1.1298063327558338E-10</v>
      </c>
      <c r="AN70" s="87">
        <f t="shared" si="17"/>
        <v>-1.1298063327558338E-10</v>
      </c>
      <c r="AO70" s="87">
        <f t="shared" si="18"/>
        <v>-1.1298063327558338E-10</v>
      </c>
      <c r="AP70" s="87">
        <f t="shared" si="19"/>
        <v>-1.1298063327558338E-10</v>
      </c>
      <c r="AQ70" s="87">
        <f t="shared" si="20"/>
        <v>-1.1298063327558338E-10</v>
      </c>
      <c r="AR70" s="87">
        <f t="shared" si="21"/>
        <v>-1.1298063327558338E-10</v>
      </c>
    </row>
    <row r="71" spans="1:44" s="20" customFormat="1" x14ac:dyDescent="0.2">
      <c r="A71" s="40"/>
      <c r="B71" s="86">
        <f>'3. Investeringen'!B52</f>
        <v>38</v>
      </c>
      <c r="C71" s="86" t="str">
        <f>'3. Investeringen'!G52</f>
        <v>Nieuwe investeringen TD</v>
      </c>
      <c r="D71" s="86">
        <f>'3. Investeringen'!K52</f>
        <v>2009</v>
      </c>
      <c r="E71" s="121">
        <f>'3. Investeringen'!N52</f>
        <v>2011</v>
      </c>
      <c r="F71" s="86">
        <f>'3. Investeringen'!O52</f>
        <v>548750.45399999991</v>
      </c>
      <c r="G71" s="86">
        <f>'3. Investeringen'!P52</f>
        <v>550396.70536199992</v>
      </c>
      <c r="I71" s="86">
        <f>'6. Investeringen per jaar'!I52</f>
        <v>1</v>
      </c>
      <c r="K71" s="86">
        <f>'8. Afschrijvingen voor GAW'!AO66</f>
        <v>159615.04455497995</v>
      </c>
      <c r="L71" s="86">
        <f>'8. Afschrijvingen voor GAW'!AP66</f>
        <v>163765.03571340942</v>
      </c>
      <c r="M71" s="86">
        <f>'8. Afschrijvingen voor GAW'!AQ66</f>
        <v>167531.63153481783</v>
      </c>
      <c r="N71" s="86">
        <f>'8. Afschrijvingen voor GAW'!AR66</f>
        <v>86111.258608896373</v>
      </c>
      <c r="O71" s="86">
        <f>'8. Afschrijvingen voor GAW'!AS66</f>
        <v>0</v>
      </c>
      <c r="P71" s="86">
        <f>'8. Afschrijvingen voor GAW'!AT66</f>
        <v>0</v>
      </c>
      <c r="Q71" s="86">
        <f>'8. Afschrijvingen voor GAW'!AU66</f>
        <v>0</v>
      </c>
      <c r="R71" s="86">
        <f>'8. Afschrijvingen voor GAW'!AV66</f>
        <v>0</v>
      </c>
      <c r="S71" s="86">
        <f>'8. Afschrijvingen voor GAW'!AW66</f>
        <v>0</v>
      </c>
      <c r="T71" s="86">
        <f>'8. Afschrijvingen voor GAW'!AX66</f>
        <v>0</v>
      </c>
      <c r="U71" s="86">
        <f>'8. Afschrijvingen voor GAW'!AY66</f>
        <v>0</v>
      </c>
      <c r="V71" s="86">
        <f>'8. Afschrijvingen voor GAW'!AZ66</f>
        <v>0</v>
      </c>
      <c r="W71" s="86">
        <f>'8. Afschrijvingen voor GAW'!BA66</f>
        <v>0</v>
      </c>
      <c r="X71" s="86">
        <f>'8. Afschrijvingen voor GAW'!BB66</f>
        <v>0</v>
      </c>
      <c r="Y71" s="86">
        <f>'8. Afschrijvingen voor GAW'!BC66</f>
        <v>0</v>
      </c>
      <c r="Z71" s="86">
        <f>'8. Afschrijvingen voor GAW'!BD66</f>
        <v>0</v>
      </c>
      <c r="AB71" s="122"/>
      <c r="AC71" s="87">
        <f t="shared" si="6"/>
        <v>399037.61138744996</v>
      </c>
      <c r="AD71" s="87">
        <f t="shared" si="7"/>
        <v>245647.55357011425</v>
      </c>
      <c r="AE71" s="87">
        <f t="shared" si="8"/>
        <v>83765.815767409018</v>
      </c>
      <c r="AF71" s="87">
        <f t="shared" si="9"/>
        <v>1.0186340659856796E-10</v>
      </c>
      <c r="AG71" s="87">
        <f t="shared" si="10"/>
        <v>1.0288204066455365E-10</v>
      </c>
      <c r="AH71" s="87">
        <f t="shared" si="11"/>
        <v>1.0370509698987008E-10</v>
      </c>
      <c r="AI71" s="87">
        <f t="shared" si="12"/>
        <v>1.0391250718384982E-10</v>
      </c>
      <c r="AJ71" s="87">
        <f t="shared" si="13"/>
        <v>1.0536728228442372E-10</v>
      </c>
      <c r="AK71" s="87">
        <f t="shared" si="14"/>
        <v>1.0757999521239661E-10</v>
      </c>
      <c r="AL71" s="87">
        <f t="shared" si="15"/>
        <v>1.1059223507834372E-10</v>
      </c>
      <c r="AM71" s="87">
        <f t="shared" si="16"/>
        <v>1.1136638072389211E-10</v>
      </c>
      <c r="AN71" s="87">
        <f t="shared" si="17"/>
        <v>1.1136638072389211E-10</v>
      </c>
      <c r="AO71" s="87">
        <f t="shared" si="18"/>
        <v>1.1136638072389211E-10</v>
      </c>
      <c r="AP71" s="87">
        <f t="shared" si="19"/>
        <v>1.1136638072389211E-10</v>
      </c>
      <c r="AQ71" s="87">
        <f t="shared" si="20"/>
        <v>1.1136638072389211E-10</v>
      </c>
      <c r="AR71" s="87">
        <f t="shared" si="21"/>
        <v>1.1136638072389211E-10</v>
      </c>
    </row>
    <row r="72" spans="1:44" s="20" customFormat="1" x14ac:dyDescent="0.2">
      <c r="A72" s="40"/>
      <c r="B72" s="86">
        <f>'3. Investeringen'!B53</f>
        <v>39</v>
      </c>
      <c r="C72" s="86" t="str">
        <f>'3. Investeringen'!G53</f>
        <v>Nieuwe investeringen TD</v>
      </c>
      <c r="D72" s="86">
        <f>'3. Investeringen'!K53</f>
        <v>2010</v>
      </c>
      <c r="E72" s="121">
        <f>'3. Investeringen'!N53</f>
        <v>2011</v>
      </c>
      <c r="F72" s="86">
        <f>'3. Investeringen'!O53</f>
        <v>3332264.1863327273</v>
      </c>
      <c r="G72" s="86">
        <f>'3. Investeringen'!P53</f>
        <v>3332264.1863327273</v>
      </c>
      <c r="I72" s="86">
        <f>'6. Investeringen per jaar'!I53</f>
        <v>1</v>
      </c>
      <c r="K72" s="86">
        <f>'8. Afschrijvingen voor GAW'!AO67</f>
        <v>62059.599066563635</v>
      </c>
      <c r="L72" s="86">
        <f>'8. Afschrijvingen voor GAW'!AP67</f>
        <v>63673.148642294276</v>
      </c>
      <c r="M72" s="86">
        <f>'8. Afschrijvingen voor GAW'!AQ67</f>
        <v>65137.631061067041</v>
      </c>
      <c r="N72" s="86">
        <f>'8. Afschrijvingen voor GAW'!AR67</f>
        <v>66961.484730776909</v>
      </c>
      <c r="O72" s="86">
        <f>'8. Afschrijvingen voor GAW'!AS67</f>
        <v>67631.099578084672</v>
      </c>
      <c r="P72" s="86">
        <f>'8. Afschrijvingen voor GAW'!AT67</f>
        <v>68172.148374709359</v>
      </c>
      <c r="Q72" s="86">
        <f>'8. Afschrijvingen voor GAW'!AU67</f>
        <v>68308.492671458778</v>
      </c>
      <c r="R72" s="86">
        <f>'8. Afschrijvingen voor GAW'!AV67</f>
        <v>69264.811568859208</v>
      </c>
      <c r="S72" s="86">
        <f>'8. Afschrijvingen voor GAW'!AW67</f>
        <v>70719.372611805244</v>
      </c>
      <c r="T72" s="86">
        <f>'8. Afschrijvingen voor GAW'!AX67</f>
        <v>72699.515044935804</v>
      </c>
      <c r="U72" s="86">
        <f>'8. Afschrijvingen voor GAW'!AY67</f>
        <v>73208.411650250331</v>
      </c>
      <c r="V72" s="86">
        <f>'8. Afschrijvingen voor GAW'!AZ67</f>
        <v>87850.093980300415</v>
      </c>
      <c r="W72" s="86">
        <f>'8. Afschrijvingen voor GAW'!BA67</f>
        <v>85426.643111878322</v>
      </c>
      <c r="X72" s="86">
        <f>'8. Afschrijvingen voor GAW'!BB67</f>
        <v>83070.046060516164</v>
      </c>
      <c r="Y72" s="86">
        <f>'8. Afschrijvingen voor GAW'!BC67</f>
        <v>80778.458582984676</v>
      </c>
      <c r="Z72" s="86">
        <f>'8. Afschrijvingen voor GAW'!BD67</f>
        <v>78550.087311729934</v>
      </c>
      <c r="AB72" s="122"/>
      <c r="AC72" s="87">
        <f t="shared" si="6"/>
        <v>3320188.5500611546</v>
      </c>
      <c r="AD72" s="87">
        <f t="shared" si="7"/>
        <v>3342840.3037204505</v>
      </c>
      <c r="AE72" s="87">
        <f t="shared" si="8"/>
        <v>3354587.9996449538</v>
      </c>
      <c r="AF72" s="87">
        <f t="shared" si="9"/>
        <v>3381554.9789042356</v>
      </c>
      <c r="AG72" s="87">
        <f t="shared" si="10"/>
        <v>3347739.429115193</v>
      </c>
      <c r="AH72" s="87">
        <f t="shared" si="11"/>
        <v>3306349.1961734053</v>
      </c>
      <c r="AI72" s="87">
        <f t="shared" si="12"/>
        <v>3244653.4018942933</v>
      </c>
      <c r="AJ72" s="87">
        <f t="shared" si="13"/>
        <v>3220813.7379519544</v>
      </c>
      <c r="AK72" s="87">
        <f t="shared" si="14"/>
        <v>3217731.45383714</v>
      </c>
      <c r="AL72" s="87">
        <f t="shared" si="15"/>
        <v>3235128.4194996441</v>
      </c>
      <c r="AM72" s="87">
        <f t="shared" si="16"/>
        <v>3184565.9067858909</v>
      </c>
      <c r="AN72" s="87">
        <f t="shared" si="17"/>
        <v>3096715.8128055907</v>
      </c>
      <c r="AO72" s="87">
        <f t="shared" si="18"/>
        <v>3011289.1696937121</v>
      </c>
      <c r="AP72" s="87">
        <f t="shared" si="19"/>
        <v>2928219.1236331961</v>
      </c>
      <c r="AQ72" s="87">
        <f t="shared" si="20"/>
        <v>2847440.6650502114</v>
      </c>
      <c r="AR72" s="87">
        <f t="shared" si="21"/>
        <v>2768890.5777384816</v>
      </c>
    </row>
    <row r="73" spans="1:44" s="20" customFormat="1" x14ac:dyDescent="0.2">
      <c r="A73" s="40"/>
      <c r="B73" s="86">
        <f>'3. Investeringen'!B54</f>
        <v>40</v>
      </c>
      <c r="C73" s="86" t="str">
        <f>'3. Investeringen'!G54</f>
        <v>Nieuwe investeringen TD</v>
      </c>
      <c r="D73" s="86">
        <f>'3. Investeringen'!K54</f>
        <v>2010</v>
      </c>
      <c r="E73" s="121">
        <f>'3. Investeringen'!N54</f>
        <v>2011</v>
      </c>
      <c r="F73" s="86">
        <f>'3. Investeringen'!O54</f>
        <v>900032.06279333332</v>
      </c>
      <c r="G73" s="86">
        <f>'3. Investeringen'!P54</f>
        <v>900032.06279333332</v>
      </c>
      <c r="I73" s="86">
        <f>'6. Investeringen per jaar'!I54</f>
        <v>1</v>
      </c>
      <c r="K73" s="86">
        <f>'8. Afschrijvingen voor GAW'!AO68</f>
        <v>20528.821207533329</v>
      </c>
      <c r="L73" s="86">
        <f>'8. Afschrijvingen voor GAW'!AP68</f>
        <v>21062.570558929194</v>
      </c>
      <c r="M73" s="86">
        <f>'8. Afschrijvingen voor GAW'!AQ68</f>
        <v>21547.009681784566</v>
      </c>
      <c r="N73" s="86">
        <f>'8. Afschrijvingen voor GAW'!AR68</f>
        <v>22150.325952874533</v>
      </c>
      <c r="O73" s="86">
        <f>'8. Afschrijvingen voor GAW'!AS68</f>
        <v>22371.829212403274</v>
      </c>
      <c r="P73" s="86">
        <f>'8. Afschrijvingen voor GAW'!AT68</f>
        <v>22550.803846102503</v>
      </c>
      <c r="Q73" s="86">
        <f>'8. Afschrijvingen voor GAW'!AU68</f>
        <v>22595.905453794709</v>
      </c>
      <c r="R73" s="86">
        <f>'8. Afschrijvingen voor GAW'!AV68</f>
        <v>22912.248130147836</v>
      </c>
      <c r="S73" s="86">
        <f>'8. Afschrijvingen voor GAW'!AW68</f>
        <v>23393.405340880941</v>
      </c>
      <c r="T73" s="86">
        <f>'8. Afschrijvingen voor GAW'!AX68</f>
        <v>24048.420690425606</v>
      </c>
      <c r="U73" s="86">
        <f>'8. Afschrijvingen voor GAW'!AY68</f>
        <v>24216.759635258582</v>
      </c>
      <c r="V73" s="86">
        <f>'8. Afschrijvingen voor GAW'!AZ68</f>
        <v>29060.111562310303</v>
      </c>
      <c r="W73" s="86">
        <f>'8. Afschrijvingen voor GAW'!BA68</f>
        <v>28019.152342167843</v>
      </c>
      <c r="X73" s="86">
        <f>'8. Afschrijvingen voor GAW'!BB68</f>
        <v>27015.481213493171</v>
      </c>
      <c r="Y73" s="86">
        <f>'8. Afschrijvingen voor GAW'!BC68</f>
        <v>26047.762483457598</v>
      </c>
      <c r="Z73" s="86">
        <f>'8. Afschrijvingen voor GAW'!BD68</f>
        <v>25114.708304945685</v>
      </c>
      <c r="AB73" s="122"/>
      <c r="AC73" s="87">
        <f t="shared" si="6"/>
        <v>893003.72252769989</v>
      </c>
      <c r="AD73" s="87">
        <f t="shared" si="7"/>
        <v>895159.24875449087</v>
      </c>
      <c r="AE73" s="87">
        <f t="shared" si="8"/>
        <v>894200.90179405955</v>
      </c>
      <c r="AF73" s="87">
        <f t="shared" si="9"/>
        <v>897088.20109141874</v>
      </c>
      <c r="AG73" s="87">
        <f t="shared" si="10"/>
        <v>883687.25388992962</v>
      </c>
      <c r="AH73" s="87">
        <f t="shared" si="11"/>
        <v>868205.94807494653</v>
      </c>
      <c r="AI73" s="87">
        <f t="shared" si="12"/>
        <v>847346.45451730164</v>
      </c>
      <c r="AJ73" s="87">
        <f t="shared" si="13"/>
        <v>836297.05675039603</v>
      </c>
      <c r="AK73" s="87">
        <f t="shared" si="14"/>
        <v>830465.88960127335</v>
      </c>
      <c r="AL73" s="87">
        <f t="shared" si="15"/>
        <v>829670.51381968346</v>
      </c>
      <c r="AM73" s="87">
        <f t="shared" si="16"/>
        <v>811261.44778116257</v>
      </c>
      <c r="AN73" s="87">
        <f t="shared" si="17"/>
        <v>782201.33621885232</v>
      </c>
      <c r="AO73" s="87">
        <f t="shared" si="18"/>
        <v>754182.18387668452</v>
      </c>
      <c r="AP73" s="87">
        <f t="shared" si="19"/>
        <v>727166.70266319136</v>
      </c>
      <c r="AQ73" s="87">
        <f t="shared" si="20"/>
        <v>701118.94017973379</v>
      </c>
      <c r="AR73" s="87">
        <f t="shared" si="21"/>
        <v>676004.23187478806</v>
      </c>
    </row>
    <row r="74" spans="1:44" s="20" customFormat="1" x14ac:dyDescent="0.2">
      <c r="A74" s="40"/>
      <c r="B74" s="86">
        <f>'3. Investeringen'!B55</f>
        <v>41</v>
      </c>
      <c r="C74" s="86" t="str">
        <f>'3. Investeringen'!G55</f>
        <v>Nieuwe investeringen TD</v>
      </c>
      <c r="D74" s="86">
        <f>'3. Investeringen'!K55</f>
        <v>2010</v>
      </c>
      <c r="E74" s="121">
        <f>'3. Investeringen'!N55</f>
        <v>2011</v>
      </c>
      <c r="F74" s="86">
        <f>'3. Investeringen'!O55</f>
        <v>412346.57745833328</v>
      </c>
      <c r="G74" s="86">
        <f>'3. Investeringen'!P55</f>
        <v>412346.57745833328</v>
      </c>
      <c r="I74" s="86">
        <f>'6. Investeringen per jaar'!I55</f>
        <v>1</v>
      </c>
      <c r="K74" s="86">
        <f>'8. Afschrijvingen voor GAW'!AO69</f>
        <v>14187.51783458333</v>
      </c>
      <c r="L74" s="86">
        <f>'8. Afschrijvingen voor GAW'!AP69</f>
        <v>14556.393298282495</v>
      </c>
      <c r="M74" s="86">
        <f>'8. Afschrijvingen voor GAW'!AQ69</f>
        <v>14891.190344142991</v>
      </c>
      <c r="N74" s="86">
        <f>'8. Afschrijvingen voor GAW'!AR69</f>
        <v>15308.143673778995</v>
      </c>
      <c r="O74" s="86">
        <f>'8. Afschrijvingen voor GAW'!AS69</f>
        <v>15461.225110516783</v>
      </c>
      <c r="P74" s="86">
        <f>'8. Afschrijvingen voor GAW'!AT69</f>
        <v>15584.914911400918</v>
      </c>
      <c r="Q74" s="86">
        <f>'8. Afschrijvingen voor GAW'!AU69</f>
        <v>15616.084741223722</v>
      </c>
      <c r="R74" s="86">
        <f>'8. Afschrijvingen voor GAW'!AV69</f>
        <v>15834.709927600854</v>
      </c>
      <c r="S74" s="86">
        <f>'8. Afschrijvingen voor GAW'!AW69</f>
        <v>16167.238836080471</v>
      </c>
      <c r="T74" s="86">
        <f>'8. Afschrijvingen voor GAW'!AX69</f>
        <v>16619.921523490724</v>
      </c>
      <c r="U74" s="86">
        <f>'8. Afschrijvingen voor GAW'!AY69</f>
        <v>16736.260974155157</v>
      </c>
      <c r="V74" s="86">
        <f>'8. Afschrijvingen voor GAW'!AZ69</f>
        <v>20083.513168986196</v>
      </c>
      <c r="W74" s="86">
        <f>'8. Afschrijvingen voor GAW'!BA69</f>
        <v>18780.798801268171</v>
      </c>
      <c r="X74" s="86">
        <f>'8. Afschrijvingen voor GAW'!BB69</f>
        <v>17562.584824969694</v>
      </c>
      <c r="Y74" s="86">
        <f>'8. Afschrijvingen voor GAW'!BC69</f>
        <v>16423.390133620309</v>
      </c>
      <c r="Z74" s="86">
        <f>'8. Afschrijvingen voor GAW'!BD69</f>
        <v>16329.0028340018</v>
      </c>
      <c r="AB74" s="122"/>
      <c r="AC74" s="87">
        <f t="shared" si="6"/>
        <v>404344.25828562491</v>
      </c>
      <c r="AD74" s="87">
        <f t="shared" si="7"/>
        <v>400300.81570276862</v>
      </c>
      <c r="AE74" s="87">
        <f t="shared" si="8"/>
        <v>394616.54411978927</v>
      </c>
      <c r="AF74" s="87">
        <f t="shared" si="9"/>
        <v>390357.66368136439</v>
      </c>
      <c r="AG74" s="87">
        <f t="shared" si="10"/>
        <v>378800.01520766126</v>
      </c>
      <c r="AH74" s="87">
        <f t="shared" si="11"/>
        <v>366245.50041792163</v>
      </c>
      <c r="AI74" s="87">
        <f t="shared" si="12"/>
        <v>351361.90667753376</v>
      </c>
      <c r="AJ74" s="87">
        <f t="shared" si="13"/>
        <v>340446.26344341837</v>
      </c>
      <c r="AK74" s="87">
        <f t="shared" si="14"/>
        <v>331428.39613964967</v>
      </c>
      <c r="AL74" s="87">
        <f t="shared" si="15"/>
        <v>324088.46970806911</v>
      </c>
      <c r="AM74" s="87">
        <f t="shared" si="16"/>
        <v>309620.8280218704</v>
      </c>
      <c r="AN74" s="87">
        <f t="shared" si="17"/>
        <v>289537.31485288421</v>
      </c>
      <c r="AO74" s="87">
        <f t="shared" si="18"/>
        <v>270756.51605161605</v>
      </c>
      <c r="AP74" s="87">
        <f t="shared" si="19"/>
        <v>253193.93122664635</v>
      </c>
      <c r="AQ74" s="87">
        <f t="shared" si="20"/>
        <v>236770.54109302606</v>
      </c>
      <c r="AR74" s="87">
        <f t="shared" si="21"/>
        <v>220441.53825902427</v>
      </c>
    </row>
    <row r="75" spans="1:44" s="20" customFormat="1" x14ac:dyDescent="0.2">
      <c r="A75" s="40"/>
      <c r="B75" s="86">
        <f>'3. Investeringen'!B56</f>
        <v>42</v>
      </c>
      <c r="C75" s="86" t="str">
        <f>'3. Investeringen'!G56</f>
        <v>Nieuwe investeringen TD</v>
      </c>
      <c r="D75" s="86">
        <f>'3. Investeringen'!K56</f>
        <v>2010</v>
      </c>
      <c r="E75" s="121">
        <f>'3. Investeringen'!N56</f>
        <v>2011</v>
      </c>
      <c r="F75" s="86">
        <f>'3. Investeringen'!O56</f>
        <v>61085.134599999998</v>
      </c>
      <c r="G75" s="86">
        <f>'3. Investeringen'!P56</f>
        <v>61085.134599999998</v>
      </c>
      <c r="I75" s="86">
        <f>'6. Investeringen per jaar'!I56</f>
        <v>1</v>
      </c>
      <c r="K75" s="86">
        <f>'8. Afschrijvingen voor GAW'!AO70</f>
        <v>2530.6698619999997</v>
      </c>
      <c r="L75" s="86">
        <f>'8. Afschrijvingen voor GAW'!AP70</f>
        <v>2596.4672784119994</v>
      </c>
      <c r="M75" s="86">
        <f>'8. Afschrijvingen voor GAW'!AQ70</f>
        <v>2656.1860258154752</v>
      </c>
      <c r="N75" s="86">
        <f>'8. Afschrijvingen voor GAW'!AR70</f>
        <v>2730.5592345383084</v>
      </c>
      <c r="O75" s="86">
        <f>'8. Afschrijvingen voor GAW'!AS70</f>
        <v>2757.864826883691</v>
      </c>
      <c r="P75" s="86">
        <f>'8. Afschrijvingen voor GAW'!AT70</f>
        <v>2779.9277454987609</v>
      </c>
      <c r="Q75" s="86">
        <f>'8. Afschrijvingen voor GAW'!AU70</f>
        <v>2785.4876009897584</v>
      </c>
      <c r="R75" s="86">
        <f>'8. Afschrijvingen voor GAW'!AV70</f>
        <v>2824.4844274036154</v>
      </c>
      <c r="S75" s="86">
        <f>'8. Afschrijvingen voor GAW'!AW70</f>
        <v>2883.7986003790911</v>
      </c>
      <c r="T75" s="86">
        <f>'8. Afschrijvingen voor GAW'!AX70</f>
        <v>2964.5449611897056</v>
      </c>
      <c r="U75" s="86">
        <f>'8. Afschrijvingen voor GAW'!AY70</f>
        <v>2985.2967759180333</v>
      </c>
      <c r="V75" s="86">
        <f>'8. Afschrijvingen voor GAW'!AZ70</f>
        <v>3582.356131101641</v>
      </c>
      <c r="W75" s="86">
        <f>'8. Afschrijvingen voor GAW'!BA70</f>
        <v>3263.9244750037178</v>
      </c>
      <c r="X75" s="86">
        <f>'8. Afschrijvingen voor GAW'!BB70</f>
        <v>2973.7978550033868</v>
      </c>
      <c r="Y75" s="86">
        <f>'8. Afschrijvingen voor GAW'!BC70</f>
        <v>2902.9931441699728</v>
      </c>
      <c r="Z75" s="86">
        <f>'8. Afschrijvingen voor GAW'!BD70</f>
        <v>2902.9931441699728</v>
      </c>
      <c r="AB75" s="122"/>
      <c r="AC75" s="87">
        <f t="shared" si="6"/>
        <v>59470.741756999989</v>
      </c>
      <c r="AD75" s="87">
        <f t="shared" si="7"/>
        <v>58420.513764269992</v>
      </c>
      <c r="AE75" s="87">
        <f t="shared" si="8"/>
        <v>57107.999555032722</v>
      </c>
      <c r="AF75" s="87">
        <f t="shared" si="9"/>
        <v>55976.464308035327</v>
      </c>
      <c r="AG75" s="87">
        <f t="shared" si="10"/>
        <v>53778.364124231986</v>
      </c>
      <c r="AH75" s="87">
        <f t="shared" si="11"/>
        <v>51428.663291727084</v>
      </c>
      <c r="AI75" s="87">
        <f t="shared" si="12"/>
        <v>48746.033017320784</v>
      </c>
      <c r="AJ75" s="87">
        <f t="shared" si="13"/>
        <v>46603.993052159662</v>
      </c>
      <c r="AK75" s="87">
        <f t="shared" si="14"/>
        <v>44698.878305875915</v>
      </c>
      <c r="AL75" s="87">
        <f t="shared" si="15"/>
        <v>42985.901937250739</v>
      </c>
      <c r="AM75" s="87">
        <f t="shared" si="16"/>
        <v>40301.50647489346</v>
      </c>
      <c r="AN75" s="87">
        <f t="shared" si="17"/>
        <v>36719.150343791822</v>
      </c>
      <c r="AO75" s="87">
        <f t="shared" si="18"/>
        <v>33455.225868788104</v>
      </c>
      <c r="AP75" s="87">
        <f t="shared" si="19"/>
        <v>30481.428013784716</v>
      </c>
      <c r="AQ75" s="87">
        <f t="shared" si="20"/>
        <v>27578.434869614743</v>
      </c>
      <c r="AR75" s="87">
        <f t="shared" si="21"/>
        <v>24675.441725444769</v>
      </c>
    </row>
    <row r="76" spans="1:44" s="20" customFormat="1" x14ac:dyDescent="0.2">
      <c r="A76" s="40"/>
      <c r="B76" s="86">
        <f>'3. Investeringen'!B57</f>
        <v>43</v>
      </c>
      <c r="C76" s="86" t="str">
        <f>'3. Investeringen'!G57</f>
        <v>Nieuwe investeringen TD</v>
      </c>
      <c r="D76" s="86">
        <f>'3. Investeringen'!K57</f>
        <v>2010</v>
      </c>
      <c r="E76" s="121">
        <f>'3. Investeringen'!N57</f>
        <v>2011</v>
      </c>
      <c r="F76" s="86">
        <f>'3. Investeringen'!O57</f>
        <v>758647.29975000001</v>
      </c>
      <c r="G76" s="86">
        <f>'3. Investeringen'!P57</f>
        <v>758647.29975000001</v>
      </c>
      <c r="I76" s="86">
        <f>'6. Investeringen per jaar'!I57</f>
        <v>1</v>
      </c>
      <c r="K76" s="86">
        <f>'8. Afschrijvingen voor GAW'!AO71</f>
        <v>81055.474657499988</v>
      </c>
      <c r="L76" s="86">
        <f>'8. Afschrijvingen voor GAW'!AP71</f>
        <v>83162.916998594999</v>
      </c>
      <c r="M76" s="86">
        <f>'8. Afschrijvingen voor GAW'!AQ71</f>
        <v>85075.664089562677</v>
      </c>
      <c r="N76" s="86">
        <f>'8. Afschrijvingen voor GAW'!AR71</f>
        <v>87457.782684070422</v>
      </c>
      <c r="O76" s="86">
        <f>'8. Afschrijvingen voor GAW'!AS71</f>
        <v>88332.360510911123</v>
      </c>
      <c r="P76" s="86">
        <f>'8. Afschrijvingen voor GAW'!AT71</f>
        <v>89039.01939499841</v>
      </c>
      <c r="Q76" s="86">
        <f>'8. Afschrijvingen voor GAW'!AU71</f>
        <v>89217.097433788425</v>
      </c>
      <c r="R76" s="86">
        <f>'8. Afschrijvingen voor GAW'!AV71</f>
        <v>90466.136797861458</v>
      </c>
      <c r="S76" s="86">
        <f>'8. Afschrijvingen voor GAW'!AW71</f>
        <v>92365.925670616547</v>
      </c>
      <c r="T76" s="86">
        <f>'8. Afschrijvingen voor GAW'!AX71</f>
        <v>47476.085794696904</v>
      </c>
      <c r="U76" s="86">
        <f>'8. Afschrijvingen voor GAW'!AY71</f>
        <v>0</v>
      </c>
      <c r="V76" s="86">
        <f>'8. Afschrijvingen voor GAW'!AZ71</f>
        <v>0</v>
      </c>
      <c r="W76" s="86">
        <f>'8. Afschrijvingen voor GAW'!BA71</f>
        <v>0</v>
      </c>
      <c r="X76" s="86">
        <f>'8. Afschrijvingen voor GAW'!BB71</f>
        <v>0</v>
      </c>
      <c r="Y76" s="86">
        <f>'8. Afschrijvingen voor GAW'!BC71</f>
        <v>0</v>
      </c>
      <c r="Z76" s="86">
        <f>'8. Afschrijvingen voor GAW'!BD71</f>
        <v>0</v>
      </c>
      <c r="AB76" s="122"/>
      <c r="AC76" s="87">
        <f t="shared" si="6"/>
        <v>688971.53458874999</v>
      </c>
      <c r="AD76" s="87">
        <f t="shared" si="7"/>
        <v>623721.87748946249</v>
      </c>
      <c r="AE76" s="87">
        <f t="shared" si="8"/>
        <v>552991.81658215739</v>
      </c>
      <c r="AF76" s="87">
        <f t="shared" si="9"/>
        <v>481017.80476238742</v>
      </c>
      <c r="AG76" s="87">
        <f t="shared" si="10"/>
        <v>397495.62229910016</v>
      </c>
      <c r="AH76" s="87">
        <f t="shared" si="11"/>
        <v>311636.56788249454</v>
      </c>
      <c r="AI76" s="87">
        <f t="shared" si="12"/>
        <v>223042.74358447111</v>
      </c>
      <c r="AJ76" s="87">
        <f t="shared" si="13"/>
        <v>135699.20519679226</v>
      </c>
      <c r="AK76" s="87">
        <f t="shared" si="14"/>
        <v>46182.962835308324</v>
      </c>
      <c r="AL76" s="87">
        <f t="shared" si="15"/>
        <v>5.0931703299283981E-11</v>
      </c>
      <c r="AM76" s="87">
        <f t="shared" si="16"/>
        <v>5.1288225222378965E-11</v>
      </c>
      <c r="AN76" s="87">
        <f t="shared" si="17"/>
        <v>5.1288225222378965E-11</v>
      </c>
      <c r="AO76" s="87">
        <f t="shared" si="18"/>
        <v>5.1288225222378965E-11</v>
      </c>
      <c r="AP76" s="87">
        <f t="shared" si="19"/>
        <v>5.1288225222378965E-11</v>
      </c>
      <c r="AQ76" s="87">
        <f t="shared" si="20"/>
        <v>5.1288225222378965E-11</v>
      </c>
      <c r="AR76" s="87">
        <f t="shared" si="21"/>
        <v>5.1288225222378965E-11</v>
      </c>
    </row>
    <row r="77" spans="1:44" s="20" customFormat="1" x14ac:dyDescent="0.2">
      <c r="A77" s="40"/>
      <c r="B77" s="86">
        <f>'3. Investeringen'!B58</f>
        <v>44</v>
      </c>
      <c r="C77" s="86" t="str">
        <f>'3. Investeringen'!G58</f>
        <v>Nieuwe investeringen TD</v>
      </c>
      <c r="D77" s="86">
        <f>'3. Investeringen'!K58</f>
        <v>2010</v>
      </c>
      <c r="E77" s="121">
        <f>'3. Investeringen'!N58</f>
        <v>2011</v>
      </c>
      <c r="F77" s="86">
        <f>'3. Investeringen'!O58</f>
        <v>104517.32399999999</v>
      </c>
      <c r="G77" s="86">
        <f>'3. Investeringen'!P58</f>
        <v>104517.32399999999</v>
      </c>
      <c r="I77" s="86">
        <f>'6. Investeringen per jaar'!I58</f>
        <v>1</v>
      </c>
      <c r="K77" s="86">
        <f>'8. Afschrijvingen voor GAW'!AO72</f>
        <v>23574.463079999998</v>
      </c>
      <c r="L77" s="86">
        <f>'8. Afschrijvingen voor GAW'!AP72</f>
        <v>24187.399120079997</v>
      </c>
      <c r="M77" s="86">
        <f>'8. Afschrijvingen voor GAW'!AQ72</f>
        <v>24743.709299841834</v>
      </c>
      <c r="N77" s="86">
        <f>'8. Afschrijvingen voor GAW'!AR72</f>
        <v>25436.533160237406</v>
      </c>
      <c r="O77" s="86">
        <f>'8. Afschrijvingen voor GAW'!AS72</f>
        <v>12845.449245919888</v>
      </c>
      <c r="P77" s="86">
        <f>'8. Afschrijvingen voor GAW'!AT72</f>
        <v>0</v>
      </c>
      <c r="Q77" s="86">
        <f>'8. Afschrijvingen voor GAW'!AU72</f>
        <v>0</v>
      </c>
      <c r="R77" s="86">
        <f>'8. Afschrijvingen voor GAW'!AV72</f>
        <v>0</v>
      </c>
      <c r="S77" s="86">
        <f>'8. Afschrijvingen voor GAW'!AW72</f>
        <v>0</v>
      </c>
      <c r="T77" s="86">
        <f>'8. Afschrijvingen voor GAW'!AX72</f>
        <v>0</v>
      </c>
      <c r="U77" s="86">
        <f>'8. Afschrijvingen voor GAW'!AY72</f>
        <v>0</v>
      </c>
      <c r="V77" s="86">
        <f>'8. Afschrijvingen voor GAW'!AZ72</f>
        <v>0</v>
      </c>
      <c r="W77" s="86">
        <f>'8. Afschrijvingen voor GAW'!BA72</f>
        <v>0</v>
      </c>
      <c r="X77" s="86">
        <f>'8. Afschrijvingen voor GAW'!BB72</f>
        <v>0</v>
      </c>
      <c r="Y77" s="86">
        <f>'8. Afschrijvingen voor GAW'!BC72</f>
        <v>0</v>
      </c>
      <c r="Z77" s="86">
        <f>'8. Afschrijvingen voor GAW'!BD72</f>
        <v>0</v>
      </c>
      <c r="AB77" s="122"/>
      <c r="AC77" s="87">
        <f t="shared" si="6"/>
        <v>82510.620779999983</v>
      </c>
      <c r="AD77" s="87">
        <f t="shared" si="7"/>
        <v>60468.497800199984</v>
      </c>
      <c r="AE77" s="87">
        <f t="shared" si="8"/>
        <v>37115.563949762742</v>
      </c>
      <c r="AF77" s="87">
        <f t="shared" si="9"/>
        <v>12718.266580118696</v>
      </c>
      <c r="AG77" s="87">
        <f t="shared" si="10"/>
        <v>-5.4569682106375694E-12</v>
      </c>
      <c r="AH77" s="87">
        <f t="shared" si="11"/>
        <v>-5.50062395632267E-12</v>
      </c>
      <c r="AI77" s="87">
        <f t="shared" si="12"/>
        <v>-5.5116252042353151E-12</v>
      </c>
      <c r="AJ77" s="87">
        <f t="shared" si="13"/>
        <v>-5.5887879570946095E-12</v>
      </c>
      <c r="AK77" s="87">
        <f t="shared" si="14"/>
        <v>-5.7061525041935958E-12</v>
      </c>
      <c r="AL77" s="87">
        <f t="shared" si="15"/>
        <v>-5.8659247743110163E-12</v>
      </c>
      <c r="AM77" s="87">
        <f t="shared" si="16"/>
        <v>-5.9069862477311929E-12</v>
      </c>
      <c r="AN77" s="87">
        <f t="shared" si="17"/>
        <v>-5.9069862477311929E-12</v>
      </c>
      <c r="AO77" s="87">
        <f t="shared" si="18"/>
        <v>-5.9069862477311929E-12</v>
      </c>
      <c r="AP77" s="87">
        <f t="shared" si="19"/>
        <v>-5.9069862477311929E-12</v>
      </c>
      <c r="AQ77" s="87">
        <f t="shared" si="20"/>
        <v>-5.9069862477311929E-12</v>
      </c>
      <c r="AR77" s="87">
        <f t="shared" si="21"/>
        <v>-5.9069862477311929E-12</v>
      </c>
    </row>
    <row r="78" spans="1:44" s="20" customFormat="1" x14ac:dyDescent="0.2">
      <c r="A78" s="40"/>
      <c r="B78" s="86">
        <f>'3. Investeringen'!B59</f>
        <v>45</v>
      </c>
      <c r="C78" s="86" t="str">
        <f>'3. Investeringen'!G59</f>
        <v>Nieuwe investeringen TD</v>
      </c>
      <c r="D78" s="86">
        <f>'3. Investeringen'!K59</f>
        <v>2011</v>
      </c>
      <c r="E78" s="121">
        <f>'3. Investeringen'!N59</f>
        <v>2011</v>
      </c>
      <c r="F78" s="86">
        <f>'3. Investeringen'!O59</f>
        <v>1523711.1168633371</v>
      </c>
      <c r="G78" s="86">
        <f>'3. Investeringen'!P59</f>
        <v>0</v>
      </c>
      <c r="I78" s="86">
        <f>'6. Investeringen per jaar'!I59</f>
        <v>1</v>
      </c>
      <c r="K78" s="86">
        <f>'8. Afschrijvingen voor GAW'!AO73</f>
        <v>13851.919244212155</v>
      </c>
      <c r="L78" s="86">
        <f>'8. Afschrijvingen voor GAW'!AP73</f>
        <v>28424.138289123344</v>
      </c>
      <c r="M78" s="86">
        <f>'8. Afschrijvingen voor GAW'!AQ73</f>
        <v>29077.893469773182</v>
      </c>
      <c r="N78" s="86">
        <f>'8. Afschrijvingen voor GAW'!AR73</f>
        <v>29892.074486926835</v>
      </c>
      <c r="O78" s="86">
        <f>'8. Afschrijvingen voor GAW'!AS73</f>
        <v>30190.9952317961</v>
      </c>
      <c r="P78" s="86">
        <f>'8. Afschrijvingen voor GAW'!AT73</f>
        <v>30432.523193650468</v>
      </c>
      <c r="Q78" s="86">
        <f>'8. Afschrijvingen voor GAW'!AU73</f>
        <v>30493.388240037773</v>
      </c>
      <c r="R78" s="86">
        <f>'8. Afschrijvingen voor GAW'!AV73</f>
        <v>30920.295675398302</v>
      </c>
      <c r="S78" s="86">
        <f>'8. Afschrijvingen voor GAW'!AW73</f>
        <v>31569.621884581662</v>
      </c>
      <c r="T78" s="86">
        <f>'8. Afschrijvingen voor GAW'!AX73</f>
        <v>32453.571297349947</v>
      </c>
      <c r="U78" s="86">
        <f>'8. Afschrijvingen voor GAW'!AY73</f>
        <v>32680.746296431396</v>
      </c>
      <c r="V78" s="86">
        <f>'8. Afschrijvingen voor GAW'!AZ73</f>
        <v>39216.895555717674</v>
      </c>
      <c r="W78" s="86">
        <f>'8. Afschrijvingen voor GAW'!BA73</f>
        <v>38159.36129354102</v>
      </c>
      <c r="X78" s="86">
        <f>'8. Afschrijvingen voor GAW'!BB73</f>
        <v>37130.344809220813</v>
      </c>
      <c r="Y78" s="86">
        <f>'8. Afschrijvingen voor GAW'!BC73</f>
        <v>36129.077084028337</v>
      </c>
      <c r="Z78" s="86">
        <f>'8. Afschrijvingen voor GAW'!BD73</f>
        <v>35154.809836818582</v>
      </c>
      <c r="AB78" s="122"/>
      <c r="AC78" s="87">
        <f t="shared" si="6"/>
        <v>1509859.197619125</v>
      </c>
      <c r="AD78" s="87">
        <f t="shared" si="7"/>
        <v>1520691.3984680991</v>
      </c>
      <c r="AE78" s="87">
        <f t="shared" si="8"/>
        <v>1526589.4071630919</v>
      </c>
      <c r="AF78" s="87">
        <f t="shared" si="9"/>
        <v>1539441.8360767316</v>
      </c>
      <c r="AG78" s="87">
        <f t="shared" si="10"/>
        <v>1524645.2592057029</v>
      </c>
      <c r="AH78" s="87">
        <f t="shared" si="11"/>
        <v>1506409.8980856983</v>
      </c>
      <c r="AI78" s="87">
        <f t="shared" si="12"/>
        <v>1478929.329641832</v>
      </c>
      <c r="AJ78" s="87">
        <f t="shared" si="13"/>
        <v>1468714.0445814193</v>
      </c>
      <c r="AK78" s="87">
        <f t="shared" si="14"/>
        <v>1467987.4176330473</v>
      </c>
      <c r="AL78" s="87">
        <f t="shared" si="15"/>
        <v>1476637.4940294228</v>
      </c>
      <c r="AM78" s="87">
        <f t="shared" si="16"/>
        <v>1454293.2101911972</v>
      </c>
      <c r="AN78" s="87">
        <f t="shared" si="17"/>
        <v>1415076.3146354796</v>
      </c>
      <c r="AO78" s="87">
        <f t="shared" si="18"/>
        <v>1376916.9533419386</v>
      </c>
      <c r="AP78" s="87">
        <f t="shared" si="19"/>
        <v>1339786.6085327177</v>
      </c>
      <c r="AQ78" s="87">
        <f t="shared" si="20"/>
        <v>1303657.5314486893</v>
      </c>
      <c r="AR78" s="87">
        <f t="shared" si="21"/>
        <v>1268502.7216118707</v>
      </c>
    </row>
    <row r="79" spans="1:44" s="20" customFormat="1" x14ac:dyDescent="0.2">
      <c r="A79" s="40"/>
      <c r="B79" s="86">
        <f>'3. Investeringen'!B60</f>
        <v>46</v>
      </c>
      <c r="C79" s="86" t="str">
        <f>'3. Investeringen'!G60</f>
        <v>Nieuwe investeringen TD</v>
      </c>
      <c r="D79" s="86">
        <f>'3. Investeringen'!K60</f>
        <v>2011</v>
      </c>
      <c r="E79" s="121">
        <f>'3. Investeringen'!N60</f>
        <v>2011</v>
      </c>
      <c r="F79" s="86">
        <f>'3. Investeringen'!O60</f>
        <v>539906.19019499642</v>
      </c>
      <c r="G79" s="86">
        <f>'3. Investeringen'!P60</f>
        <v>0</v>
      </c>
      <c r="I79" s="86">
        <f>'6. Investeringen per jaar'!I60</f>
        <v>1</v>
      </c>
      <c r="K79" s="86">
        <f>'8. Afschrijvingen voor GAW'!AO74</f>
        <v>5998.9576688332936</v>
      </c>
      <c r="L79" s="86">
        <f>'8. Afschrijvingen voor GAW'!AP74</f>
        <v>12309.861136445919</v>
      </c>
      <c r="M79" s="86">
        <f>'8. Afschrijvingen voor GAW'!AQ74</f>
        <v>12592.987942584175</v>
      </c>
      <c r="N79" s="86">
        <f>'8. Afschrijvingen voor GAW'!AR74</f>
        <v>12945.591604976533</v>
      </c>
      <c r="O79" s="86">
        <f>'8. Afschrijvingen voor GAW'!AS74</f>
        <v>13075.047521026298</v>
      </c>
      <c r="P79" s="86">
        <f>'8. Afschrijvingen voor GAW'!AT74</f>
        <v>13179.647901194507</v>
      </c>
      <c r="Q79" s="86">
        <f>'8. Afschrijvingen voor GAW'!AU74</f>
        <v>13206.007196996898</v>
      </c>
      <c r="R79" s="86">
        <f>'8. Afschrijvingen voor GAW'!AV74</f>
        <v>13390.891297754855</v>
      </c>
      <c r="S79" s="86">
        <f>'8. Afschrijvingen voor GAW'!AW74</f>
        <v>13672.100015007705</v>
      </c>
      <c r="T79" s="86">
        <f>'8. Afschrijvingen voor GAW'!AX74</f>
        <v>14054.91881542792</v>
      </c>
      <c r="U79" s="86">
        <f>'8. Afschrijvingen voor GAW'!AY74</f>
        <v>14153.303247135915</v>
      </c>
      <c r="V79" s="86">
        <f>'8. Afschrijvingen voor GAW'!AZ74</f>
        <v>16983.963896563098</v>
      </c>
      <c r="W79" s="86">
        <f>'8. Afschrijvingen voor GAW'!BA74</f>
        <v>16393.217326247857</v>
      </c>
      <c r="X79" s="86">
        <f>'8. Afschrijvingen voor GAW'!BB74</f>
        <v>15823.018462726193</v>
      </c>
      <c r="Y79" s="86">
        <f>'8. Afschrijvingen voor GAW'!BC74</f>
        <v>15272.652603153108</v>
      </c>
      <c r="Z79" s="86">
        <f>'8. Afschrijvingen voor GAW'!BD74</f>
        <v>14741.429903913</v>
      </c>
      <c r="AB79" s="122"/>
      <c r="AC79" s="87">
        <f t="shared" si="6"/>
        <v>533907.2325261631</v>
      </c>
      <c r="AD79" s="87">
        <f t="shared" si="7"/>
        <v>535478.95943539741</v>
      </c>
      <c r="AE79" s="87">
        <f t="shared" si="8"/>
        <v>535201.98755982728</v>
      </c>
      <c r="AF79" s="87">
        <f t="shared" si="9"/>
        <v>537242.0516065259</v>
      </c>
      <c r="AG79" s="87">
        <f t="shared" si="10"/>
        <v>529539.42460156488</v>
      </c>
      <c r="AH79" s="87">
        <f t="shared" si="11"/>
        <v>520596.09209718287</v>
      </c>
      <c r="AI79" s="87">
        <f t="shared" si="12"/>
        <v>508431.27708438033</v>
      </c>
      <c r="AJ79" s="87">
        <f t="shared" si="13"/>
        <v>502158.42366580683</v>
      </c>
      <c r="AK79" s="87">
        <f t="shared" si="14"/>
        <v>499031.65054778103</v>
      </c>
      <c r="AL79" s="87">
        <f t="shared" si="15"/>
        <v>498949.617947691</v>
      </c>
      <c r="AM79" s="87">
        <f t="shared" si="16"/>
        <v>488288.96202618891</v>
      </c>
      <c r="AN79" s="87">
        <f t="shared" si="17"/>
        <v>471304.9981296258</v>
      </c>
      <c r="AO79" s="87">
        <f t="shared" si="18"/>
        <v>454911.78080337797</v>
      </c>
      <c r="AP79" s="87">
        <f t="shared" si="19"/>
        <v>439088.76234065177</v>
      </c>
      <c r="AQ79" s="87">
        <f t="shared" si="20"/>
        <v>423816.10973749869</v>
      </c>
      <c r="AR79" s="87">
        <f t="shared" si="21"/>
        <v>409074.67983358569</v>
      </c>
    </row>
    <row r="80" spans="1:44" s="20" customFormat="1" x14ac:dyDescent="0.2">
      <c r="A80" s="40"/>
      <c r="B80" s="86">
        <f>'3. Investeringen'!B61</f>
        <v>47</v>
      </c>
      <c r="C80" s="86" t="str">
        <f>'3. Investeringen'!G61</f>
        <v>Nieuwe investeringen TD</v>
      </c>
      <c r="D80" s="86">
        <f>'3. Investeringen'!K61</f>
        <v>2011</v>
      </c>
      <c r="E80" s="121">
        <f>'3. Investeringen'!N61</f>
        <v>2011</v>
      </c>
      <c r="F80" s="86">
        <f>'3. Investeringen'!O61</f>
        <v>234295.16413541662</v>
      </c>
      <c r="G80" s="86">
        <f>'3. Investeringen'!P61</f>
        <v>0</v>
      </c>
      <c r="I80" s="86">
        <f>'6. Investeringen per jaar'!I61</f>
        <v>1</v>
      </c>
      <c r="K80" s="86">
        <f>'8. Afschrijvingen voor GAW'!AO75</f>
        <v>3904.9194022569436</v>
      </c>
      <c r="L80" s="86">
        <f>'8. Afschrijvingen voor GAW'!AP75</f>
        <v>8012.8946134312482</v>
      </c>
      <c r="M80" s="86">
        <f>'8. Afschrijvingen voor GAW'!AQ75</f>
        <v>8197.1911895401681</v>
      </c>
      <c r="N80" s="86">
        <f>'8. Afschrijvingen voor GAW'!AR75</f>
        <v>8426.7125428472918</v>
      </c>
      <c r="O80" s="86">
        <f>'8. Afschrijvingen voor GAW'!AS75</f>
        <v>8510.9796682757642</v>
      </c>
      <c r="P80" s="86">
        <f>'8. Afschrijvingen voor GAW'!AT75</f>
        <v>8579.0675056219716</v>
      </c>
      <c r="Q80" s="86">
        <f>'8. Afschrijvingen voor GAW'!AU75</f>
        <v>8596.2256406332144</v>
      </c>
      <c r="R80" s="86">
        <f>'8. Afschrijvingen voor GAW'!AV75</f>
        <v>8716.5727996020814</v>
      </c>
      <c r="S80" s="86">
        <f>'8. Afschrijvingen voor GAW'!AW75</f>
        <v>8899.6208283937231</v>
      </c>
      <c r="T80" s="86">
        <f>'8. Afschrijvingen voor GAW'!AX75</f>
        <v>9148.8102115887468</v>
      </c>
      <c r="U80" s="86">
        <f>'8. Afschrijvingen voor GAW'!AY75</f>
        <v>9212.8518830698686</v>
      </c>
      <c r="V80" s="86">
        <f>'8. Afschrijvingen voor GAW'!AZ75</f>
        <v>11055.422259683841</v>
      </c>
      <c r="W80" s="86">
        <f>'8. Afschrijvingen voor GAW'!BA75</f>
        <v>10375.088582164835</v>
      </c>
      <c r="X80" s="86">
        <f>'8. Afschrijvingen voor GAW'!BB75</f>
        <v>9736.6215924931566</v>
      </c>
      <c r="Y80" s="86">
        <f>'8. Afschrijvingen voor GAW'!BC75</f>
        <v>9137.4448791089599</v>
      </c>
      <c r="Z80" s="86">
        <f>'8. Afschrijvingen voor GAW'!BD75</f>
        <v>8990.0667358975261</v>
      </c>
      <c r="AB80" s="122"/>
      <c r="AC80" s="87">
        <f t="shared" si="6"/>
        <v>230390.24473315966</v>
      </c>
      <c r="AD80" s="87">
        <f t="shared" si="7"/>
        <v>228367.49648279056</v>
      </c>
      <c r="AE80" s="87">
        <f t="shared" si="8"/>
        <v>225422.75771235456</v>
      </c>
      <c r="AF80" s="87">
        <f t="shared" si="9"/>
        <v>223307.88238545321</v>
      </c>
      <c r="AG80" s="87">
        <f t="shared" si="10"/>
        <v>217029.98154103197</v>
      </c>
      <c r="AH80" s="87">
        <f t="shared" si="11"/>
        <v>210187.15388773827</v>
      </c>
      <c r="AI80" s="87">
        <f t="shared" si="12"/>
        <v>202011.30255488053</v>
      </c>
      <c r="AJ80" s="87">
        <f t="shared" si="13"/>
        <v>196122.88799104677</v>
      </c>
      <c r="AK80" s="87">
        <f t="shared" si="14"/>
        <v>191341.847810465</v>
      </c>
      <c r="AL80" s="87">
        <f t="shared" si="15"/>
        <v>187550.60933756927</v>
      </c>
      <c r="AM80" s="87">
        <f t="shared" si="16"/>
        <v>179650.61171986235</v>
      </c>
      <c r="AN80" s="87">
        <f t="shared" si="17"/>
        <v>168595.18946017852</v>
      </c>
      <c r="AO80" s="87">
        <f t="shared" si="18"/>
        <v>158220.10087801368</v>
      </c>
      <c r="AP80" s="87">
        <f t="shared" si="19"/>
        <v>148483.47928552053</v>
      </c>
      <c r="AQ80" s="87">
        <f t="shared" si="20"/>
        <v>139346.03440641158</v>
      </c>
      <c r="AR80" s="87">
        <f t="shared" si="21"/>
        <v>130355.96767051404</v>
      </c>
    </row>
    <row r="81" spans="1:44" s="20" customFormat="1" x14ac:dyDescent="0.2">
      <c r="A81" s="40"/>
      <c r="B81" s="86">
        <f>'3. Investeringen'!B62</f>
        <v>48</v>
      </c>
      <c r="C81" s="86" t="str">
        <f>'3. Investeringen'!G62</f>
        <v>Nieuwe investeringen TD</v>
      </c>
      <c r="D81" s="86">
        <f>'3. Investeringen'!K62</f>
        <v>2011</v>
      </c>
      <c r="E81" s="121">
        <f>'3. Investeringen'!N62</f>
        <v>2011</v>
      </c>
      <c r="F81" s="86">
        <f>'3. Investeringen'!O62</f>
        <v>358091.08749999997</v>
      </c>
      <c r="G81" s="86">
        <f>'3. Investeringen'!P62</f>
        <v>0</v>
      </c>
      <c r="I81" s="86">
        <f>'6. Investeringen per jaar'!I62</f>
        <v>1</v>
      </c>
      <c r="K81" s="86">
        <f>'8. Afschrijvingen voor GAW'!AO76</f>
        <v>17904.554375</v>
      </c>
      <c r="L81" s="86">
        <f>'8. Afschrijvingen voor GAW'!AP76</f>
        <v>36740.145577499992</v>
      </c>
      <c r="M81" s="86">
        <f>'8. Afschrijvingen voor GAW'!AQ76</f>
        <v>37585.168925782491</v>
      </c>
      <c r="N81" s="86">
        <f>'8. Afschrijvingen voor GAW'!AR76</f>
        <v>38637.553655704403</v>
      </c>
      <c r="O81" s="86">
        <f>'8. Afschrijvingen voor GAW'!AS76</f>
        <v>39023.92919226145</v>
      </c>
      <c r="P81" s="86">
        <f>'8. Afschrijvingen voor GAW'!AT76</f>
        <v>39336.120625799536</v>
      </c>
      <c r="Q81" s="86">
        <f>'8. Afschrijvingen voor GAW'!AU76</f>
        <v>39414.792867051139</v>
      </c>
      <c r="R81" s="86">
        <f>'8. Afschrijvingen voor GAW'!AV76</f>
        <v>39966.599967189861</v>
      </c>
      <c r="S81" s="86">
        <f>'8. Afschrijvingen voor GAW'!AW76</f>
        <v>40805.898566500837</v>
      </c>
      <c r="T81" s="86">
        <f>'8. Afschrijvingen voor GAW'!AX76</f>
        <v>41948.463726362861</v>
      </c>
      <c r="U81" s="86">
        <f>'8. Afschrijvingen voor GAW'!AY76</f>
        <v>21121.0514862237</v>
      </c>
      <c r="V81" s="86">
        <f>'8. Afschrijvingen voor GAW'!AZ76</f>
        <v>0</v>
      </c>
      <c r="W81" s="86">
        <f>'8. Afschrijvingen voor GAW'!BA76</f>
        <v>0</v>
      </c>
      <c r="X81" s="86">
        <f>'8. Afschrijvingen voor GAW'!BB76</f>
        <v>0</v>
      </c>
      <c r="Y81" s="86">
        <f>'8. Afschrijvingen voor GAW'!BC76</f>
        <v>0</v>
      </c>
      <c r="Z81" s="86">
        <f>'8. Afschrijvingen voor GAW'!BD76</f>
        <v>0</v>
      </c>
      <c r="AB81" s="122"/>
      <c r="AC81" s="87">
        <f t="shared" si="6"/>
        <v>340186.53312499996</v>
      </c>
      <c r="AD81" s="87">
        <f t="shared" si="7"/>
        <v>312291.23740874999</v>
      </c>
      <c r="AE81" s="87">
        <f t="shared" si="8"/>
        <v>281888.76694336871</v>
      </c>
      <c r="AF81" s="87">
        <f t="shared" si="9"/>
        <v>251144.09876207865</v>
      </c>
      <c r="AG81" s="87">
        <f t="shared" si="10"/>
        <v>214631.61055743799</v>
      </c>
      <c r="AH81" s="87">
        <f t="shared" si="11"/>
        <v>177012.54281609796</v>
      </c>
      <c r="AI81" s="87">
        <f t="shared" si="12"/>
        <v>137951.77503467901</v>
      </c>
      <c r="AJ81" s="87">
        <f t="shared" si="13"/>
        <v>99916.499917974666</v>
      </c>
      <c r="AK81" s="87">
        <f t="shared" si="14"/>
        <v>61208.847849751284</v>
      </c>
      <c r="AL81" s="87">
        <f t="shared" si="15"/>
        <v>20974.231863181463</v>
      </c>
      <c r="AM81" s="87">
        <f t="shared" si="16"/>
        <v>3.2741809263825417E-11</v>
      </c>
      <c r="AN81" s="87">
        <f t="shared" si="17"/>
        <v>3.2741809263825417E-11</v>
      </c>
      <c r="AO81" s="87">
        <f t="shared" si="18"/>
        <v>3.2741809263825417E-11</v>
      </c>
      <c r="AP81" s="87">
        <f t="shared" si="19"/>
        <v>3.2741809263825417E-11</v>
      </c>
      <c r="AQ81" s="87">
        <f t="shared" si="20"/>
        <v>3.2741809263825417E-11</v>
      </c>
      <c r="AR81" s="87">
        <f t="shared" si="21"/>
        <v>3.2741809263825417E-11</v>
      </c>
    </row>
    <row r="82" spans="1:44" s="20" customFormat="1" x14ac:dyDescent="0.2">
      <c r="A82" s="40"/>
      <c r="B82" s="86">
        <f>'3. Investeringen'!B63</f>
        <v>49</v>
      </c>
      <c r="C82" s="86" t="str">
        <f>'3. Investeringen'!G63</f>
        <v>Nieuwe investeringen TD</v>
      </c>
      <c r="D82" s="86">
        <f>'3. Investeringen'!K63</f>
        <v>2011</v>
      </c>
      <c r="E82" s="121">
        <f>'3. Investeringen'!N63</f>
        <v>2011</v>
      </c>
      <c r="F82" s="86">
        <f>'3. Investeringen'!O63</f>
        <v>4840.3124999999991</v>
      </c>
      <c r="G82" s="86">
        <f>'3. Investeringen'!P63</f>
        <v>0</v>
      </c>
      <c r="I82" s="86">
        <f>'6. Investeringen per jaar'!I63</f>
        <v>1</v>
      </c>
      <c r="K82" s="86">
        <f>'8. Afschrijvingen voor GAW'!AO77</f>
        <v>484.03124999999994</v>
      </c>
      <c r="L82" s="86">
        <f>'8. Afschrijvingen voor GAW'!AP77</f>
        <v>993.23212499999977</v>
      </c>
      <c r="M82" s="86">
        <f>'8. Afschrijvingen voor GAW'!AQ77</f>
        <v>1016.0764638749998</v>
      </c>
      <c r="N82" s="86">
        <f>'8. Afschrijvingen voor GAW'!AR77</f>
        <v>1044.5266048634999</v>
      </c>
      <c r="O82" s="86">
        <f>'8. Afschrijvingen voor GAW'!AS77</f>
        <v>1054.9718709121348</v>
      </c>
      <c r="P82" s="86">
        <f>'8. Afschrijvingen voor GAW'!AT77</f>
        <v>531.70582293971597</v>
      </c>
      <c r="Q82" s="86">
        <f>'8. Afschrijvingen voor GAW'!AU77</f>
        <v>0</v>
      </c>
      <c r="R82" s="86">
        <f>'8. Afschrijvingen voor GAW'!AV77</f>
        <v>0</v>
      </c>
      <c r="S82" s="86">
        <f>'8. Afschrijvingen voor GAW'!AW77</f>
        <v>0</v>
      </c>
      <c r="T82" s="86">
        <f>'8. Afschrijvingen voor GAW'!AX77</f>
        <v>0</v>
      </c>
      <c r="U82" s="86">
        <f>'8. Afschrijvingen voor GAW'!AY77</f>
        <v>0</v>
      </c>
      <c r="V82" s="86">
        <f>'8. Afschrijvingen voor GAW'!AZ77</f>
        <v>0</v>
      </c>
      <c r="W82" s="86">
        <f>'8. Afschrijvingen voor GAW'!BA77</f>
        <v>0</v>
      </c>
      <c r="X82" s="86">
        <f>'8. Afschrijvingen voor GAW'!BB77</f>
        <v>0</v>
      </c>
      <c r="Y82" s="86">
        <f>'8. Afschrijvingen voor GAW'!BC77</f>
        <v>0</v>
      </c>
      <c r="Z82" s="86">
        <f>'8. Afschrijvingen voor GAW'!BD77</f>
        <v>0</v>
      </c>
      <c r="AB82" s="122"/>
      <c r="AC82" s="87">
        <f t="shared" si="6"/>
        <v>4356.2812499999991</v>
      </c>
      <c r="AD82" s="87">
        <f t="shared" si="7"/>
        <v>3476.3124374999998</v>
      </c>
      <c r="AE82" s="87">
        <f t="shared" si="8"/>
        <v>2540.1911596874997</v>
      </c>
      <c r="AF82" s="87">
        <f t="shared" si="9"/>
        <v>1566.78990729525</v>
      </c>
      <c r="AG82" s="87">
        <f t="shared" si="10"/>
        <v>527.48593545606764</v>
      </c>
      <c r="AH82" s="87">
        <f t="shared" si="11"/>
        <v>2.2737367544323206E-13</v>
      </c>
      <c r="AI82" s="87">
        <f t="shared" si="12"/>
        <v>2.2782842279411852E-13</v>
      </c>
      <c r="AJ82" s="87">
        <f t="shared" si="13"/>
        <v>2.3101802071323617E-13</v>
      </c>
      <c r="AK82" s="87">
        <f t="shared" si="14"/>
        <v>2.3586939914821409E-13</v>
      </c>
      <c r="AL82" s="87">
        <f t="shared" si="15"/>
        <v>2.4247374232436408E-13</v>
      </c>
      <c r="AM82" s="87">
        <f t="shared" si="16"/>
        <v>2.4417105852063457E-13</v>
      </c>
      <c r="AN82" s="87">
        <f t="shared" si="17"/>
        <v>2.4417105852063457E-13</v>
      </c>
      <c r="AO82" s="87">
        <f t="shared" si="18"/>
        <v>2.4417105852063457E-13</v>
      </c>
      <c r="AP82" s="87">
        <f t="shared" si="19"/>
        <v>2.4417105852063457E-13</v>
      </c>
      <c r="AQ82" s="87">
        <f t="shared" si="20"/>
        <v>2.4417105852063457E-13</v>
      </c>
      <c r="AR82" s="87">
        <f t="shared" si="21"/>
        <v>2.4417105852063457E-13</v>
      </c>
    </row>
    <row r="83" spans="1:44" s="20" customFormat="1" x14ac:dyDescent="0.2">
      <c r="A83" s="40"/>
      <c r="B83" s="86">
        <f>'3. Investeringen'!B64</f>
        <v>50</v>
      </c>
      <c r="C83" s="86" t="str">
        <f>'3. Investeringen'!G64</f>
        <v>Nieuwe investeringen TD</v>
      </c>
      <c r="D83" s="86">
        <f>'3. Investeringen'!K64</f>
        <v>2012</v>
      </c>
      <c r="E83" s="121">
        <f>'3. Investeringen'!N64</f>
        <v>2012</v>
      </c>
      <c r="F83" s="86">
        <f>'3. Investeringen'!O64</f>
        <v>1906852</v>
      </c>
      <c r="G83" s="86">
        <f>'3. Investeringen'!P64</f>
        <v>0</v>
      </c>
      <c r="I83" s="86">
        <f>'6. Investeringen per jaar'!I64</f>
        <v>1</v>
      </c>
      <c r="K83" s="86">
        <f>'8. Afschrijvingen voor GAW'!AO78</f>
        <v>0</v>
      </c>
      <c r="L83" s="86">
        <f>'8. Afschrijvingen voor GAW'!AP78</f>
        <v>17335.018181818181</v>
      </c>
      <c r="M83" s="86">
        <f>'8. Afschrijvingen voor GAW'!AQ78</f>
        <v>35467.447200000002</v>
      </c>
      <c r="N83" s="86">
        <f>'8. Afschrijvingen voor GAW'!AR78</f>
        <v>36460.535721600005</v>
      </c>
      <c r="O83" s="86">
        <f>'8. Afschrijvingen voor GAW'!AS78</f>
        <v>36825.141078816006</v>
      </c>
      <c r="P83" s="86">
        <f>'8. Afschrijvingen voor GAW'!AT78</f>
        <v>37119.742207446528</v>
      </c>
      <c r="Q83" s="86">
        <f>'8. Afschrijvingen voor GAW'!AU78</f>
        <v>37193.981691861423</v>
      </c>
      <c r="R83" s="86">
        <f>'8. Afschrijvingen voor GAW'!AV78</f>
        <v>37714.697435547481</v>
      </c>
      <c r="S83" s="86">
        <f>'8. Afschrijvingen voor GAW'!AW78</f>
        <v>38506.70608169397</v>
      </c>
      <c r="T83" s="86">
        <f>'8. Afschrijvingen voor GAW'!AX78</f>
        <v>39584.893851981396</v>
      </c>
      <c r="U83" s="86">
        <f>'8. Afschrijvingen voor GAW'!AY78</f>
        <v>39861.988108945268</v>
      </c>
      <c r="V83" s="86">
        <f>'8. Afschrijvingen voor GAW'!AZ78</f>
        <v>47834.385730734306</v>
      </c>
      <c r="W83" s="86">
        <f>'8. Afschrijvingen voor GAW'!BA78</f>
        <v>46572.819513659997</v>
      </c>
      <c r="X83" s="86">
        <f>'8. Afschrijvingen voor GAW'!BB78</f>
        <v>45344.52537264039</v>
      </c>
      <c r="Y83" s="86">
        <f>'8. Afschrijvingen voor GAW'!BC78</f>
        <v>44148.625802372953</v>
      </c>
      <c r="Z83" s="86">
        <f>'8. Afschrijvingen voor GAW'!BD78</f>
        <v>42984.266440552128</v>
      </c>
      <c r="AB83" s="122"/>
      <c r="AC83" s="87">
        <f t="shared" si="6"/>
        <v>0</v>
      </c>
      <c r="AD83" s="87">
        <f t="shared" si="7"/>
        <v>1889516.9818181819</v>
      </c>
      <c r="AE83" s="87">
        <f t="shared" si="8"/>
        <v>1897508.4251999999</v>
      </c>
      <c r="AF83" s="87">
        <f t="shared" si="9"/>
        <v>1914178.1253839999</v>
      </c>
      <c r="AG83" s="87">
        <f t="shared" si="10"/>
        <v>1896494.7655590239</v>
      </c>
      <c r="AH83" s="87">
        <f t="shared" si="11"/>
        <v>1874546.9814760496</v>
      </c>
      <c r="AI83" s="87">
        <f t="shared" si="12"/>
        <v>1841102.0937471401</v>
      </c>
      <c r="AJ83" s="87">
        <f t="shared" si="13"/>
        <v>1829162.8256240524</v>
      </c>
      <c r="AK83" s="87">
        <f t="shared" si="14"/>
        <v>1829068.5388804635</v>
      </c>
      <c r="AL83" s="87">
        <f t="shared" si="15"/>
        <v>1840697.564117135</v>
      </c>
      <c r="AM83" s="87">
        <f t="shared" si="16"/>
        <v>1813720.4589570095</v>
      </c>
      <c r="AN83" s="87">
        <f t="shared" si="17"/>
        <v>1765886.0732262752</v>
      </c>
      <c r="AO83" s="87">
        <f t="shared" si="18"/>
        <v>1719313.2537126152</v>
      </c>
      <c r="AP83" s="87">
        <f t="shared" si="19"/>
        <v>1673968.7283399748</v>
      </c>
      <c r="AQ83" s="87">
        <f t="shared" si="20"/>
        <v>1629820.1025376017</v>
      </c>
      <c r="AR83" s="87">
        <f t="shared" si="21"/>
        <v>1586835.8360970495</v>
      </c>
    </row>
    <row r="84" spans="1:44" s="20" customFormat="1" x14ac:dyDescent="0.2">
      <c r="A84" s="40"/>
      <c r="B84" s="86">
        <f>'3. Investeringen'!B65</f>
        <v>51</v>
      </c>
      <c r="C84" s="86" t="str">
        <f>'3. Investeringen'!G65</f>
        <v>Nieuwe investeringen TD</v>
      </c>
      <c r="D84" s="86">
        <f>'3. Investeringen'!K65</f>
        <v>2012</v>
      </c>
      <c r="E84" s="121">
        <f>'3. Investeringen'!N65</f>
        <v>2012</v>
      </c>
      <c r="F84" s="86">
        <f>'3. Investeringen'!O65</f>
        <v>817545</v>
      </c>
      <c r="G84" s="86">
        <f>'3. Investeringen'!P65</f>
        <v>0</v>
      </c>
      <c r="I84" s="86">
        <f>'6. Investeringen per jaar'!I65</f>
        <v>1</v>
      </c>
      <c r="K84" s="86">
        <f>'8. Afschrijvingen voor GAW'!AO79</f>
        <v>0</v>
      </c>
      <c r="L84" s="86">
        <f>'8. Afschrijvingen voor GAW'!AP79</f>
        <v>9083.8333333333339</v>
      </c>
      <c r="M84" s="86">
        <f>'8. Afschrijvingen voor GAW'!AQ79</f>
        <v>18585.522999999997</v>
      </c>
      <c r="N84" s="86">
        <f>'8. Afschrijvingen voor GAW'!AR79</f>
        <v>19105.917643999997</v>
      </c>
      <c r="O84" s="86">
        <f>'8. Afschrijvingen voor GAW'!AS79</f>
        <v>19296.976820439999</v>
      </c>
      <c r="P84" s="86">
        <f>'8. Afschrijvingen voor GAW'!AT79</f>
        <v>19451.352635003514</v>
      </c>
      <c r="Q84" s="86">
        <f>'8. Afschrijvingen voor GAW'!AU79</f>
        <v>19490.255340273521</v>
      </c>
      <c r="R84" s="86">
        <f>'8. Afschrijvingen voor GAW'!AV79</f>
        <v>19763.11891503735</v>
      </c>
      <c r="S84" s="86">
        <f>'8. Afschrijvingen voor GAW'!AW79</f>
        <v>20178.144412253132</v>
      </c>
      <c r="T84" s="86">
        <f>'8. Afschrijvingen voor GAW'!AX79</f>
        <v>20743.132455796218</v>
      </c>
      <c r="U84" s="86">
        <f>'8. Afschrijvingen voor GAW'!AY79</f>
        <v>20888.334382986788</v>
      </c>
      <c r="V84" s="86">
        <f>'8. Afschrijvingen voor GAW'!AZ79</f>
        <v>25066.001259584151</v>
      </c>
      <c r="W84" s="86">
        <f>'8. Afschrijvingen voor GAW'!BA79</f>
        <v>24218.699808555957</v>
      </c>
      <c r="X84" s="86">
        <f>'8. Afschrijvingen voor GAW'!BB79</f>
        <v>23400.039533337163</v>
      </c>
      <c r="Y84" s="86">
        <f>'8. Afschrijvingen voor GAW'!BC79</f>
        <v>22609.052281506047</v>
      </c>
      <c r="Z84" s="86">
        <f>'8. Afschrijvingen voor GAW'!BD79</f>
        <v>21844.802626919929</v>
      </c>
      <c r="AB84" s="122"/>
      <c r="AC84" s="87">
        <f t="shared" si="6"/>
        <v>0</v>
      </c>
      <c r="AD84" s="87">
        <f t="shared" si="7"/>
        <v>808461.16666666663</v>
      </c>
      <c r="AE84" s="87">
        <f t="shared" si="8"/>
        <v>808470.25049999985</v>
      </c>
      <c r="AF84" s="87">
        <f t="shared" si="9"/>
        <v>812001.49986999983</v>
      </c>
      <c r="AG84" s="87">
        <f t="shared" si="10"/>
        <v>800824.5380482598</v>
      </c>
      <c r="AH84" s="87">
        <f t="shared" si="11"/>
        <v>787779.78171764233</v>
      </c>
      <c r="AI84" s="87">
        <f t="shared" si="12"/>
        <v>769865.0859408041</v>
      </c>
      <c r="AJ84" s="87">
        <f t="shared" si="13"/>
        <v>760880.07822893804</v>
      </c>
      <c r="AK84" s="87">
        <f t="shared" si="14"/>
        <v>756680.41545949248</v>
      </c>
      <c r="AL84" s="87">
        <f t="shared" si="15"/>
        <v>757124.33463656204</v>
      </c>
      <c r="AM84" s="87">
        <f t="shared" si="16"/>
        <v>741535.87059603108</v>
      </c>
      <c r="AN84" s="87">
        <f t="shared" si="17"/>
        <v>716469.86933644698</v>
      </c>
      <c r="AO84" s="87">
        <f t="shared" si="18"/>
        <v>692251.16952789098</v>
      </c>
      <c r="AP84" s="87">
        <f t="shared" si="19"/>
        <v>668851.12999455386</v>
      </c>
      <c r="AQ84" s="87">
        <f t="shared" si="20"/>
        <v>646242.07771304785</v>
      </c>
      <c r="AR84" s="87">
        <f t="shared" si="21"/>
        <v>624397.27508612792</v>
      </c>
    </row>
    <row r="85" spans="1:44" s="20" customFormat="1" x14ac:dyDescent="0.2">
      <c r="A85" s="40"/>
      <c r="B85" s="86">
        <f>'3. Investeringen'!B66</f>
        <v>52</v>
      </c>
      <c r="C85" s="86" t="str">
        <f>'3. Investeringen'!G66</f>
        <v>Nieuwe investeringen TD</v>
      </c>
      <c r="D85" s="86">
        <f>'3. Investeringen'!K66</f>
        <v>2012</v>
      </c>
      <c r="E85" s="121">
        <f>'3. Investeringen'!N66</f>
        <v>2012</v>
      </c>
      <c r="F85" s="86">
        <f>'3. Investeringen'!O66</f>
        <v>311421</v>
      </c>
      <c r="G85" s="86">
        <f>'3. Investeringen'!P66</f>
        <v>0</v>
      </c>
      <c r="I85" s="86">
        <f>'6. Investeringen per jaar'!I66</f>
        <v>1</v>
      </c>
      <c r="K85" s="86">
        <f>'8. Afschrijvingen voor GAW'!AO80</f>
        <v>0</v>
      </c>
      <c r="L85" s="86">
        <f>'8. Afschrijvingen voor GAW'!AP80</f>
        <v>5190.3500000000004</v>
      </c>
      <c r="M85" s="86">
        <f>'8. Afschrijvingen voor GAW'!AQ80</f>
        <v>10619.456099999999</v>
      </c>
      <c r="N85" s="86">
        <f>'8. Afschrijvingen voor GAW'!AR80</f>
        <v>10916.800870800002</v>
      </c>
      <c r="O85" s="86">
        <f>'8. Afschrijvingen voor GAW'!AS80</f>
        <v>11025.968879508</v>
      </c>
      <c r="P85" s="86">
        <f>'8. Afschrijvingen voor GAW'!AT80</f>
        <v>11114.176630544063</v>
      </c>
      <c r="Q85" s="86">
        <f>'8. Afschrijvingen voor GAW'!AU80</f>
        <v>11136.404983805152</v>
      </c>
      <c r="R85" s="86">
        <f>'8. Afschrijvingen voor GAW'!AV80</f>
        <v>11292.314653578424</v>
      </c>
      <c r="S85" s="86">
        <f>'8. Afschrijvingen voor GAW'!AW80</f>
        <v>11529.453261303568</v>
      </c>
      <c r="T85" s="86">
        <f>'8. Afschrijvingen voor GAW'!AX80</f>
        <v>11852.277952620067</v>
      </c>
      <c r="U85" s="86">
        <f>'8. Afschrijvingen voor GAW'!AY80</f>
        <v>11935.243898288407</v>
      </c>
      <c r="V85" s="86">
        <f>'8. Afschrijvingen voor GAW'!AZ80</f>
        <v>14322.292677946089</v>
      </c>
      <c r="W85" s="86">
        <f>'8. Afschrijvingen voor GAW'!BA80</f>
        <v>13483.914569968758</v>
      </c>
      <c r="X85" s="86">
        <f>'8. Afschrijvingen voor GAW'!BB80</f>
        <v>12694.612253677902</v>
      </c>
      <c r="Y85" s="86">
        <f>'8. Afschrijvingen voor GAW'!BC80</f>
        <v>11951.512999804074</v>
      </c>
      <c r="Z85" s="86">
        <f>'8. Afschrijvingen voor GAW'!BD80</f>
        <v>11649.707115970637</v>
      </c>
      <c r="AB85" s="122"/>
      <c r="AC85" s="87">
        <f t="shared" si="6"/>
        <v>0</v>
      </c>
      <c r="AD85" s="87">
        <f t="shared" si="7"/>
        <v>306230.65000000002</v>
      </c>
      <c r="AE85" s="87">
        <f t="shared" si="8"/>
        <v>302654.49884999997</v>
      </c>
      <c r="AF85" s="87">
        <f t="shared" si="9"/>
        <v>300212.02394699998</v>
      </c>
      <c r="AG85" s="87">
        <f t="shared" si="10"/>
        <v>292188.17530696199</v>
      </c>
      <c r="AH85" s="87">
        <f t="shared" si="11"/>
        <v>283411.50407887361</v>
      </c>
      <c r="AI85" s="87">
        <f t="shared" si="12"/>
        <v>272841.92210322618</v>
      </c>
      <c r="AJ85" s="87">
        <f t="shared" si="13"/>
        <v>265369.39435909293</v>
      </c>
      <c r="AK85" s="87">
        <f t="shared" si="14"/>
        <v>259412.69837933031</v>
      </c>
      <c r="AL85" s="87">
        <f t="shared" si="15"/>
        <v>254823.97598133149</v>
      </c>
      <c r="AM85" s="87">
        <f t="shared" si="16"/>
        <v>244672.49991491239</v>
      </c>
      <c r="AN85" s="87">
        <f t="shared" si="17"/>
        <v>230350.20723696629</v>
      </c>
      <c r="AO85" s="87">
        <f t="shared" si="18"/>
        <v>216866.29266699753</v>
      </c>
      <c r="AP85" s="87">
        <f t="shared" si="19"/>
        <v>204171.68041331961</v>
      </c>
      <c r="AQ85" s="87">
        <f t="shared" si="20"/>
        <v>192220.16741351553</v>
      </c>
      <c r="AR85" s="87">
        <f t="shared" si="21"/>
        <v>180570.46029754489</v>
      </c>
    </row>
    <row r="86" spans="1:44" s="20" customFormat="1" x14ac:dyDescent="0.2">
      <c r="A86" s="40"/>
      <c r="B86" s="86">
        <f>'3. Investeringen'!B67</f>
        <v>53</v>
      </c>
      <c r="C86" s="86" t="str">
        <f>'3. Investeringen'!G67</f>
        <v>Nieuwe investeringen TD</v>
      </c>
      <c r="D86" s="86">
        <f>'3. Investeringen'!K67</f>
        <v>2012</v>
      </c>
      <c r="E86" s="121">
        <f>'3. Investeringen'!N67</f>
        <v>2012</v>
      </c>
      <c r="F86" s="86">
        <f>'3. Investeringen'!O67</f>
        <v>16500</v>
      </c>
      <c r="G86" s="86">
        <f>'3. Investeringen'!P67</f>
        <v>0</v>
      </c>
      <c r="I86" s="86">
        <f>'6. Investeringen per jaar'!I67</f>
        <v>1</v>
      </c>
      <c r="K86" s="86">
        <f>'8. Afschrijvingen voor GAW'!AO81</f>
        <v>0</v>
      </c>
      <c r="L86" s="86">
        <f>'8. Afschrijvingen voor GAW'!AP81</f>
        <v>330</v>
      </c>
      <c r="M86" s="86">
        <f>'8. Afschrijvingen voor GAW'!AQ81</f>
        <v>675.18</v>
      </c>
      <c r="N86" s="86">
        <f>'8. Afschrijvingen voor GAW'!AR81</f>
        <v>694.08504000000005</v>
      </c>
      <c r="O86" s="86">
        <f>'8. Afschrijvingen voor GAW'!AS81</f>
        <v>701.02589039999998</v>
      </c>
      <c r="P86" s="86">
        <f>'8. Afschrijvingen voor GAW'!AT81</f>
        <v>706.6340975231999</v>
      </c>
      <c r="Q86" s="86">
        <f>'8. Afschrijvingen voor GAW'!AU81</f>
        <v>708.04736571824628</v>
      </c>
      <c r="R86" s="86">
        <f>'8. Afschrijvingen voor GAW'!AV81</f>
        <v>717.9600288383017</v>
      </c>
      <c r="S86" s="86">
        <f>'8. Afschrijvingen voor GAW'!AW81</f>
        <v>733.03718944390596</v>
      </c>
      <c r="T86" s="86">
        <f>'8. Afschrijvingen voor GAW'!AX81</f>
        <v>753.5622307483352</v>
      </c>
      <c r="U86" s="86">
        <f>'8. Afschrijvingen voor GAW'!AY81</f>
        <v>758.8371663635736</v>
      </c>
      <c r="V86" s="86">
        <f>'8. Afschrijvingen voor GAW'!AZ81</f>
        <v>910.6045996362883</v>
      </c>
      <c r="W86" s="86">
        <f>'8. Afschrijvingen voor GAW'!BA81</f>
        <v>840.10617901928538</v>
      </c>
      <c r="X86" s="86">
        <f>'8. Afschrijvingen voor GAW'!BB81</f>
        <v>775.0657006435988</v>
      </c>
      <c r="Y86" s="86">
        <f>'8. Afschrijvingen voor GAW'!BC81</f>
        <v>738.89596794689737</v>
      </c>
      <c r="Z86" s="86">
        <f>'8. Afschrijvingen voor GAW'!BD81</f>
        <v>738.89596794689737</v>
      </c>
      <c r="AB86" s="122"/>
      <c r="AC86" s="87">
        <f t="shared" si="6"/>
        <v>0</v>
      </c>
      <c r="AD86" s="87">
        <f t="shared" si="7"/>
        <v>16170</v>
      </c>
      <c r="AE86" s="87">
        <f t="shared" si="8"/>
        <v>15866.73</v>
      </c>
      <c r="AF86" s="87">
        <f t="shared" si="9"/>
        <v>15616.913399999999</v>
      </c>
      <c r="AG86" s="87">
        <f t="shared" si="10"/>
        <v>15072.056643599999</v>
      </c>
      <c r="AH86" s="87">
        <f t="shared" si="11"/>
        <v>14485.9989992256</v>
      </c>
      <c r="AI86" s="87">
        <f t="shared" si="12"/>
        <v>13806.923631505804</v>
      </c>
      <c r="AJ86" s="87">
        <f t="shared" si="13"/>
        <v>13282.260533508583</v>
      </c>
      <c r="AK86" s="87">
        <f t="shared" si="14"/>
        <v>12828.150815268355</v>
      </c>
      <c r="AL86" s="87">
        <f t="shared" si="15"/>
        <v>12433.776807347533</v>
      </c>
      <c r="AM86" s="87">
        <f t="shared" si="16"/>
        <v>11761.976078635391</v>
      </c>
      <c r="AN86" s="87">
        <f t="shared" si="17"/>
        <v>10851.371478999103</v>
      </c>
      <c r="AO86" s="87">
        <f t="shared" si="18"/>
        <v>10011.265299979817</v>
      </c>
      <c r="AP86" s="87">
        <f t="shared" si="19"/>
        <v>9236.1995993362179</v>
      </c>
      <c r="AQ86" s="87">
        <f t="shared" si="20"/>
        <v>8497.3036313893208</v>
      </c>
      <c r="AR86" s="87">
        <f t="shared" si="21"/>
        <v>7758.4076634424237</v>
      </c>
    </row>
    <row r="87" spans="1:44" s="20" customFormat="1" x14ac:dyDescent="0.2">
      <c r="A87" s="40"/>
      <c r="B87" s="86">
        <f>'3. Investeringen'!B68</f>
        <v>54</v>
      </c>
      <c r="C87" s="86" t="str">
        <f>'3. Investeringen'!G68</f>
        <v>Nieuwe investeringen TD</v>
      </c>
      <c r="D87" s="86">
        <f>'3. Investeringen'!K68</f>
        <v>2012</v>
      </c>
      <c r="E87" s="121">
        <f>'3. Investeringen'!N68</f>
        <v>2012</v>
      </c>
      <c r="F87" s="86">
        <f>'3. Investeringen'!O68</f>
        <v>254717</v>
      </c>
      <c r="G87" s="86">
        <f>'3. Investeringen'!P68</f>
        <v>0</v>
      </c>
      <c r="I87" s="86">
        <f>'6. Investeringen per jaar'!I68</f>
        <v>1</v>
      </c>
      <c r="K87" s="86">
        <f>'8. Afschrijvingen voor GAW'!AO82</f>
        <v>0</v>
      </c>
      <c r="L87" s="86">
        <f>'8. Afschrijvingen voor GAW'!AP82</f>
        <v>12735.85</v>
      </c>
      <c r="M87" s="86">
        <f>'8. Afschrijvingen voor GAW'!AQ82</f>
        <v>26057.5491</v>
      </c>
      <c r="N87" s="86">
        <f>'8. Afschrijvingen voor GAW'!AR82</f>
        <v>26787.160474800003</v>
      </c>
      <c r="O87" s="86">
        <f>'8. Afschrijvingen voor GAW'!AS82</f>
        <v>27055.032079548</v>
      </c>
      <c r="P87" s="86">
        <f>'8. Afschrijvingen voor GAW'!AT82</f>
        <v>27271.472336184383</v>
      </c>
      <c r="Q87" s="86">
        <f>'8. Afschrijvingen voor GAW'!AU82</f>
        <v>27326.015280856751</v>
      </c>
      <c r="R87" s="86">
        <f>'8. Afschrijvingen voor GAW'!AV82</f>
        <v>27708.579494788741</v>
      </c>
      <c r="S87" s="86">
        <f>'8. Afschrijvingen voor GAW'!AW82</f>
        <v>28290.4596641793</v>
      </c>
      <c r="T87" s="86">
        <f>'8. Afschrijvingen voor GAW'!AX82</f>
        <v>29082.592534776319</v>
      </c>
      <c r="U87" s="86">
        <f>'8. Afschrijvingen voor GAW'!AY82</f>
        <v>29286.170682519754</v>
      </c>
      <c r="V87" s="86">
        <f>'8. Afschrijvingen voor GAW'!AZ82</f>
        <v>14643.085341259815</v>
      </c>
      <c r="W87" s="86">
        <f>'8. Afschrijvingen voor GAW'!BA82</f>
        <v>0</v>
      </c>
      <c r="X87" s="86">
        <f>'8. Afschrijvingen voor GAW'!BB82</f>
        <v>0</v>
      </c>
      <c r="Y87" s="86">
        <f>'8. Afschrijvingen voor GAW'!BC82</f>
        <v>0</v>
      </c>
      <c r="Z87" s="86">
        <f>'8. Afschrijvingen voor GAW'!BD82</f>
        <v>0</v>
      </c>
      <c r="AB87" s="122"/>
      <c r="AC87" s="87">
        <f t="shared" si="6"/>
        <v>0</v>
      </c>
      <c r="AD87" s="87">
        <f t="shared" si="7"/>
        <v>241981.15</v>
      </c>
      <c r="AE87" s="87">
        <f t="shared" si="8"/>
        <v>221489.16734999997</v>
      </c>
      <c r="AF87" s="87">
        <f t="shared" si="9"/>
        <v>200903.70356099997</v>
      </c>
      <c r="AG87" s="87">
        <f t="shared" si="10"/>
        <v>175857.70851706198</v>
      </c>
      <c r="AH87" s="87">
        <f t="shared" si="11"/>
        <v>149993.0978490141</v>
      </c>
      <c r="AI87" s="87">
        <f t="shared" si="12"/>
        <v>122967.06876385538</v>
      </c>
      <c r="AJ87" s="87">
        <f t="shared" si="13"/>
        <v>96980.028231760603</v>
      </c>
      <c r="AK87" s="87">
        <f t="shared" si="14"/>
        <v>70726.149160448258</v>
      </c>
      <c r="AL87" s="87">
        <f t="shared" si="15"/>
        <v>43623.888802164489</v>
      </c>
      <c r="AM87" s="87">
        <f t="shared" si="16"/>
        <v>14643.085341259881</v>
      </c>
      <c r="AN87" s="87">
        <f t="shared" si="17"/>
        <v>6.5483618527650833E-11</v>
      </c>
      <c r="AO87" s="87">
        <f t="shared" si="18"/>
        <v>6.5483618527650833E-11</v>
      </c>
      <c r="AP87" s="87">
        <f t="shared" si="19"/>
        <v>6.5483618527650833E-11</v>
      </c>
      <c r="AQ87" s="87">
        <f t="shared" si="20"/>
        <v>6.5483618527650833E-11</v>
      </c>
      <c r="AR87" s="87">
        <f t="shared" si="21"/>
        <v>6.5483618527650833E-11</v>
      </c>
    </row>
    <row r="88" spans="1:44" s="20" customFormat="1" x14ac:dyDescent="0.2">
      <c r="A88" s="40"/>
      <c r="B88" s="86">
        <f>'3. Investeringen'!B69</f>
        <v>55</v>
      </c>
      <c r="C88" s="86" t="str">
        <f>'3. Investeringen'!G69</f>
        <v>Nieuwe investeringen TD</v>
      </c>
      <c r="D88" s="86">
        <f>'3. Investeringen'!K69</f>
        <v>2012</v>
      </c>
      <c r="E88" s="121">
        <f>'3. Investeringen'!N69</f>
        <v>2012</v>
      </c>
      <c r="F88" s="86">
        <f>'3. Investeringen'!O69</f>
        <v>416778</v>
      </c>
      <c r="G88" s="86">
        <f>'3. Investeringen'!P69</f>
        <v>0</v>
      </c>
      <c r="I88" s="86">
        <f>'6. Investeringen per jaar'!I69</f>
        <v>1</v>
      </c>
      <c r="K88" s="86">
        <f>'8. Afschrijvingen voor GAW'!AO83</f>
        <v>0</v>
      </c>
      <c r="L88" s="86">
        <f>'8. Afschrijvingen voor GAW'!AP83</f>
        <v>41677.800000000003</v>
      </c>
      <c r="M88" s="86">
        <f>'8. Afschrijvingen voor GAW'!AQ83</f>
        <v>85272.7788</v>
      </c>
      <c r="N88" s="86">
        <f>'8. Afschrijvingen voor GAW'!AR83</f>
        <v>87660.416606400002</v>
      </c>
      <c r="O88" s="86">
        <f>'8. Afschrijvingen voor GAW'!AS83</f>
        <v>88537.020772464006</v>
      </c>
      <c r="P88" s="86">
        <f>'8. Afschrijvingen voor GAW'!AT83</f>
        <v>89245.316938643708</v>
      </c>
      <c r="Q88" s="86">
        <f>'8. Afschrijvingen voor GAW'!AU83</f>
        <v>44711.903786260496</v>
      </c>
      <c r="R88" s="86">
        <f>'8. Afschrijvingen voor GAW'!AV83</f>
        <v>0</v>
      </c>
      <c r="S88" s="86">
        <f>'8. Afschrijvingen voor GAW'!AW83</f>
        <v>0</v>
      </c>
      <c r="T88" s="86">
        <f>'8. Afschrijvingen voor GAW'!AX83</f>
        <v>0</v>
      </c>
      <c r="U88" s="86">
        <f>'8. Afschrijvingen voor GAW'!AY83</f>
        <v>0</v>
      </c>
      <c r="V88" s="86">
        <f>'8. Afschrijvingen voor GAW'!AZ83</f>
        <v>0</v>
      </c>
      <c r="W88" s="86">
        <f>'8. Afschrijvingen voor GAW'!BA83</f>
        <v>0</v>
      </c>
      <c r="X88" s="86">
        <f>'8. Afschrijvingen voor GAW'!BB83</f>
        <v>0</v>
      </c>
      <c r="Y88" s="86">
        <f>'8. Afschrijvingen voor GAW'!BC83</f>
        <v>0</v>
      </c>
      <c r="Z88" s="86">
        <f>'8. Afschrijvingen voor GAW'!BD83</f>
        <v>0</v>
      </c>
      <c r="AB88" s="122"/>
      <c r="AC88" s="87">
        <f t="shared" si="6"/>
        <v>0</v>
      </c>
      <c r="AD88" s="87">
        <f t="shared" si="7"/>
        <v>375100.2</v>
      </c>
      <c r="AE88" s="87">
        <f t="shared" si="8"/>
        <v>298454.72580000001</v>
      </c>
      <c r="AF88" s="87">
        <f t="shared" si="9"/>
        <v>219151.04151600006</v>
      </c>
      <c r="AG88" s="87">
        <f t="shared" si="10"/>
        <v>132805.53115869605</v>
      </c>
      <c r="AH88" s="87">
        <f t="shared" si="11"/>
        <v>44622.658469321919</v>
      </c>
      <c r="AI88" s="87">
        <f t="shared" si="12"/>
        <v>6.5483618527650833E-11</v>
      </c>
      <c r="AJ88" s="87">
        <f t="shared" si="13"/>
        <v>6.6400389187037941E-11</v>
      </c>
      <c r="AK88" s="87">
        <f t="shared" si="14"/>
        <v>6.7794797359965728E-11</v>
      </c>
      <c r="AL88" s="87">
        <f t="shared" si="15"/>
        <v>6.9693051686044773E-11</v>
      </c>
      <c r="AM88" s="87">
        <f t="shared" si="16"/>
        <v>7.0180903047847081E-11</v>
      </c>
      <c r="AN88" s="87">
        <f t="shared" si="17"/>
        <v>7.0180903047847081E-11</v>
      </c>
      <c r="AO88" s="87">
        <f t="shared" si="18"/>
        <v>7.0180903047847081E-11</v>
      </c>
      <c r="AP88" s="87">
        <f t="shared" si="19"/>
        <v>7.0180903047847081E-11</v>
      </c>
      <c r="AQ88" s="87">
        <f t="shared" si="20"/>
        <v>7.0180903047847081E-11</v>
      </c>
      <c r="AR88" s="87">
        <f t="shared" si="21"/>
        <v>7.0180903047847081E-11</v>
      </c>
    </row>
    <row r="89" spans="1:44" s="20" customFormat="1" x14ac:dyDescent="0.2">
      <c r="A89" s="40"/>
      <c r="B89" s="86">
        <f>'3. Investeringen'!B70</f>
        <v>56</v>
      </c>
      <c r="C89" s="86" t="str">
        <f>'3. Investeringen'!G70</f>
        <v>Nieuwe investeringen TD</v>
      </c>
      <c r="D89" s="86">
        <f>'3. Investeringen'!K70</f>
        <v>2013</v>
      </c>
      <c r="E89" s="121">
        <f>'3. Investeringen'!N70</f>
        <v>2013</v>
      </c>
      <c r="F89" s="86">
        <f>'3. Investeringen'!O70</f>
        <v>606458.80000000005</v>
      </c>
      <c r="G89" s="86">
        <f>'3. Investeringen'!P70</f>
        <v>0</v>
      </c>
      <c r="I89" s="86">
        <f>'6. Investeringen per jaar'!I70</f>
        <v>1</v>
      </c>
      <c r="K89" s="86">
        <f>'8. Afschrijvingen voor GAW'!AO84</f>
        <v>0</v>
      </c>
      <c r="L89" s="86">
        <f>'8. Afschrijvingen voor GAW'!AP84</f>
        <v>0</v>
      </c>
      <c r="M89" s="86">
        <f>'8. Afschrijvingen voor GAW'!AQ84</f>
        <v>5513.2618181818189</v>
      </c>
      <c r="N89" s="86">
        <f>'8. Afschrijvingen voor GAW'!AR84</f>
        <v>11335.266298181819</v>
      </c>
      <c r="O89" s="86">
        <f>'8. Afschrijvingen voor GAW'!AS84</f>
        <v>11448.618961163638</v>
      </c>
      <c r="P89" s="86">
        <f>'8. Afschrijvingen voor GAW'!AT84</f>
        <v>11540.207912852948</v>
      </c>
      <c r="Q89" s="86">
        <f>'8. Afschrijvingen voor GAW'!AU84</f>
        <v>11563.288328678653</v>
      </c>
      <c r="R89" s="86">
        <f>'8. Afschrijvingen voor GAW'!AV84</f>
        <v>11725.174365280156</v>
      </c>
      <c r="S89" s="86">
        <f>'8. Afschrijvingen voor GAW'!AW84</f>
        <v>11971.403026951039</v>
      </c>
      <c r="T89" s="86">
        <f>'8. Afschrijvingen voor GAW'!AX84</f>
        <v>12306.602311705668</v>
      </c>
      <c r="U89" s="86">
        <f>'8. Afschrijvingen voor GAW'!AY84</f>
        <v>12392.748527887607</v>
      </c>
      <c r="V89" s="86">
        <f>'8. Afschrijvingen voor GAW'!AZ84</f>
        <v>14871.298233465128</v>
      </c>
      <c r="W89" s="86">
        <f>'8. Afschrijvingen voor GAW'!BA84</f>
        <v>14487.522795182156</v>
      </c>
      <c r="X89" s="86">
        <f>'8. Afschrijvingen voor GAW'!BB84</f>
        <v>14113.651239177454</v>
      </c>
      <c r="Y89" s="86">
        <f>'8. Afschrijvingen voor GAW'!BC84</f>
        <v>13749.427981392231</v>
      </c>
      <c r="Z89" s="86">
        <f>'8. Afschrijvingen voor GAW'!BD84</f>
        <v>13394.604033485335</v>
      </c>
      <c r="AB89" s="122"/>
      <c r="AC89" s="87">
        <f t="shared" si="6"/>
        <v>0</v>
      </c>
      <c r="AD89" s="87">
        <f t="shared" si="7"/>
        <v>0</v>
      </c>
      <c r="AE89" s="87">
        <f t="shared" si="8"/>
        <v>600945.53818181821</v>
      </c>
      <c r="AF89" s="87">
        <f t="shared" si="9"/>
        <v>606436.74695272732</v>
      </c>
      <c r="AG89" s="87">
        <f t="shared" si="10"/>
        <v>601052.49546109093</v>
      </c>
      <c r="AH89" s="87">
        <f t="shared" si="11"/>
        <v>594320.70751192665</v>
      </c>
      <c r="AI89" s="87">
        <f t="shared" si="12"/>
        <v>583946.06059827178</v>
      </c>
      <c r="AJ89" s="87">
        <f t="shared" si="13"/>
        <v>580396.13108136738</v>
      </c>
      <c r="AK89" s="87">
        <f t="shared" si="14"/>
        <v>580613.04680712498</v>
      </c>
      <c r="AL89" s="87">
        <f t="shared" si="15"/>
        <v>584563.60980601877</v>
      </c>
      <c r="AM89" s="87">
        <f t="shared" si="16"/>
        <v>576262.80654677318</v>
      </c>
      <c r="AN89" s="87">
        <f t="shared" si="17"/>
        <v>561391.508313308</v>
      </c>
      <c r="AO89" s="87">
        <f t="shared" si="18"/>
        <v>546903.98551812582</v>
      </c>
      <c r="AP89" s="87">
        <f t="shared" si="19"/>
        <v>532790.33427894837</v>
      </c>
      <c r="AQ89" s="87">
        <f t="shared" si="20"/>
        <v>519040.90629755612</v>
      </c>
      <c r="AR89" s="87">
        <f t="shared" si="21"/>
        <v>505646.30226407078</v>
      </c>
    </row>
    <row r="90" spans="1:44" s="20" customFormat="1" x14ac:dyDescent="0.2">
      <c r="A90" s="40"/>
      <c r="B90" s="86">
        <f>'3. Investeringen'!B71</f>
        <v>57</v>
      </c>
      <c r="C90" s="86" t="str">
        <f>'3. Investeringen'!G71</f>
        <v>Nieuwe investeringen TD</v>
      </c>
      <c r="D90" s="86">
        <f>'3. Investeringen'!K71</f>
        <v>2013</v>
      </c>
      <c r="E90" s="121">
        <f>'3. Investeringen'!N71</f>
        <v>2013</v>
      </c>
      <c r="F90" s="86">
        <f>'3. Investeringen'!O71</f>
        <v>641634.57999999996</v>
      </c>
      <c r="G90" s="86">
        <f>'3. Investeringen'!P71</f>
        <v>0</v>
      </c>
      <c r="I90" s="86">
        <f>'6. Investeringen per jaar'!I71</f>
        <v>1</v>
      </c>
      <c r="K90" s="86">
        <f>'8. Afschrijvingen voor GAW'!AO85</f>
        <v>0</v>
      </c>
      <c r="L90" s="86">
        <f>'8. Afschrijvingen voor GAW'!AP85</f>
        <v>0</v>
      </c>
      <c r="M90" s="86">
        <f>'8. Afschrijvingen voor GAW'!AQ85</f>
        <v>7129.2731111111107</v>
      </c>
      <c r="N90" s="86">
        <f>'8. Afschrijvingen voor GAW'!AR85</f>
        <v>14657.785516444445</v>
      </c>
      <c r="O90" s="86">
        <f>'8. Afschrijvingen voor GAW'!AS85</f>
        <v>14804.36337160889</v>
      </c>
      <c r="P90" s="86">
        <f>'8. Afschrijvingen voor GAW'!AT85</f>
        <v>14922.79827858176</v>
      </c>
      <c r="Q90" s="86">
        <f>'8. Afschrijvingen voor GAW'!AU85</f>
        <v>14952.643875138923</v>
      </c>
      <c r="R90" s="86">
        <f>'8. Afschrijvingen voor GAW'!AV85</f>
        <v>15161.98088939087</v>
      </c>
      <c r="S90" s="86">
        <f>'8. Afschrijvingen voor GAW'!AW85</f>
        <v>15480.382488068079</v>
      </c>
      <c r="T90" s="86">
        <f>'8. Afschrijvingen voor GAW'!AX85</f>
        <v>15913.833197733986</v>
      </c>
      <c r="U90" s="86">
        <f>'8. Afschrijvingen voor GAW'!AY85</f>
        <v>16025.230030118122</v>
      </c>
      <c r="V90" s="86">
        <f>'8. Afschrijvingen voor GAW'!AZ85</f>
        <v>19230.276036141742</v>
      </c>
      <c r="W90" s="86">
        <f>'8. Afschrijvingen voor GAW'!BA85</f>
        <v>18598.047782898728</v>
      </c>
      <c r="X90" s="86">
        <f>'8. Afschrijvingen voor GAW'!BB85</f>
        <v>17986.6051160637</v>
      </c>
      <c r="Y90" s="86">
        <f>'8. Afschrijvingen voor GAW'!BC85</f>
        <v>17395.264673891743</v>
      </c>
      <c r="Z90" s="86">
        <f>'8. Afschrijvingen voor GAW'!BD85</f>
        <v>16823.365561325438</v>
      </c>
      <c r="AB90" s="122"/>
      <c r="AC90" s="87">
        <f t="shared" si="6"/>
        <v>0</v>
      </c>
      <c r="AD90" s="87">
        <f t="shared" si="7"/>
        <v>0</v>
      </c>
      <c r="AE90" s="87">
        <f t="shared" si="8"/>
        <v>634505.30688888882</v>
      </c>
      <c r="AF90" s="87">
        <f t="shared" si="9"/>
        <v>637613.66996533331</v>
      </c>
      <c r="AG90" s="87">
        <f t="shared" si="10"/>
        <v>629185.44329337776</v>
      </c>
      <c r="AH90" s="87">
        <f t="shared" si="11"/>
        <v>619296.12856114295</v>
      </c>
      <c r="AI90" s="87">
        <f t="shared" si="12"/>
        <v>605582.07694312627</v>
      </c>
      <c r="AJ90" s="87">
        <f t="shared" si="13"/>
        <v>598898.24513093918</v>
      </c>
      <c r="AK90" s="87">
        <f t="shared" si="14"/>
        <v>595994.72579062078</v>
      </c>
      <c r="AL90" s="87">
        <f t="shared" si="15"/>
        <v>596768.74491502426</v>
      </c>
      <c r="AM90" s="87">
        <f t="shared" si="16"/>
        <v>584920.89609931118</v>
      </c>
      <c r="AN90" s="87">
        <f t="shared" si="17"/>
        <v>565690.62006316939</v>
      </c>
      <c r="AO90" s="87">
        <f t="shared" si="18"/>
        <v>547092.57228027063</v>
      </c>
      <c r="AP90" s="87">
        <f t="shared" si="19"/>
        <v>529105.9671642069</v>
      </c>
      <c r="AQ90" s="87">
        <f t="shared" si="20"/>
        <v>511710.70249031513</v>
      </c>
      <c r="AR90" s="87">
        <f t="shared" si="21"/>
        <v>494887.33692898968</v>
      </c>
    </row>
    <row r="91" spans="1:44" s="20" customFormat="1" x14ac:dyDescent="0.2">
      <c r="A91" s="40"/>
      <c r="B91" s="86">
        <f>'3. Investeringen'!B72</f>
        <v>58</v>
      </c>
      <c r="C91" s="86" t="str">
        <f>'3. Investeringen'!G72</f>
        <v>Nieuwe investeringen TD</v>
      </c>
      <c r="D91" s="86">
        <f>'3. Investeringen'!K72</f>
        <v>2013</v>
      </c>
      <c r="E91" s="121">
        <f>'3. Investeringen'!N72</f>
        <v>2013</v>
      </c>
      <c r="F91" s="86">
        <f>'3. Investeringen'!O72</f>
        <v>181037.32</v>
      </c>
      <c r="G91" s="86">
        <f>'3. Investeringen'!P72</f>
        <v>0</v>
      </c>
      <c r="I91" s="86">
        <f>'6. Investeringen per jaar'!I72</f>
        <v>1</v>
      </c>
      <c r="K91" s="86">
        <f>'8. Afschrijvingen voor GAW'!AO86</f>
        <v>0</v>
      </c>
      <c r="L91" s="86">
        <f>'8. Afschrijvingen voor GAW'!AP86</f>
        <v>0</v>
      </c>
      <c r="M91" s="86">
        <f>'8. Afschrijvingen voor GAW'!AQ86</f>
        <v>3017.2886666666668</v>
      </c>
      <c r="N91" s="86">
        <f>'8. Afschrijvingen voor GAW'!AR86</f>
        <v>6203.5454986666673</v>
      </c>
      <c r="O91" s="86">
        <f>'8. Afschrijvingen voor GAW'!AS86</f>
        <v>6265.5809536533343</v>
      </c>
      <c r="P91" s="86">
        <f>'8. Afschrijvingen voor GAW'!AT86</f>
        <v>6315.7056012825606</v>
      </c>
      <c r="Q91" s="86">
        <f>'8. Afschrijvingen voor GAW'!AU86</f>
        <v>6328.3370124851263</v>
      </c>
      <c r="R91" s="86">
        <f>'8. Afschrijvingen voor GAW'!AV86</f>
        <v>6416.9337306599182</v>
      </c>
      <c r="S91" s="86">
        <f>'8. Afschrijvingen voor GAW'!AW86</f>
        <v>6551.6893390037767</v>
      </c>
      <c r="T91" s="86">
        <f>'8. Afschrijvingen voor GAW'!AX86</f>
        <v>6735.1366404958826</v>
      </c>
      <c r="U91" s="86">
        <f>'8. Afschrijvingen voor GAW'!AY86</f>
        <v>6782.282596979353</v>
      </c>
      <c r="V91" s="86">
        <f>'8. Afschrijvingen voor GAW'!AZ86</f>
        <v>8138.7391163752236</v>
      </c>
      <c r="W91" s="86">
        <f>'8. Afschrijvingen voor GAW'!BA86</f>
        <v>7684.483909879862</v>
      </c>
      <c r="X91" s="86">
        <f>'8. Afschrijvingen voor GAW'!BB86</f>
        <v>7255.5824823516841</v>
      </c>
      <c r="Y91" s="86">
        <f>'8. Afschrijvingen voor GAW'!BC86</f>
        <v>6850.6197391506603</v>
      </c>
      <c r="Z91" s="86">
        <f>'8. Afschrijvingen voor GAW'!BD86</f>
        <v>6622.2657478456376</v>
      </c>
      <c r="AB91" s="122"/>
      <c r="AC91" s="87">
        <f t="shared" si="6"/>
        <v>0</v>
      </c>
      <c r="AD91" s="87">
        <f t="shared" si="7"/>
        <v>0</v>
      </c>
      <c r="AE91" s="87">
        <f t="shared" si="8"/>
        <v>178020.03133333335</v>
      </c>
      <c r="AF91" s="87">
        <f t="shared" si="9"/>
        <v>176801.04671200001</v>
      </c>
      <c r="AG91" s="87">
        <f t="shared" si="10"/>
        <v>172303.4762254667</v>
      </c>
      <c r="AH91" s="87">
        <f t="shared" si="11"/>
        <v>167366.19843398788</v>
      </c>
      <c r="AI91" s="87">
        <f t="shared" si="12"/>
        <v>161372.59381837072</v>
      </c>
      <c r="AJ91" s="87">
        <f t="shared" si="13"/>
        <v>157214.876401168</v>
      </c>
      <c r="AK91" s="87">
        <f t="shared" si="14"/>
        <v>153964.69946658873</v>
      </c>
      <c r="AL91" s="87">
        <f t="shared" si="15"/>
        <v>151540.57441115734</v>
      </c>
      <c r="AM91" s="87">
        <f t="shared" si="16"/>
        <v>145819.07583505608</v>
      </c>
      <c r="AN91" s="87">
        <f t="shared" si="17"/>
        <v>137680.33671868086</v>
      </c>
      <c r="AO91" s="87">
        <f t="shared" si="18"/>
        <v>129995.85280880099</v>
      </c>
      <c r="AP91" s="87">
        <f t="shared" si="19"/>
        <v>122740.2703264493</v>
      </c>
      <c r="AQ91" s="87">
        <f t="shared" si="20"/>
        <v>115889.65058729865</v>
      </c>
      <c r="AR91" s="87">
        <f t="shared" si="21"/>
        <v>109267.38483945301</v>
      </c>
    </row>
    <row r="92" spans="1:44" s="20" customFormat="1" x14ac:dyDescent="0.2">
      <c r="A92" s="40"/>
      <c r="B92" s="86">
        <f>'3. Investeringen'!B73</f>
        <v>59</v>
      </c>
      <c r="C92" s="86" t="str">
        <f>'3. Investeringen'!G73</f>
        <v>Nieuwe investeringen TD</v>
      </c>
      <c r="D92" s="86">
        <f>'3. Investeringen'!K73</f>
        <v>2013</v>
      </c>
      <c r="E92" s="121">
        <f>'3. Investeringen'!N73</f>
        <v>2013</v>
      </c>
      <c r="F92" s="86">
        <f>'3. Investeringen'!O73</f>
        <v>46680.43</v>
      </c>
      <c r="G92" s="86">
        <f>'3. Investeringen'!P73</f>
        <v>0</v>
      </c>
      <c r="I92" s="86">
        <f>'6. Investeringen per jaar'!I73</f>
        <v>1</v>
      </c>
      <c r="K92" s="86">
        <f>'8. Afschrijvingen voor GAW'!AO87</f>
        <v>0</v>
      </c>
      <c r="L92" s="86">
        <f>'8. Afschrijvingen voor GAW'!AP87</f>
        <v>0</v>
      </c>
      <c r="M92" s="86">
        <f>'8. Afschrijvingen voor GAW'!AQ87</f>
        <v>933.60860000000002</v>
      </c>
      <c r="N92" s="86">
        <f>'8. Afschrijvingen voor GAW'!AR87</f>
        <v>1919.4992816000001</v>
      </c>
      <c r="O92" s="86">
        <f>'8. Afschrijvingen voor GAW'!AS87</f>
        <v>1938.6942744160003</v>
      </c>
      <c r="P92" s="86">
        <f>'8. Afschrijvingen voor GAW'!AT87</f>
        <v>1954.2038286113282</v>
      </c>
      <c r="Q92" s="86">
        <f>'8. Afschrijvingen voor GAW'!AU87</f>
        <v>1958.1122362685508</v>
      </c>
      <c r="R92" s="86">
        <f>'8. Afschrijvingen voor GAW'!AV87</f>
        <v>1985.5258075763109</v>
      </c>
      <c r="S92" s="86">
        <f>'8. Afschrijvingen voor GAW'!AW87</f>
        <v>2027.2218495354132</v>
      </c>
      <c r="T92" s="86">
        <f>'8. Afschrijvingen voor GAW'!AX87</f>
        <v>2083.9840613224051</v>
      </c>
      <c r="U92" s="86">
        <f>'8. Afschrijvingen voor GAW'!AY87</f>
        <v>2098.5719497516616</v>
      </c>
      <c r="V92" s="86">
        <f>'8. Afschrijvingen voor GAW'!AZ87</f>
        <v>2518.2863397019937</v>
      </c>
      <c r="W92" s="86">
        <f>'8. Afschrijvingen voor GAW'!BA87</f>
        <v>2335.1382422691217</v>
      </c>
      <c r="X92" s="86">
        <f>'8. Afschrijvingen voor GAW'!BB87</f>
        <v>2165.310006467731</v>
      </c>
      <c r="Y92" s="86">
        <f>'8. Afschrijvingen voor GAW'!BC87</f>
        <v>2045.015006108413</v>
      </c>
      <c r="Z92" s="86">
        <f>'8. Afschrijvingen voor GAW'!BD87</f>
        <v>2045.015006108413</v>
      </c>
      <c r="AB92" s="122"/>
      <c r="AC92" s="87">
        <f t="shared" si="6"/>
        <v>0</v>
      </c>
      <c r="AD92" s="87">
        <f t="shared" si="7"/>
        <v>0</v>
      </c>
      <c r="AE92" s="87">
        <f t="shared" si="8"/>
        <v>45746.821400000001</v>
      </c>
      <c r="AF92" s="87">
        <f t="shared" si="9"/>
        <v>45108.233117600001</v>
      </c>
      <c r="AG92" s="87">
        <f t="shared" si="10"/>
        <v>43620.621174360007</v>
      </c>
      <c r="AH92" s="87">
        <f t="shared" si="11"/>
        <v>42015.382315143557</v>
      </c>
      <c r="AI92" s="87">
        <f t="shared" si="12"/>
        <v>40141.300843505298</v>
      </c>
      <c r="AJ92" s="87">
        <f t="shared" si="13"/>
        <v>38717.753247738059</v>
      </c>
      <c r="AK92" s="87">
        <f t="shared" si="14"/>
        <v>37503.604216405147</v>
      </c>
      <c r="AL92" s="87">
        <f t="shared" si="15"/>
        <v>36469.721073142086</v>
      </c>
      <c r="AM92" s="87">
        <f t="shared" si="16"/>
        <v>34626.437170902413</v>
      </c>
      <c r="AN92" s="87">
        <f t="shared" si="17"/>
        <v>32108.150831200419</v>
      </c>
      <c r="AO92" s="87">
        <f t="shared" si="18"/>
        <v>29773.012588931299</v>
      </c>
      <c r="AP92" s="87">
        <f t="shared" si="19"/>
        <v>27607.702582463568</v>
      </c>
      <c r="AQ92" s="87">
        <f t="shared" si="20"/>
        <v>25562.687576355154</v>
      </c>
      <c r="AR92" s="87">
        <f t="shared" si="21"/>
        <v>23517.672570246741</v>
      </c>
    </row>
    <row r="93" spans="1:44" s="20" customFormat="1" x14ac:dyDescent="0.2">
      <c r="A93" s="40"/>
      <c r="B93" s="86">
        <f>'3. Investeringen'!B74</f>
        <v>60</v>
      </c>
      <c r="C93" s="86" t="str">
        <f>'3. Investeringen'!G74</f>
        <v>Nieuwe investeringen TD</v>
      </c>
      <c r="D93" s="86">
        <f>'3. Investeringen'!K74</f>
        <v>2013</v>
      </c>
      <c r="E93" s="121">
        <f>'3. Investeringen'!N74</f>
        <v>2013</v>
      </c>
      <c r="F93" s="86">
        <f>'3. Investeringen'!O74</f>
        <v>159830.01999999999</v>
      </c>
      <c r="G93" s="86">
        <f>'3. Investeringen'!P74</f>
        <v>0</v>
      </c>
      <c r="I93" s="86">
        <f>'6. Investeringen per jaar'!I74</f>
        <v>1</v>
      </c>
      <c r="K93" s="86">
        <f>'8. Afschrijvingen voor GAW'!AO88</f>
        <v>0</v>
      </c>
      <c r="L93" s="86">
        <f>'8. Afschrijvingen voor GAW'!AP88</f>
        <v>0</v>
      </c>
      <c r="M93" s="86">
        <f>'8. Afschrijvingen voor GAW'!AQ88</f>
        <v>7991.5010000000002</v>
      </c>
      <c r="N93" s="86">
        <f>'8. Afschrijvingen voor GAW'!AR88</f>
        <v>16430.526056000002</v>
      </c>
      <c r="O93" s="86">
        <f>'8. Afschrijvingen voor GAW'!AS88</f>
        <v>16594.831316560001</v>
      </c>
      <c r="P93" s="86">
        <f>'8. Afschrijvingen voor GAW'!AT88</f>
        <v>16727.589967092481</v>
      </c>
      <c r="Q93" s="86">
        <f>'8. Afschrijvingen voor GAW'!AU88</f>
        <v>16761.045147026667</v>
      </c>
      <c r="R93" s="86">
        <f>'8. Afschrijvingen voor GAW'!AV88</f>
        <v>16995.69977908504</v>
      </c>
      <c r="S93" s="86">
        <f>'8. Afschrijvingen voor GAW'!AW88</f>
        <v>17352.609474445828</v>
      </c>
      <c r="T93" s="86">
        <f>'8. Afschrijvingen voor GAW'!AX88</f>
        <v>17838.48253973031</v>
      </c>
      <c r="U93" s="86">
        <f>'8. Afschrijvingen voor GAW'!AY88</f>
        <v>17963.351917508422</v>
      </c>
      <c r="V93" s="86">
        <f>'8. Afschrijvingen voor GAW'!AZ88</f>
        <v>21556.022301010078</v>
      </c>
      <c r="W93" s="86">
        <f>'8. Afschrijvingen voor GAW'!BA88</f>
        <v>5389.0055752525195</v>
      </c>
      <c r="X93" s="86">
        <f>'8. Afschrijvingen voor GAW'!BB88</f>
        <v>0</v>
      </c>
      <c r="Y93" s="86">
        <f>'8. Afschrijvingen voor GAW'!BC88</f>
        <v>0</v>
      </c>
      <c r="Z93" s="86">
        <f>'8. Afschrijvingen voor GAW'!BD88</f>
        <v>0</v>
      </c>
      <c r="AB93" s="122"/>
      <c r="AC93" s="87">
        <f t="shared" si="6"/>
        <v>0</v>
      </c>
      <c r="AD93" s="87">
        <f t="shared" si="7"/>
        <v>0</v>
      </c>
      <c r="AE93" s="87">
        <f t="shared" si="8"/>
        <v>151838.519</v>
      </c>
      <c r="AF93" s="87">
        <f t="shared" si="9"/>
        <v>139659.47147600001</v>
      </c>
      <c r="AG93" s="87">
        <f t="shared" si="10"/>
        <v>124461.2348742</v>
      </c>
      <c r="AH93" s="87">
        <f t="shared" si="11"/>
        <v>108729.33478610111</v>
      </c>
      <c r="AI93" s="87">
        <f t="shared" si="12"/>
        <v>92185.748308646638</v>
      </c>
      <c r="AJ93" s="87">
        <f t="shared" si="13"/>
        <v>76480.649005882646</v>
      </c>
      <c r="AK93" s="87">
        <f t="shared" si="14"/>
        <v>60734.133160560348</v>
      </c>
      <c r="AL93" s="87">
        <f t="shared" si="15"/>
        <v>44596.20634932573</v>
      </c>
      <c r="AM93" s="87">
        <f t="shared" si="16"/>
        <v>26945.027876262582</v>
      </c>
      <c r="AN93" s="87">
        <f t="shared" si="17"/>
        <v>5389.0055752525041</v>
      </c>
      <c r="AO93" s="87">
        <f t="shared" si="18"/>
        <v>-1.546140993013978E-11</v>
      </c>
      <c r="AP93" s="87">
        <f t="shared" si="19"/>
        <v>-1.546140993013978E-11</v>
      </c>
      <c r="AQ93" s="87">
        <f t="shared" si="20"/>
        <v>-1.546140993013978E-11</v>
      </c>
      <c r="AR93" s="87">
        <f t="shared" si="21"/>
        <v>-1.546140993013978E-11</v>
      </c>
    </row>
    <row r="94" spans="1:44" s="20" customFormat="1" x14ac:dyDescent="0.2">
      <c r="A94" s="40"/>
      <c r="B94" s="86">
        <f>'3. Investeringen'!B75</f>
        <v>61</v>
      </c>
      <c r="C94" s="86" t="str">
        <f>'3. Investeringen'!G75</f>
        <v>Nieuwe investeringen TD</v>
      </c>
      <c r="D94" s="86">
        <f>'3. Investeringen'!K75</f>
        <v>2013</v>
      </c>
      <c r="E94" s="121">
        <f>'3. Investeringen'!N75</f>
        <v>2013</v>
      </c>
      <c r="F94" s="86">
        <f>'3. Investeringen'!O75</f>
        <v>280263.13</v>
      </c>
      <c r="G94" s="86">
        <f>'3. Investeringen'!P75</f>
        <v>0</v>
      </c>
      <c r="I94" s="86">
        <f>'6. Investeringen per jaar'!I75</f>
        <v>1</v>
      </c>
      <c r="K94" s="86">
        <f>'8. Afschrijvingen voor GAW'!AO89</f>
        <v>0</v>
      </c>
      <c r="L94" s="86">
        <f>'8. Afschrijvingen voor GAW'!AP89</f>
        <v>0</v>
      </c>
      <c r="M94" s="86">
        <f>'8. Afschrijvingen voor GAW'!AQ89</f>
        <v>28026.313000000002</v>
      </c>
      <c r="N94" s="86">
        <f>'8. Afschrijvingen voor GAW'!AR89</f>
        <v>57622.099528000006</v>
      </c>
      <c r="O94" s="86">
        <f>'8. Afschrijvingen voor GAW'!AS89</f>
        <v>58198.32052328001</v>
      </c>
      <c r="P94" s="86">
        <f>'8. Afschrijvingen voor GAW'!AT89</f>
        <v>58663.90708746625</v>
      </c>
      <c r="Q94" s="86">
        <f>'8. Afschrijvingen voor GAW'!AU89</f>
        <v>58781.234901641183</v>
      </c>
      <c r="R94" s="86">
        <f>'8. Afschrijvingen voor GAW'!AV89</f>
        <v>29802.086095132083</v>
      </c>
      <c r="S94" s="86">
        <f>'8. Afschrijvingen voor GAW'!AW89</f>
        <v>0</v>
      </c>
      <c r="T94" s="86">
        <f>'8. Afschrijvingen voor GAW'!AX89</f>
        <v>0</v>
      </c>
      <c r="U94" s="86">
        <f>'8. Afschrijvingen voor GAW'!AY89</f>
        <v>0</v>
      </c>
      <c r="V94" s="86">
        <f>'8. Afschrijvingen voor GAW'!AZ89</f>
        <v>0</v>
      </c>
      <c r="W94" s="86">
        <f>'8. Afschrijvingen voor GAW'!BA89</f>
        <v>0</v>
      </c>
      <c r="X94" s="86">
        <f>'8. Afschrijvingen voor GAW'!BB89</f>
        <v>0</v>
      </c>
      <c r="Y94" s="86">
        <f>'8. Afschrijvingen voor GAW'!BC89</f>
        <v>0</v>
      </c>
      <c r="Z94" s="86">
        <f>'8. Afschrijvingen voor GAW'!BD89</f>
        <v>0</v>
      </c>
      <c r="AB94" s="122"/>
      <c r="AC94" s="87">
        <f t="shared" si="6"/>
        <v>0</v>
      </c>
      <c r="AD94" s="87">
        <f t="shared" si="7"/>
        <v>0</v>
      </c>
      <c r="AE94" s="87">
        <f t="shared" si="8"/>
        <v>252236.81700000001</v>
      </c>
      <c r="AF94" s="87">
        <f t="shared" si="9"/>
        <v>201677.34834800003</v>
      </c>
      <c r="AG94" s="87">
        <f t="shared" si="10"/>
        <v>145495.80130820003</v>
      </c>
      <c r="AH94" s="87">
        <f t="shared" si="11"/>
        <v>87995.860631199379</v>
      </c>
      <c r="AI94" s="87">
        <f t="shared" si="12"/>
        <v>29390.617450820595</v>
      </c>
      <c r="AJ94" s="87">
        <f t="shared" si="13"/>
        <v>0</v>
      </c>
      <c r="AK94" s="87">
        <f t="shared" si="14"/>
        <v>0</v>
      </c>
      <c r="AL94" s="87">
        <f t="shared" si="15"/>
        <v>0</v>
      </c>
      <c r="AM94" s="87">
        <f t="shared" si="16"/>
        <v>0</v>
      </c>
      <c r="AN94" s="87">
        <f t="shared" si="17"/>
        <v>0</v>
      </c>
      <c r="AO94" s="87">
        <f t="shared" si="18"/>
        <v>0</v>
      </c>
      <c r="AP94" s="87">
        <f t="shared" si="19"/>
        <v>0</v>
      </c>
      <c r="AQ94" s="87">
        <f t="shared" si="20"/>
        <v>0</v>
      </c>
      <c r="AR94" s="87">
        <f t="shared" si="21"/>
        <v>0</v>
      </c>
    </row>
    <row r="95" spans="1:44" s="20" customFormat="1" x14ac:dyDescent="0.2">
      <c r="A95" s="40"/>
      <c r="B95" s="86">
        <f>'3. Investeringen'!B76</f>
        <v>62</v>
      </c>
      <c r="C95" s="86" t="str">
        <f>'3. Investeringen'!G76</f>
        <v>Nieuwe investeringen TD</v>
      </c>
      <c r="D95" s="86">
        <f>'3. Investeringen'!K76</f>
        <v>2013</v>
      </c>
      <c r="E95" s="121">
        <f>'3. Investeringen'!N76</f>
        <v>2013</v>
      </c>
      <c r="F95" s="86">
        <f>'3. Investeringen'!O76</f>
        <v>1409.27</v>
      </c>
      <c r="G95" s="86">
        <f>'3. Investeringen'!P76</f>
        <v>0</v>
      </c>
      <c r="I95" s="86">
        <f>'6. Investeringen per jaar'!I76</f>
        <v>1</v>
      </c>
      <c r="K95" s="86">
        <f>'8. Afschrijvingen voor GAW'!AO90</f>
        <v>0</v>
      </c>
      <c r="L95" s="86">
        <f>'8. Afschrijvingen voor GAW'!AP90</f>
        <v>0</v>
      </c>
      <c r="M95" s="86">
        <f>'8. Afschrijvingen voor GAW'!AQ90</f>
        <v>0</v>
      </c>
      <c r="N95" s="86">
        <f>'8. Afschrijvingen voor GAW'!AR90</f>
        <v>0</v>
      </c>
      <c r="O95" s="86">
        <f>'8. Afschrijvingen voor GAW'!AS90</f>
        <v>0</v>
      </c>
      <c r="P95" s="86">
        <f>'8. Afschrijvingen voor GAW'!AT90</f>
        <v>0</v>
      </c>
      <c r="Q95" s="86">
        <f>'8. Afschrijvingen voor GAW'!AU90</f>
        <v>0</v>
      </c>
      <c r="R95" s="86">
        <f>'8. Afschrijvingen voor GAW'!AV90</f>
        <v>0</v>
      </c>
      <c r="S95" s="86">
        <f>'8. Afschrijvingen voor GAW'!AW90</f>
        <v>0</v>
      </c>
      <c r="T95" s="86">
        <f>'8. Afschrijvingen voor GAW'!AX90</f>
        <v>0</v>
      </c>
      <c r="U95" s="86">
        <f>'8. Afschrijvingen voor GAW'!AY90</f>
        <v>0</v>
      </c>
      <c r="V95" s="86">
        <f>'8. Afschrijvingen voor GAW'!AZ90</f>
        <v>0</v>
      </c>
      <c r="W95" s="86">
        <f>'8. Afschrijvingen voor GAW'!BA90</f>
        <v>0</v>
      </c>
      <c r="X95" s="86">
        <f>'8. Afschrijvingen voor GAW'!BB90</f>
        <v>0</v>
      </c>
      <c r="Y95" s="86">
        <f>'8. Afschrijvingen voor GAW'!BC90</f>
        <v>0</v>
      </c>
      <c r="Z95" s="86">
        <f>'8. Afschrijvingen voor GAW'!BD90</f>
        <v>0</v>
      </c>
      <c r="AB95" s="122"/>
      <c r="AC95" s="87">
        <f t="shared" si="6"/>
        <v>0</v>
      </c>
      <c r="AD95" s="87">
        <f t="shared" si="7"/>
        <v>0</v>
      </c>
      <c r="AE95" s="87">
        <f t="shared" si="8"/>
        <v>1409.27</v>
      </c>
      <c r="AF95" s="87">
        <f t="shared" si="9"/>
        <v>1448.72956</v>
      </c>
      <c r="AG95" s="87">
        <f t="shared" si="10"/>
        <v>1463.2168555999999</v>
      </c>
      <c r="AH95" s="87">
        <f t="shared" si="11"/>
        <v>1474.9225904447999</v>
      </c>
      <c r="AI95" s="87">
        <f t="shared" si="12"/>
        <v>1477.8724356256894</v>
      </c>
      <c r="AJ95" s="87">
        <f t="shared" si="13"/>
        <v>1498.5626497244491</v>
      </c>
      <c r="AK95" s="87">
        <f t="shared" si="14"/>
        <v>1530.0324653686623</v>
      </c>
      <c r="AL95" s="87">
        <f t="shared" si="15"/>
        <v>1572.8733743989849</v>
      </c>
      <c r="AM95" s="87">
        <f t="shared" si="16"/>
        <v>1583.8834880197776</v>
      </c>
      <c r="AN95" s="87">
        <f t="shared" si="17"/>
        <v>1583.8834880197776</v>
      </c>
      <c r="AO95" s="87">
        <f t="shared" si="18"/>
        <v>1583.8834880197776</v>
      </c>
      <c r="AP95" s="87">
        <f t="shared" si="19"/>
        <v>1583.8834880197776</v>
      </c>
      <c r="AQ95" s="87">
        <f t="shared" si="20"/>
        <v>1583.8834880197776</v>
      </c>
      <c r="AR95" s="87">
        <f t="shared" si="21"/>
        <v>1583.8834880197776</v>
      </c>
    </row>
    <row r="96" spans="1:44" s="20" customFormat="1" x14ac:dyDescent="0.2">
      <c r="A96" s="40"/>
      <c r="B96" s="86">
        <f>'3. Investeringen'!B77</f>
        <v>63</v>
      </c>
      <c r="C96" s="86" t="str">
        <f>'3. Investeringen'!G77</f>
        <v>Nieuwe investeringen TD</v>
      </c>
      <c r="D96" s="86">
        <f>'3. Investeringen'!K77</f>
        <v>2014</v>
      </c>
      <c r="E96" s="121">
        <f>'3. Investeringen'!N77</f>
        <v>2014</v>
      </c>
      <c r="F96" s="86">
        <f>'3. Investeringen'!O77</f>
        <v>458270.23</v>
      </c>
      <c r="G96" s="86">
        <f>'3. Investeringen'!P77</f>
        <v>0</v>
      </c>
      <c r="I96" s="86">
        <f>'6. Investeringen per jaar'!I77</f>
        <v>1</v>
      </c>
      <c r="K96" s="86">
        <f>'8. Afschrijvingen voor GAW'!AO91</f>
        <v>0</v>
      </c>
      <c r="L96" s="86">
        <f>'8. Afschrijvingen voor GAW'!AP91</f>
        <v>0</v>
      </c>
      <c r="M96" s="86">
        <f>'8. Afschrijvingen voor GAW'!AQ91</f>
        <v>0</v>
      </c>
      <c r="N96" s="86">
        <f>'8. Afschrijvingen voor GAW'!AR91</f>
        <v>4166.0929999999998</v>
      </c>
      <c r="O96" s="86">
        <f>'8. Afschrijvingen voor GAW'!AS91</f>
        <v>8415.5078599999997</v>
      </c>
      <c r="P96" s="86">
        <f>'8. Afschrijvingen voor GAW'!AT91</f>
        <v>8482.831922880001</v>
      </c>
      <c r="Q96" s="86">
        <f>'8. Afschrijvingen voor GAW'!AU91</f>
        <v>8499.797586725761</v>
      </c>
      <c r="R96" s="86">
        <f>'8. Afschrijvingen voor GAW'!AV91</f>
        <v>8618.7947529399225</v>
      </c>
      <c r="S96" s="86">
        <f>'8. Afschrijvingen voor GAW'!AW91</f>
        <v>8799.7894427516603</v>
      </c>
      <c r="T96" s="86">
        <f>'8. Afschrijvingen voor GAW'!AX91</f>
        <v>9046.1835471487066</v>
      </c>
      <c r="U96" s="86">
        <f>'8. Afschrijvingen voor GAW'!AY91</f>
        <v>9109.506831978746</v>
      </c>
      <c r="V96" s="86">
        <f>'8. Afschrijvingen voor GAW'!AZ91</f>
        <v>10931.408198374495</v>
      </c>
      <c r="W96" s="86">
        <f>'8. Afschrijvingen voor GAW'!BA91</f>
        <v>10655.246307047139</v>
      </c>
      <c r="X96" s="86">
        <f>'8. Afschrijvingen voor GAW'!BB91</f>
        <v>10386.061137184897</v>
      </c>
      <c r="Y96" s="86">
        <f>'8. Afschrijvingen voor GAW'!BC91</f>
        <v>10123.676434771805</v>
      </c>
      <c r="Z96" s="86">
        <f>'8. Afschrijvingen voor GAW'!BD91</f>
        <v>9867.9203985249369</v>
      </c>
      <c r="AB96" s="122"/>
      <c r="AC96" s="87">
        <f t="shared" si="6"/>
        <v>0</v>
      </c>
      <c r="AD96" s="87">
        <f t="shared" si="7"/>
        <v>0</v>
      </c>
      <c r="AE96" s="87">
        <f t="shared" si="8"/>
        <v>0</v>
      </c>
      <c r="AF96" s="87">
        <f t="shared" si="9"/>
        <v>454104.13699999999</v>
      </c>
      <c r="AG96" s="87">
        <f t="shared" si="10"/>
        <v>450229.67050999997</v>
      </c>
      <c r="AH96" s="87">
        <f t="shared" si="11"/>
        <v>445348.67595119996</v>
      </c>
      <c r="AI96" s="87">
        <f t="shared" si="12"/>
        <v>437739.5757163766</v>
      </c>
      <c r="AJ96" s="87">
        <f t="shared" si="13"/>
        <v>435249.13502346596</v>
      </c>
      <c r="AK96" s="87">
        <f t="shared" si="14"/>
        <v>435589.57741620706</v>
      </c>
      <c r="AL96" s="87">
        <f t="shared" si="15"/>
        <v>438739.90203671216</v>
      </c>
      <c r="AM96" s="87">
        <f t="shared" si="16"/>
        <v>432701.57451899035</v>
      </c>
      <c r="AN96" s="87">
        <f t="shared" si="17"/>
        <v>421770.16632061586</v>
      </c>
      <c r="AO96" s="87">
        <f t="shared" si="18"/>
        <v>411114.92001356871</v>
      </c>
      <c r="AP96" s="87">
        <f t="shared" si="19"/>
        <v>400728.85887638381</v>
      </c>
      <c r="AQ96" s="87">
        <f t="shared" si="20"/>
        <v>390605.18244161201</v>
      </c>
      <c r="AR96" s="87">
        <f t="shared" si="21"/>
        <v>380737.26204308704</v>
      </c>
    </row>
    <row r="97" spans="1:44" s="20" customFormat="1" x14ac:dyDescent="0.2">
      <c r="A97" s="40"/>
      <c r="B97" s="86">
        <f>'3. Investeringen'!B78</f>
        <v>64</v>
      </c>
      <c r="C97" s="86" t="str">
        <f>'3. Investeringen'!G78</f>
        <v>Nieuwe investeringen TD</v>
      </c>
      <c r="D97" s="86">
        <f>'3. Investeringen'!K78</f>
        <v>2014</v>
      </c>
      <c r="E97" s="121">
        <f>'3. Investeringen'!N78</f>
        <v>2014</v>
      </c>
      <c r="F97" s="86">
        <f>'3. Investeringen'!O78</f>
        <v>878392.31</v>
      </c>
      <c r="G97" s="86">
        <f>'3. Investeringen'!P78</f>
        <v>0</v>
      </c>
      <c r="I97" s="86">
        <f>'6. Investeringen per jaar'!I78</f>
        <v>1</v>
      </c>
      <c r="K97" s="86">
        <f>'8. Afschrijvingen voor GAW'!AO92</f>
        <v>0</v>
      </c>
      <c r="L97" s="86">
        <f>'8. Afschrijvingen voor GAW'!AP92</f>
        <v>0</v>
      </c>
      <c r="M97" s="86">
        <f>'8. Afschrijvingen voor GAW'!AQ92</f>
        <v>0</v>
      </c>
      <c r="N97" s="86">
        <f>'8. Afschrijvingen voor GAW'!AR92</f>
        <v>9759.9145555555569</v>
      </c>
      <c r="O97" s="86">
        <f>'8. Afschrijvingen voor GAW'!AS92</f>
        <v>19715.027402222226</v>
      </c>
      <c r="P97" s="86">
        <f>'8. Afschrijvingen voor GAW'!AT92</f>
        <v>19872.747621440005</v>
      </c>
      <c r="Q97" s="86">
        <f>'8. Afschrijvingen voor GAW'!AU92</f>
        <v>19912.493116682886</v>
      </c>
      <c r="R97" s="86">
        <f>'8. Afschrijvingen voor GAW'!AV92</f>
        <v>20191.268020316449</v>
      </c>
      <c r="S97" s="86">
        <f>'8. Afschrijvingen voor GAW'!AW92</f>
        <v>20615.284648743094</v>
      </c>
      <c r="T97" s="86">
        <f>'8. Afschrijvingen voor GAW'!AX92</f>
        <v>21192.512618907898</v>
      </c>
      <c r="U97" s="86">
        <f>'8. Afschrijvingen voor GAW'!AY92</f>
        <v>21340.86020724025</v>
      </c>
      <c r="V97" s="86">
        <f>'8. Afschrijvingen voor GAW'!AZ92</f>
        <v>25609.032248688298</v>
      </c>
      <c r="W97" s="86">
        <f>'8. Afschrijvingen voor GAW'!BA92</f>
        <v>24789.543216730275</v>
      </c>
      <c r="X97" s="86">
        <f>'8. Afschrijvingen voor GAW'!BB92</f>
        <v>23996.277833794906</v>
      </c>
      <c r="Y97" s="86">
        <f>'8. Afschrijvingen voor GAW'!BC92</f>
        <v>23228.396943113468</v>
      </c>
      <c r="Z97" s="86">
        <f>'8. Afschrijvingen voor GAW'!BD92</f>
        <v>22485.088240933837</v>
      </c>
      <c r="AB97" s="122"/>
      <c r="AC97" s="87">
        <f t="shared" si="6"/>
        <v>0</v>
      </c>
      <c r="AD97" s="87">
        <f t="shared" si="7"/>
        <v>0</v>
      </c>
      <c r="AE97" s="87">
        <f t="shared" si="8"/>
        <v>0</v>
      </c>
      <c r="AF97" s="87">
        <f t="shared" si="9"/>
        <v>868632.3954444445</v>
      </c>
      <c r="AG97" s="87">
        <f t="shared" si="10"/>
        <v>857603.69199666672</v>
      </c>
      <c r="AH97" s="87">
        <f t="shared" si="11"/>
        <v>844591.77391120011</v>
      </c>
      <c r="AI97" s="87">
        <f t="shared" si="12"/>
        <v>826368.46434233966</v>
      </c>
      <c r="AJ97" s="87">
        <f t="shared" si="13"/>
        <v>817746.35482281598</v>
      </c>
      <c r="AK97" s="87">
        <f t="shared" si="14"/>
        <v>814303.74362535193</v>
      </c>
      <c r="AL97" s="87">
        <f t="shared" si="15"/>
        <v>815911.7358279539</v>
      </c>
      <c r="AM97" s="87">
        <f t="shared" si="16"/>
        <v>800282.25777150923</v>
      </c>
      <c r="AN97" s="87">
        <f t="shared" si="17"/>
        <v>774673.22552282095</v>
      </c>
      <c r="AO97" s="87">
        <f t="shared" si="18"/>
        <v>749883.68230609072</v>
      </c>
      <c r="AP97" s="87">
        <f t="shared" si="19"/>
        <v>725887.40447229578</v>
      </c>
      <c r="AQ97" s="87">
        <f t="shared" si="20"/>
        <v>702659.00752918236</v>
      </c>
      <c r="AR97" s="87">
        <f t="shared" si="21"/>
        <v>680173.91928824852</v>
      </c>
    </row>
    <row r="98" spans="1:44" s="20" customFormat="1" x14ac:dyDescent="0.2">
      <c r="A98" s="40"/>
      <c r="B98" s="86">
        <f>'3. Investeringen'!B79</f>
        <v>65</v>
      </c>
      <c r="C98" s="86" t="str">
        <f>'3. Investeringen'!G79</f>
        <v>Nieuwe investeringen TD</v>
      </c>
      <c r="D98" s="86">
        <f>'3. Investeringen'!K79</f>
        <v>2014</v>
      </c>
      <c r="E98" s="121">
        <f>'3. Investeringen'!N79</f>
        <v>2014</v>
      </c>
      <c r="F98" s="86">
        <f>'3. Investeringen'!O79</f>
        <v>367885.82</v>
      </c>
      <c r="G98" s="86">
        <f>'3. Investeringen'!P79</f>
        <v>0</v>
      </c>
      <c r="I98" s="86">
        <f>'6. Investeringen per jaar'!I79</f>
        <v>1</v>
      </c>
      <c r="K98" s="86">
        <f>'8. Afschrijvingen voor GAW'!AO93</f>
        <v>0</v>
      </c>
      <c r="L98" s="86">
        <f>'8. Afschrijvingen voor GAW'!AP93</f>
        <v>0</v>
      </c>
      <c r="M98" s="86">
        <f>'8. Afschrijvingen voor GAW'!AQ93</f>
        <v>0</v>
      </c>
      <c r="N98" s="86">
        <f>'8. Afschrijvingen voor GAW'!AR93</f>
        <v>6131.4303333333337</v>
      </c>
      <c r="O98" s="86">
        <f>'8. Afschrijvingen voor GAW'!AS93</f>
        <v>12385.489273333334</v>
      </c>
      <c r="P98" s="86">
        <f>'8. Afschrijvingen voor GAW'!AT93</f>
        <v>12484.573187520002</v>
      </c>
      <c r="Q98" s="86">
        <f>'8. Afschrijvingen voor GAW'!AU93</f>
        <v>12509.542333895042</v>
      </c>
      <c r="R98" s="86">
        <f>'8. Afschrijvingen voor GAW'!AV93</f>
        <v>12684.675926569575</v>
      </c>
      <c r="S98" s="86">
        <f>'8. Afschrijvingen voor GAW'!AW93</f>
        <v>12951.054121027535</v>
      </c>
      <c r="T98" s="86">
        <f>'8. Afschrijvingen voor GAW'!AX93</f>
        <v>13313.683636416305</v>
      </c>
      <c r="U98" s="86">
        <f>'8. Afschrijvingen voor GAW'!AY93</f>
        <v>13406.879421871217</v>
      </c>
      <c r="V98" s="86">
        <f>'8. Afschrijvingen voor GAW'!AZ93</f>
        <v>16088.255306245459</v>
      </c>
      <c r="W98" s="86">
        <f>'8. Afschrijvingen voor GAW'!BA93</f>
        <v>15230.215023245701</v>
      </c>
      <c r="X98" s="86">
        <f>'8. Afschrijvingen voor GAW'!BB93</f>
        <v>14417.936888672597</v>
      </c>
      <c r="Y98" s="86">
        <f>'8. Afschrijvingen voor GAW'!BC93</f>
        <v>13648.980254610056</v>
      </c>
      <c r="Z98" s="86">
        <f>'8. Afschrijvingen voor GAW'!BD93</f>
        <v>13095.643217261002</v>
      </c>
      <c r="AB98" s="122"/>
      <c r="AC98" s="87">
        <f t="shared" si="6"/>
        <v>0</v>
      </c>
      <c r="AD98" s="87">
        <f t="shared" si="7"/>
        <v>0</v>
      </c>
      <c r="AE98" s="87">
        <f t="shared" si="8"/>
        <v>0</v>
      </c>
      <c r="AF98" s="87">
        <f t="shared" si="9"/>
        <v>361754.38966666668</v>
      </c>
      <c r="AG98" s="87">
        <f t="shared" si="10"/>
        <v>352986.44429000001</v>
      </c>
      <c r="AH98" s="87">
        <f t="shared" si="11"/>
        <v>343325.76265679998</v>
      </c>
      <c r="AI98" s="87">
        <f t="shared" si="12"/>
        <v>331502.87184821855</v>
      </c>
      <c r="AJ98" s="87">
        <f t="shared" si="13"/>
        <v>323459.23612752405</v>
      </c>
      <c r="AK98" s="87">
        <f t="shared" si="14"/>
        <v>317300.82596517453</v>
      </c>
      <c r="AL98" s="87">
        <f t="shared" si="15"/>
        <v>312871.5654557831</v>
      </c>
      <c r="AM98" s="87">
        <f t="shared" si="16"/>
        <v>301654.78699210234</v>
      </c>
      <c r="AN98" s="87">
        <f t="shared" si="17"/>
        <v>285566.53168585687</v>
      </c>
      <c r="AO98" s="87">
        <f t="shared" si="18"/>
        <v>270336.31666261115</v>
      </c>
      <c r="AP98" s="87">
        <f t="shared" si="19"/>
        <v>255918.37977393856</v>
      </c>
      <c r="AQ98" s="87">
        <f t="shared" si="20"/>
        <v>242269.39951932849</v>
      </c>
      <c r="AR98" s="87">
        <f t="shared" si="21"/>
        <v>229173.75630206749</v>
      </c>
    </row>
    <row r="99" spans="1:44" s="20" customFormat="1" x14ac:dyDescent="0.2">
      <c r="A99" s="40"/>
      <c r="B99" s="86">
        <f>'3. Investeringen'!B80</f>
        <v>66</v>
      </c>
      <c r="C99" s="86" t="str">
        <f>'3. Investeringen'!G80</f>
        <v>Nieuwe investeringen TD</v>
      </c>
      <c r="D99" s="86">
        <f>'3. Investeringen'!K80</f>
        <v>2014</v>
      </c>
      <c r="E99" s="121">
        <f>'3. Investeringen'!N80</f>
        <v>2014</v>
      </c>
      <c r="F99" s="86">
        <f>'3. Investeringen'!O80</f>
        <v>23593.87</v>
      </c>
      <c r="G99" s="86">
        <f>'3. Investeringen'!P80</f>
        <v>0</v>
      </c>
      <c r="I99" s="86">
        <f>'6. Investeringen per jaar'!I80</f>
        <v>1</v>
      </c>
      <c r="K99" s="86">
        <f>'8. Afschrijvingen voor GAW'!AO94</f>
        <v>0</v>
      </c>
      <c r="L99" s="86">
        <f>'8. Afschrijvingen voor GAW'!AP94</f>
        <v>0</v>
      </c>
      <c r="M99" s="86">
        <f>'8. Afschrijvingen voor GAW'!AQ94</f>
        <v>0</v>
      </c>
      <c r="N99" s="86">
        <f>'8. Afschrijvingen voor GAW'!AR94</f>
        <v>471.87739999999997</v>
      </c>
      <c r="O99" s="86">
        <f>'8. Afschrijvingen voor GAW'!AS94</f>
        <v>953.19234799999992</v>
      </c>
      <c r="P99" s="86">
        <f>'8. Afschrijvingen voor GAW'!AT94</f>
        <v>960.81788678400005</v>
      </c>
      <c r="Q99" s="86">
        <f>'8. Afschrijvingen voor GAW'!AU94</f>
        <v>962.73952255756808</v>
      </c>
      <c r="R99" s="86">
        <f>'8. Afschrijvingen voor GAW'!AV94</f>
        <v>976.21787587337406</v>
      </c>
      <c r="S99" s="86">
        <f>'8. Afschrijvingen voor GAW'!AW94</f>
        <v>996.71845126671496</v>
      </c>
      <c r="T99" s="86">
        <f>'8. Afschrijvingen voor GAW'!AX94</f>
        <v>1024.6265679021828</v>
      </c>
      <c r="U99" s="86">
        <f>'8. Afschrijvingen voor GAW'!AY94</f>
        <v>1031.798953877498</v>
      </c>
      <c r="V99" s="86">
        <f>'8. Afschrijvingen voor GAW'!AZ94</f>
        <v>1238.1587446529979</v>
      </c>
      <c r="W99" s="86">
        <f>'8. Afschrijvingen voor GAW'!BA94</f>
        <v>1153.2564307339351</v>
      </c>
      <c r="X99" s="86">
        <f>'8. Afschrijvingen voor GAW'!BB94</f>
        <v>1074.1759897693225</v>
      </c>
      <c r="Y99" s="86">
        <f>'8. Afschrijvingen voor GAW'!BC94</f>
        <v>1006.2683122551699</v>
      </c>
      <c r="Z99" s="86">
        <f>'8. Afschrijvingen voor GAW'!BD94</f>
        <v>1006.2683122551699</v>
      </c>
      <c r="AB99" s="122"/>
      <c r="AC99" s="87">
        <f t="shared" ref="AC99:AC155" si="22">$I99*IF($D99&lt;2011,IF(AC$33=$E99,$G99*K$28-K99,
AB99*K$28-K99),
IF(AC$33=$E99,$F99-K99,
AB99*K$28-K99))</f>
        <v>0</v>
      </c>
      <c r="AD99" s="87">
        <f t="shared" si="7"/>
        <v>0</v>
      </c>
      <c r="AE99" s="87">
        <f t="shared" si="8"/>
        <v>0</v>
      </c>
      <c r="AF99" s="87">
        <f t="shared" si="9"/>
        <v>23121.992599999998</v>
      </c>
      <c r="AG99" s="87">
        <f t="shared" si="10"/>
        <v>22400.020177999999</v>
      </c>
      <c r="AH99" s="87">
        <f t="shared" si="11"/>
        <v>21618.402452639999</v>
      </c>
      <c r="AI99" s="87">
        <f t="shared" si="12"/>
        <v>20698.89973498771</v>
      </c>
      <c r="AJ99" s="87">
        <f t="shared" si="13"/>
        <v>20012.466455404163</v>
      </c>
      <c r="AK99" s="87">
        <f t="shared" si="14"/>
        <v>19436.009799700932</v>
      </c>
      <c r="AL99" s="87">
        <f t="shared" si="15"/>
        <v>18955.591506190376</v>
      </c>
      <c r="AM99" s="87">
        <f t="shared" si="16"/>
        <v>18056.48169285621</v>
      </c>
      <c r="AN99" s="87">
        <f t="shared" si="17"/>
        <v>16818.322948203211</v>
      </c>
      <c r="AO99" s="87">
        <f t="shared" si="18"/>
        <v>15665.066517469277</v>
      </c>
      <c r="AP99" s="87">
        <f t="shared" si="19"/>
        <v>14590.890527699954</v>
      </c>
      <c r="AQ99" s="87">
        <f t="shared" si="20"/>
        <v>13584.622215444784</v>
      </c>
      <c r="AR99" s="87">
        <f t="shared" si="21"/>
        <v>12578.353903189614</v>
      </c>
    </row>
    <row r="100" spans="1:44" s="20" customFormat="1" x14ac:dyDescent="0.2">
      <c r="A100" s="40"/>
      <c r="B100" s="86">
        <f>'3. Investeringen'!B81</f>
        <v>67</v>
      </c>
      <c r="C100" s="86" t="str">
        <f>'3. Investeringen'!G81</f>
        <v>Nieuwe investeringen TD</v>
      </c>
      <c r="D100" s="86">
        <f>'3. Investeringen'!K81</f>
        <v>2014</v>
      </c>
      <c r="E100" s="121">
        <f>'3. Investeringen'!N81</f>
        <v>2014</v>
      </c>
      <c r="F100" s="86">
        <f>'3. Investeringen'!O81</f>
        <v>206550.02</v>
      </c>
      <c r="G100" s="86">
        <f>'3. Investeringen'!P81</f>
        <v>0</v>
      </c>
      <c r="I100" s="86">
        <f>'6. Investeringen per jaar'!I81</f>
        <v>1</v>
      </c>
      <c r="K100" s="86">
        <f>'8. Afschrijvingen voor GAW'!AO95</f>
        <v>0</v>
      </c>
      <c r="L100" s="86">
        <f>'8. Afschrijvingen voor GAW'!AP95</f>
        <v>0</v>
      </c>
      <c r="M100" s="86">
        <f>'8. Afschrijvingen voor GAW'!AQ95</f>
        <v>0</v>
      </c>
      <c r="N100" s="86">
        <f>'8. Afschrijvingen voor GAW'!AR95</f>
        <v>10327.501</v>
      </c>
      <c r="O100" s="86">
        <f>'8. Afschrijvingen voor GAW'!AS95</f>
        <v>20861.552019999999</v>
      </c>
      <c r="P100" s="86">
        <f>'8. Afschrijvingen voor GAW'!AT95</f>
        <v>21028.444436160004</v>
      </c>
      <c r="Q100" s="86">
        <f>'8. Afschrijvingen voor GAW'!AU95</f>
        <v>21070.501325032325</v>
      </c>
      <c r="R100" s="86">
        <f>'8. Afschrijvingen voor GAW'!AV95</f>
        <v>21365.488343582776</v>
      </c>
      <c r="S100" s="86">
        <f>'8. Afschrijvingen voor GAW'!AW95</f>
        <v>21814.163598798015</v>
      </c>
      <c r="T100" s="86">
        <f>'8. Afschrijvingen voor GAW'!AX95</f>
        <v>22424.960179564358</v>
      </c>
      <c r="U100" s="86">
        <f>'8. Afschrijvingen voor GAW'!AY95</f>
        <v>22581.934900821307</v>
      </c>
      <c r="V100" s="86">
        <f>'8. Afschrijvingen voor GAW'!AZ95</f>
        <v>27098.321880985535</v>
      </c>
      <c r="W100" s="86">
        <f>'8. Afschrijvingen voor GAW'!BA95</f>
        <v>19571.010247378446</v>
      </c>
      <c r="X100" s="86">
        <f>'8. Afschrijvingen voor GAW'!BB95</f>
        <v>9785.5051236892232</v>
      </c>
      <c r="Y100" s="86">
        <f>'8. Afschrijvingen voor GAW'!BC95</f>
        <v>0</v>
      </c>
      <c r="Z100" s="86">
        <f>'8. Afschrijvingen voor GAW'!BD95</f>
        <v>0</v>
      </c>
      <c r="AB100" s="122"/>
      <c r="AC100" s="87">
        <f t="shared" si="22"/>
        <v>0</v>
      </c>
      <c r="AD100" s="87">
        <f t="shared" si="7"/>
        <v>0</v>
      </c>
      <c r="AE100" s="87">
        <f t="shared" si="8"/>
        <v>0</v>
      </c>
      <c r="AF100" s="87">
        <f t="shared" si="9"/>
        <v>196222.519</v>
      </c>
      <c r="AG100" s="87">
        <f t="shared" si="10"/>
        <v>177323.19216999999</v>
      </c>
      <c r="AH100" s="87">
        <f t="shared" si="11"/>
        <v>157713.33327119998</v>
      </c>
      <c r="AI100" s="87">
        <f t="shared" si="12"/>
        <v>136958.25861271005</v>
      </c>
      <c r="AJ100" s="87">
        <f t="shared" si="13"/>
        <v>117510.1858897052</v>
      </c>
      <c r="AK100" s="87">
        <f t="shared" si="14"/>
        <v>98163.736194590994</v>
      </c>
      <c r="AL100" s="87">
        <f t="shared" si="15"/>
        <v>78487.360628475188</v>
      </c>
      <c r="AM100" s="87">
        <f t="shared" si="16"/>
        <v>56454.837252053199</v>
      </c>
      <c r="AN100" s="87">
        <f t="shared" si="17"/>
        <v>29356.515371067664</v>
      </c>
      <c r="AO100" s="87">
        <f t="shared" si="18"/>
        <v>9785.5051236892177</v>
      </c>
      <c r="AP100" s="87">
        <f t="shared" si="19"/>
        <v>-5.4569682106375694E-12</v>
      </c>
      <c r="AQ100" s="87">
        <f t="shared" si="20"/>
        <v>-5.4569682106375694E-12</v>
      </c>
      <c r="AR100" s="87">
        <f t="shared" si="21"/>
        <v>-5.4569682106375694E-12</v>
      </c>
    </row>
    <row r="101" spans="1:44" s="20" customFormat="1" x14ac:dyDescent="0.2">
      <c r="A101" s="40"/>
      <c r="B101" s="86">
        <f>'3. Investeringen'!B82</f>
        <v>68</v>
      </c>
      <c r="C101" s="86" t="str">
        <f>'3. Investeringen'!G82</f>
        <v>Nieuwe investeringen TD</v>
      </c>
      <c r="D101" s="86">
        <f>'3. Investeringen'!K82</f>
        <v>2014</v>
      </c>
      <c r="E101" s="121">
        <f>'3. Investeringen'!N82</f>
        <v>2014</v>
      </c>
      <c r="F101" s="86">
        <f>'3. Investeringen'!O82</f>
        <v>213431.29</v>
      </c>
      <c r="G101" s="86">
        <f>'3. Investeringen'!P82</f>
        <v>0</v>
      </c>
      <c r="I101" s="86">
        <f>'6. Investeringen per jaar'!I82</f>
        <v>1</v>
      </c>
      <c r="K101" s="86">
        <f>'8. Afschrijvingen voor GAW'!AO96</f>
        <v>0</v>
      </c>
      <c r="L101" s="86">
        <f>'8. Afschrijvingen voor GAW'!AP96</f>
        <v>0</v>
      </c>
      <c r="M101" s="86">
        <f>'8. Afschrijvingen voor GAW'!AQ96</f>
        <v>0</v>
      </c>
      <c r="N101" s="86">
        <f>'8. Afschrijvingen voor GAW'!AR96</f>
        <v>21343.129000000001</v>
      </c>
      <c r="O101" s="86">
        <f>'8. Afschrijvingen voor GAW'!AS96</f>
        <v>43113.120580000003</v>
      </c>
      <c r="P101" s="86">
        <f>'8. Afschrijvingen voor GAW'!AT96</f>
        <v>43458.025544640004</v>
      </c>
      <c r="Q101" s="86">
        <f>'8. Afschrijvingen voor GAW'!AU96</f>
        <v>43544.941595729288</v>
      </c>
      <c r="R101" s="86">
        <f>'8. Afschrijvingen voor GAW'!AV96</f>
        <v>44154.570778069501</v>
      </c>
      <c r="S101" s="86">
        <f>'8. Afschrijvingen voor GAW'!AW96</f>
        <v>22540.908382204481</v>
      </c>
      <c r="T101" s="86">
        <f>'8. Afschrijvingen voor GAW'!AX96</f>
        <v>0</v>
      </c>
      <c r="U101" s="86">
        <f>'8. Afschrijvingen voor GAW'!AY96</f>
        <v>0</v>
      </c>
      <c r="V101" s="86">
        <f>'8. Afschrijvingen voor GAW'!AZ96</f>
        <v>0</v>
      </c>
      <c r="W101" s="86">
        <f>'8. Afschrijvingen voor GAW'!BA96</f>
        <v>0</v>
      </c>
      <c r="X101" s="86">
        <f>'8. Afschrijvingen voor GAW'!BB96</f>
        <v>0</v>
      </c>
      <c r="Y101" s="86">
        <f>'8. Afschrijvingen voor GAW'!BC96</f>
        <v>0</v>
      </c>
      <c r="Z101" s="86">
        <f>'8. Afschrijvingen voor GAW'!BD96</f>
        <v>0</v>
      </c>
      <c r="AB101" s="122"/>
      <c r="AC101" s="87">
        <f t="shared" si="22"/>
        <v>0</v>
      </c>
      <c r="AD101" s="87">
        <f t="shared" si="7"/>
        <v>0</v>
      </c>
      <c r="AE101" s="87">
        <f t="shared" si="8"/>
        <v>0</v>
      </c>
      <c r="AF101" s="87">
        <f t="shared" si="9"/>
        <v>192088.16100000002</v>
      </c>
      <c r="AG101" s="87">
        <f t="shared" si="10"/>
        <v>150895.92203000002</v>
      </c>
      <c r="AH101" s="87">
        <f t="shared" si="11"/>
        <v>108645.06386160001</v>
      </c>
      <c r="AI101" s="87">
        <f t="shared" si="12"/>
        <v>65317.412393593921</v>
      </c>
      <c r="AJ101" s="87">
        <f t="shared" si="13"/>
        <v>22077.28538903474</v>
      </c>
      <c r="AK101" s="87">
        <f t="shared" si="14"/>
        <v>-1.4551915228366852E-11</v>
      </c>
      <c r="AL101" s="87">
        <f t="shared" si="15"/>
        <v>-1.4959368854761124E-11</v>
      </c>
      <c r="AM101" s="87">
        <f t="shared" si="16"/>
        <v>-1.5064084436744452E-11</v>
      </c>
      <c r="AN101" s="87">
        <f t="shared" si="17"/>
        <v>-1.5064084436744452E-11</v>
      </c>
      <c r="AO101" s="87">
        <f t="shared" si="18"/>
        <v>-1.5064084436744452E-11</v>
      </c>
      <c r="AP101" s="87">
        <f t="shared" si="19"/>
        <v>-1.5064084436744452E-11</v>
      </c>
      <c r="AQ101" s="87">
        <f t="shared" si="20"/>
        <v>-1.5064084436744452E-11</v>
      </c>
      <c r="AR101" s="87">
        <f t="shared" si="21"/>
        <v>-1.5064084436744452E-11</v>
      </c>
    </row>
    <row r="102" spans="1:44" s="20" customFormat="1" x14ac:dyDescent="0.2">
      <c r="A102" s="40"/>
      <c r="B102" s="86">
        <f>'3. Investeringen'!B83</f>
        <v>69</v>
      </c>
      <c r="C102" s="86" t="str">
        <f>'3. Investeringen'!G83</f>
        <v>Nieuwe investeringen TD</v>
      </c>
      <c r="D102" s="86">
        <f>'3. Investeringen'!K83</f>
        <v>2015</v>
      </c>
      <c r="E102" s="121">
        <f>'3. Investeringen'!N83</f>
        <v>2015</v>
      </c>
      <c r="F102" s="86">
        <f>'3. Investeringen'!O83</f>
        <v>364803.48</v>
      </c>
      <c r="G102" s="86">
        <f>'3. Investeringen'!P83</f>
        <v>0</v>
      </c>
      <c r="I102" s="86">
        <f>'6. Investeringen per jaar'!I83</f>
        <v>1</v>
      </c>
      <c r="K102" s="86">
        <f>'8. Afschrijvingen voor GAW'!AO97</f>
        <v>0</v>
      </c>
      <c r="L102" s="86">
        <f>'8. Afschrijvingen voor GAW'!AP97</f>
        <v>0</v>
      </c>
      <c r="M102" s="86">
        <f>'8. Afschrijvingen voor GAW'!AQ97</f>
        <v>0</v>
      </c>
      <c r="N102" s="86">
        <f>'8. Afschrijvingen voor GAW'!AR97</f>
        <v>0</v>
      </c>
      <c r="O102" s="86">
        <f>'8. Afschrijvingen voor GAW'!AS97</f>
        <v>3316.3952727272726</v>
      </c>
      <c r="P102" s="86">
        <f>'8. Afschrijvingen voor GAW'!AT97</f>
        <v>6685.8528698181817</v>
      </c>
      <c r="Q102" s="86">
        <f>'8. Afschrijvingen voor GAW'!AU97</f>
        <v>6699.2245755578178</v>
      </c>
      <c r="R102" s="86">
        <f>'8. Afschrijvingen voor GAW'!AV97</f>
        <v>6793.0137196156275</v>
      </c>
      <c r="S102" s="86">
        <f>'8. Afschrijvingen voor GAW'!AW97</f>
        <v>6935.6670077275548</v>
      </c>
      <c r="T102" s="86">
        <f>'8. Afschrijvingen voor GAW'!AX97</f>
        <v>7129.8656839439263</v>
      </c>
      <c r="U102" s="86">
        <f>'8. Afschrijvingen voor GAW'!AY97</f>
        <v>7179.7747437315338</v>
      </c>
      <c r="V102" s="86">
        <f>'8. Afschrijvingen voor GAW'!AZ97</f>
        <v>8615.7296924778402</v>
      </c>
      <c r="W102" s="86">
        <f>'8. Afschrijvingen voor GAW'!BA97</f>
        <v>8402.5569990557087</v>
      </c>
      <c r="X102" s="86">
        <f>'8. Afschrijvingen voor GAW'!BB97</f>
        <v>8194.6586815532974</v>
      </c>
      <c r="Y102" s="86">
        <f>'8. Afschrijvingen voor GAW'!BC97</f>
        <v>7991.9042399478567</v>
      </c>
      <c r="Z102" s="86">
        <f>'8. Afschrijvingen voor GAW'!BD97</f>
        <v>7794.1664030831662</v>
      </c>
      <c r="AB102" s="122"/>
      <c r="AC102" s="87">
        <f t="shared" si="22"/>
        <v>0</v>
      </c>
      <c r="AD102" s="87">
        <f t="shared" si="7"/>
        <v>0</v>
      </c>
      <c r="AE102" s="87">
        <f t="shared" si="8"/>
        <v>0</v>
      </c>
      <c r="AF102" s="87">
        <f t="shared" si="9"/>
        <v>0</v>
      </c>
      <c r="AG102" s="87">
        <f t="shared" si="10"/>
        <v>361487.08472727268</v>
      </c>
      <c r="AH102" s="87">
        <f t="shared" si="11"/>
        <v>357693.12853527273</v>
      </c>
      <c r="AI102" s="87">
        <f t="shared" si="12"/>
        <v>351709.29021678545</v>
      </c>
      <c r="AJ102" s="87">
        <f t="shared" si="13"/>
        <v>349840.2065602048</v>
      </c>
      <c r="AK102" s="87">
        <f t="shared" si="14"/>
        <v>350251.18389024149</v>
      </c>
      <c r="AL102" s="87">
        <f t="shared" si="15"/>
        <v>352928.35135522438</v>
      </c>
      <c r="AM102" s="87">
        <f t="shared" si="16"/>
        <v>348219.07507097936</v>
      </c>
      <c r="AN102" s="87">
        <f t="shared" si="17"/>
        <v>339603.34537850152</v>
      </c>
      <c r="AO102" s="87">
        <f t="shared" si="18"/>
        <v>331200.78837944579</v>
      </c>
      <c r="AP102" s="87">
        <f t="shared" si="19"/>
        <v>323006.12969789247</v>
      </c>
      <c r="AQ102" s="87">
        <f t="shared" si="20"/>
        <v>315014.22545794462</v>
      </c>
      <c r="AR102" s="87">
        <f t="shared" si="21"/>
        <v>307220.05905486143</v>
      </c>
    </row>
    <row r="103" spans="1:44" s="20" customFormat="1" x14ac:dyDescent="0.2">
      <c r="A103" s="40"/>
      <c r="B103" s="86">
        <f>'3. Investeringen'!B84</f>
        <v>70</v>
      </c>
      <c r="C103" s="86" t="str">
        <f>'3. Investeringen'!G84</f>
        <v>Nieuwe investeringen TD</v>
      </c>
      <c r="D103" s="86">
        <f>'3. Investeringen'!K84</f>
        <v>2015</v>
      </c>
      <c r="E103" s="121">
        <f>'3. Investeringen'!N84</f>
        <v>2015</v>
      </c>
      <c r="F103" s="86">
        <f>'3. Investeringen'!O84</f>
        <v>872801.91</v>
      </c>
      <c r="G103" s="86">
        <f>'3. Investeringen'!P84</f>
        <v>0</v>
      </c>
      <c r="I103" s="86">
        <f>'6. Investeringen per jaar'!I84</f>
        <v>1</v>
      </c>
      <c r="K103" s="86">
        <f>'8. Afschrijvingen voor GAW'!AO98</f>
        <v>0</v>
      </c>
      <c r="L103" s="86">
        <f>'8. Afschrijvingen voor GAW'!AP98</f>
        <v>0</v>
      </c>
      <c r="M103" s="86">
        <f>'8. Afschrijvingen voor GAW'!AQ98</f>
        <v>0</v>
      </c>
      <c r="N103" s="86">
        <f>'8. Afschrijvingen voor GAW'!AR98</f>
        <v>0</v>
      </c>
      <c r="O103" s="86">
        <f>'8. Afschrijvingen voor GAW'!AS98</f>
        <v>9697.7990000000009</v>
      </c>
      <c r="P103" s="86">
        <f>'8. Afschrijvingen voor GAW'!AT98</f>
        <v>19550.762784000002</v>
      </c>
      <c r="Q103" s="86">
        <f>'8. Afschrijvingen voor GAW'!AU98</f>
        <v>19589.864309568002</v>
      </c>
      <c r="R103" s="86">
        <f>'8. Afschrijvingen voor GAW'!AV98</f>
        <v>19864.122409901953</v>
      </c>
      <c r="S103" s="86">
        <f>'8. Afschrijvingen voor GAW'!AW98</f>
        <v>20281.268980509893</v>
      </c>
      <c r="T103" s="86">
        <f>'8. Afschrijvingen voor GAW'!AX98</f>
        <v>20849.144511964168</v>
      </c>
      <c r="U103" s="86">
        <f>'8. Afschrijvingen voor GAW'!AY98</f>
        <v>20995.088523547918</v>
      </c>
      <c r="V103" s="86">
        <f>'8. Afschrijvingen voor GAW'!AZ98</f>
        <v>25194.1062282575</v>
      </c>
      <c r="W103" s="86">
        <f>'8. Afschrijvingen voor GAW'!BA98</f>
        <v>24408.835384779344</v>
      </c>
      <c r="X103" s="86">
        <f>'8. Afschrijvingen voor GAW'!BB98</f>
        <v>23648.040515643366</v>
      </c>
      <c r="Y103" s="86">
        <f>'8. Afschrijvingen voor GAW'!BC98</f>
        <v>22910.958733337597</v>
      </c>
      <c r="Z103" s="86">
        <f>'8. Afschrijvingen voor GAW'!BD98</f>
        <v>22196.850928662141</v>
      </c>
      <c r="AB103" s="122"/>
      <c r="AC103" s="87">
        <f t="shared" si="22"/>
        <v>0</v>
      </c>
      <c r="AD103" s="87">
        <f t="shared" si="7"/>
        <v>0</v>
      </c>
      <c r="AE103" s="87">
        <f t="shared" si="8"/>
        <v>0</v>
      </c>
      <c r="AF103" s="87">
        <f t="shared" si="9"/>
        <v>0</v>
      </c>
      <c r="AG103" s="87">
        <f t="shared" si="10"/>
        <v>863104.11100000003</v>
      </c>
      <c r="AH103" s="87">
        <f t="shared" si="11"/>
        <v>850458.18110400008</v>
      </c>
      <c r="AI103" s="87">
        <f t="shared" si="12"/>
        <v>832569.23315664008</v>
      </c>
      <c r="AJ103" s="87">
        <f t="shared" si="13"/>
        <v>824361.08001093112</v>
      </c>
      <c r="AK103" s="87">
        <f t="shared" si="14"/>
        <v>821391.39371065074</v>
      </c>
      <c r="AL103" s="87">
        <f t="shared" si="15"/>
        <v>823541.2082225848</v>
      </c>
      <c r="AM103" s="87">
        <f t="shared" si="16"/>
        <v>808310.90815659496</v>
      </c>
      <c r="AN103" s="87">
        <f t="shared" si="17"/>
        <v>783116.80192833743</v>
      </c>
      <c r="AO103" s="87">
        <f t="shared" si="18"/>
        <v>758707.96654355805</v>
      </c>
      <c r="AP103" s="87">
        <f t="shared" si="19"/>
        <v>735059.92602791474</v>
      </c>
      <c r="AQ103" s="87">
        <f t="shared" si="20"/>
        <v>712148.96729457716</v>
      </c>
      <c r="AR103" s="87">
        <f t="shared" si="21"/>
        <v>689952.11636591505</v>
      </c>
    </row>
    <row r="104" spans="1:44" s="20" customFormat="1" x14ac:dyDescent="0.2">
      <c r="A104" s="40"/>
      <c r="B104" s="86">
        <f>'3. Investeringen'!B85</f>
        <v>71</v>
      </c>
      <c r="C104" s="86" t="str">
        <f>'3. Investeringen'!G85</f>
        <v>Nieuwe investeringen TD</v>
      </c>
      <c r="D104" s="86">
        <f>'3. Investeringen'!K85</f>
        <v>2015</v>
      </c>
      <c r="E104" s="121">
        <f>'3. Investeringen'!N85</f>
        <v>2015</v>
      </c>
      <c r="F104" s="86">
        <f>'3. Investeringen'!O85</f>
        <v>230149.74</v>
      </c>
      <c r="G104" s="86">
        <f>'3. Investeringen'!P85</f>
        <v>0</v>
      </c>
      <c r="I104" s="86">
        <f>'6. Investeringen per jaar'!I85</f>
        <v>1</v>
      </c>
      <c r="K104" s="86">
        <f>'8. Afschrijvingen voor GAW'!AO99</f>
        <v>0</v>
      </c>
      <c r="L104" s="86">
        <f>'8. Afschrijvingen voor GAW'!AP99</f>
        <v>0</v>
      </c>
      <c r="M104" s="86">
        <f>'8. Afschrijvingen voor GAW'!AQ99</f>
        <v>0</v>
      </c>
      <c r="N104" s="86">
        <f>'8. Afschrijvingen voor GAW'!AR99</f>
        <v>0</v>
      </c>
      <c r="O104" s="86">
        <f>'8. Afschrijvingen voor GAW'!AS99</f>
        <v>3835.8289999999997</v>
      </c>
      <c r="P104" s="86">
        <f>'8. Afschrijvingen voor GAW'!AT99</f>
        <v>7733.0312639999993</v>
      </c>
      <c r="Q104" s="86">
        <f>'8. Afschrijvingen voor GAW'!AU99</f>
        <v>7748.4973265279996</v>
      </c>
      <c r="R104" s="86">
        <f>'8. Afschrijvingen voor GAW'!AV99</f>
        <v>7856.9762890993907</v>
      </c>
      <c r="S104" s="86">
        <f>'8. Afschrijvingen voor GAW'!AW99</f>
        <v>8021.9727911704786</v>
      </c>
      <c r="T104" s="86">
        <f>'8. Afschrijvingen voor GAW'!AX99</f>
        <v>8246.5880293232512</v>
      </c>
      <c r="U104" s="86">
        <f>'8. Afschrijvingen voor GAW'!AY99</f>
        <v>8304.3141455285131</v>
      </c>
      <c r="V104" s="86">
        <f>'8. Afschrijvingen voor GAW'!AZ99</f>
        <v>9965.1769746342161</v>
      </c>
      <c r="W104" s="86">
        <f>'8. Afschrijvingen voor GAW'!BA99</f>
        <v>9456.3168738018303</v>
      </c>
      <c r="X104" s="86">
        <f>'8. Afschrijvingen voor GAW'!BB99</f>
        <v>8973.4411185438639</v>
      </c>
      <c r="Y104" s="86">
        <f>'8. Afschrijvingen voor GAW'!BC99</f>
        <v>8515.2228486607746</v>
      </c>
      <c r="Z104" s="86">
        <f>'8. Afschrijvingen voor GAW'!BD99</f>
        <v>8114.9345950912502</v>
      </c>
      <c r="AB104" s="122"/>
      <c r="AC104" s="87">
        <f t="shared" si="22"/>
        <v>0</v>
      </c>
      <c r="AD104" s="87">
        <f t="shared" si="7"/>
        <v>0</v>
      </c>
      <c r="AE104" s="87">
        <f t="shared" si="8"/>
        <v>0</v>
      </c>
      <c r="AF104" s="87">
        <f t="shared" si="9"/>
        <v>0</v>
      </c>
      <c r="AG104" s="87">
        <f t="shared" si="10"/>
        <v>226313.91099999999</v>
      </c>
      <c r="AH104" s="87">
        <f t="shared" si="11"/>
        <v>220391.39102400001</v>
      </c>
      <c r="AI104" s="87">
        <f t="shared" si="12"/>
        <v>213083.67647951999</v>
      </c>
      <c r="AJ104" s="87">
        <f t="shared" si="13"/>
        <v>208209.87166113386</v>
      </c>
      <c r="AK104" s="87">
        <f t="shared" si="14"/>
        <v>204560.30617484718</v>
      </c>
      <c r="AL104" s="87">
        <f t="shared" si="15"/>
        <v>202041.40671841963</v>
      </c>
      <c r="AM104" s="87">
        <f t="shared" si="16"/>
        <v>195151.38241992003</v>
      </c>
      <c r="AN104" s="87">
        <f t="shared" si="17"/>
        <v>185186.20544528583</v>
      </c>
      <c r="AO104" s="87">
        <f t="shared" si="18"/>
        <v>175729.88857148399</v>
      </c>
      <c r="AP104" s="87">
        <f t="shared" si="19"/>
        <v>166756.44745294013</v>
      </c>
      <c r="AQ104" s="87">
        <f t="shared" si="20"/>
        <v>158241.22460427936</v>
      </c>
      <c r="AR104" s="87">
        <f t="shared" si="21"/>
        <v>150126.29000918812</v>
      </c>
    </row>
    <row r="105" spans="1:44" s="20" customFormat="1" x14ac:dyDescent="0.2">
      <c r="A105" s="40"/>
      <c r="B105" s="86">
        <f>'3. Investeringen'!B86</f>
        <v>72</v>
      </c>
      <c r="C105" s="86" t="str">
        <f>'3. Investeringen'!G86</f>
        <v>Nieuwe investeringen TD</v>
      </c>
      <c r="D105" s="86">
        <f>'3. Investeringen'!K86</f>
        <v>2015</v>
      </c>
      <c r="E105" s="121">
        <f>'3. Investeringen'!N86</f>
        <v>2015</v>
      </c>
      <c r="F105" s="86">
        <f>'3. Investeringen'!O86</f>
        <v>34245.83</v>
      </c>
      <c r="G105" s="86">
        <f>'3. Investeringen'!P86</f>
        <v>0</v>
      </c>
      <c r="I105" s="86">
        <f>'6. Investeringen per jaar'!I86</f>
        <v>1</v>
      </c>
      <c r="K105" s="86">
        <f>'8. Afschrijvingen voor GAW'!AO100</f>
        <v>0</v>
      </c>
      <c r="L105" s="86">
        <f>'8. Afschrijvingen voor GAW'!AP100</f>
        <v>0</v>
      </c>
      <c r="M105" s="86">
        <f>'8. Afschrijvingen voor GAW'!AQ100</f>
        <v>0</v>
      </c>
      <c r="N105" s="86">
        <f>'8. Afschrijvingen voor GAW'!AR100</f>
        <v>0</v>
      </c>
      <c r="O105" s="86">
        <f>'8. Afschrijvingen voor GAW'!AS100</f>
        <v>684.91660000000002</v>
      </c>
      <c r="P105" s="86">
        <f>'8. Afschrijvingen voor GAW'!AT100</f>
        <v>1380.7918656000002</v>
      </c>
      <c r="Q105" s="86">
        <f>'8. Afschrijvingen voor GAW'!AU100</f>
        <v>1383.5534493312002</v>
      </c>
      <c r="R105" s="86">
        <f>'8. Afschrijvingen voor GAW'!AV100</f>
        <v>1402.9231976218371</v>
      </c>
      <c r="S105" s="86">
        <f>'8. Afschrijvingen voor GAW'!AW100</f>
        <v>1432.3845847718956</v>
      </c>
      <c r="T105" s="86">
        <f>'8. Afschrijvingen voor GAW'!AX100</f>
        <v>1472.4913531455086</v>
      </c>
      <c r="U105" s="86">
        <f>'8. Afschrijvingen voor GAW'!AY100</f>
        <v>1482.7987926175269</v>
      </c>
      <c r="V105" s="86">
        <f>'8. Afschrijvingen voor GAW'!AZ100</f>
        <v>1779.3585511410322</v>
      </c>
      <c r="W105" s="86">
        <f>'8. Afschrijvingen voor GAW'!BA100</f>
        <v>1663.9406991751273</v>
      </c>
      <c r="X105" s="86">
        <f>'8. Afschrijvingen voor GAW'!BB100</f>
        <v>1556.009410579984</v>
      </c>
      <c r="Y105" s="86">
        <f>'8. Afschrijvingen voor GAW'!BC100</f>
        <v>1455.0790704342553</v>
      </c>
      <c r="Z105" s="86">
        <f>'8. Afschrijvingen voor GAW'!BD100</f>
        <v>1446.7165470409548</v>
      </c>
      <c r="AB105" s="122"/>
      <c r="AC105" s="87">
        <f t="shared" si="22"/>
        <v>0</v>
      </c>
      <c r="AD105" s="87">
        <f t="shared" si="7"/>
        <v>0</v>
      </c>
      <c r="AE105" s="87">
        <f t="shared" si="8"/>
        <v>0</v>
      </c>
      <c r="AF105" s="87">
        <f t="shared" si="9"/>
        <v>0</v>
      </c>
      <c r="AG105" s="87">
        <f t="shared" si="10"/>
        <v>33560.913400000005</v>
      </c>
      <c r="AH105" s="87">
        <f t="shared" si="11"/>
        <v>32448.608841600002</v>
      </c>
      <c r="AI105" s="87">
        <f t="shared" si="12"/>
        <v>31129.952609952001</v>
      </c>
      <c r="AJ105" s="87">
        <f t="shared" si="13"/>
        <v>30162.848748869492</v>
      </c>
      <c r="AK105" s="87">
        <f t="shared" si="14"/>
        <v>29363.883987823854</v>
      </c>
      <c r="AL105" s="87">
        <f t="shared" si="15"/>
        <v>28713.581386337413</v>
      </c>
      <c r="AM105" s="87">
        <f t="shared" si="16"/>
        <v>27431.777663424247</v>
      </c>
      <c r="AN105" s="87">
        <f t="shared" si="17"/>
        <v>25652.419112283216</v>
      </c>
      <c r="AO105" s="87">
        <f t="shared" si="18"/>
        <v>23988.478413108089</v>
      </c>
      <c r="AP105" s="87">
        <f t="shared" si="19"/>
        <v>22432.469002528105</v>
      </c>
      <c r="AQ105" s="87">
        <f t="shared" si="20"/>
        <v>20977.389932093851</v>
      </c>
      <c r="AR105" s="87">
        <f t="shared" si="21"/>
        <v>19530.673385052894</v>
      </c>
    </row>
    <row r="106" spans="1:44" s="20" customFormat="1" x14ac:dyDescent="0.2">
      <c r="A106" s="40"/>
      <c r="B106" s="86">
        <f>'3. Investeringen'!B87</f>
        <v>73</v>
      </c>
      <c r="C106" s="86" t="str">
        <f>'3. Investeringen'!G87</f>
        <v>Nieuwe investeringen TD</v>
      </c>
      <c r="D106" s="86">
        <f>'3. Investeringen'!K87</f>
        <v>2015</v>
      </c>
      <c r="E106" s="121">
        <f>'3. Investeringen'!N87</f>
        <v>2015</v>
      </c>
      <c r="F106" s="86">
        <f>'3. Investeringen'!O87</f>
        <v>130498.1</v>
      </c>
      <c r="G106" s="86">
        <f>'3. Investeringen'!P87</f>
        <v>0</v>
      </c>
      <c r="I106" s="86">
        <f>'6. Investeringen per jaar'!I87</f>
        <v>1</v>
      </c>
      <c r="K106" s="86">
        <f>'8. Afschrijvingen voor GAW'!AO101</f>
        <v>0</v>
      </c>
      <c r="L106" s="86">
        <f>'8. Afschrijvingen voor GAW'!AP101</f>
        <v>0</v>
      </c>
      <c r="M106" s="86">
        <f>'8. Afschrijvingen voor GAW'!AQ101</f>
        <v>0</v>
      </c>
      <c r="N106" s="86">
        <f>'8. Afschrijvingen voor GAW'!AR101</f>
        <v>0</v>
      </c>
      <c r="O106" s="86">
        <f>'8. Afschrijvingen voor GAW'!AS101</f>
        <v>6524.9050000000007</v>
      </c>
      <c r="P106" s="86">
        <f>'8. Afschrijvingen voor GAW'!AT101</f>
        <v>13154.208480000001</v>
      </c>
      <c r="Q106" s="86">
        <f>'8. Afschrijvingen voor GAW'!AU101</f>
        <v>13180.516896960002</v>
      </c>
      <c r="R106" s="86">
        <f>'8. Afschrijvingen voor GAW'!AV101</f>
        <v>13365.04413351744</v>
      </c>
      <c r="S106" s="86">
        <f>'8. Afschrijvingen voor GAW'!AW101</f>
        <v>13645.710060321308</v>
      </c>
      <c r="T106" s="86">
        <f>'8. Afschrijvingen voor GAW'!AX101</f>
        <v>14027.789942010302</v>
      </c>
      <c r="U106" s="86">
        <f>'8. Afschrijvingen voor GAW'!AY101</f>
        <v>14125.984471604374</v>
      </c>
      <c r="V106" s="86">
        <f>'8. Afschrijvingen voor GAW'!AZ101</f>
        <v>16951.181365925251</v>
      </c>
      <c r="W106" s="86">
        <f>'8. Afschrijvingen voor GAW'!BA101</f>
        <v>12995.905713876024</v>
      </c>
      <c r="X106" s="86">
        <f>'8. Afschrijvingen voor GAW'!BB101</f>
        <v>12995.905713876024</v>
      </c>
      <c r="Y106" s="86">
        <f>'8. Afschrijvingen voor GAW'!BC101</f>
        <v>6497.9528569380118</v>
      </c>
      <c r="Z106" s="86">
        <f>'8. Afschrijvingen voor GAW'!BD101</f>
        <v>0</v>
      </c>
      <c r="AB106" s="122"/>
      <c r="AC106" s="87">
        <f t="shared" si="22"/>
        <v>0</v>
      </c>
      <c r="AD106" s="87">
        <f t="shared" si="7"/>
        <v>0</v>
      </c>
      <c r="AE106" s="87">
        <f t="shared" si="8"/>
        <v>0</v>
      </c>
      <c r="AF106" s="87">
        <f t="shared" si="9"/>
        <v>0</v>
      </c>
      <c r="AG106" s="87">
        <f t="shared" si="10"/>
        <v>123973.19500000001</v>
      </c>
      <c r="AH106" s="87">
        <f t="shared" si="11"/>
        <v>111810.77208000001</v>
      </c>
      <c r="AI106" s="87">
        <f t="shared" si="12"/>
        <v>98853.876727200011</v>
      </c>
      <c r="AJ106" s="87">
        <f t="shared" si="13"/>
        <v>86872.786867863368</v>
      </c>
      <c r="AK106" s="87">
        <f t="shared" si="14"/>
        <v>75051.405331767193</v>
      </c>
      <c r="AL106" s="87">
        <f t="shared" si="15"/>
        <v>63125.054739046376</v>
      </c>
      <c r="AM106" s="87">
        <f t="shared" si="16"/>
        <v>49440.945650615322</v>
      </c>
      <c r="AN106" s="87">
        <f t="shared" si="17"/>
        <v>32489.764284690071</v>
      </c>
      <c r="AO106" s="87">
        <f t="shared" si="18"/>
        <v>19493.858570814045</v>
      </c>
      <c r="AP106" s="87">
        <f t="shared" si="19"/>
        <v>6497.9528569380218</v>
      </c>
      <c r="AQ106" s="87">
        <f t="shared" si="20"/>
        <v>1.0004441719502211E-11</v>
      </c>
      <c r="AR106" s="87">
        <f t="shared" si="21"/>
        <v>1.0004441719502211E-11</v>
      </c>
    </row>
    <row r="107" spans="1:44" s="20" customFormat="1" x14ac:dyDescent="0.2">
      <c r="A107" s="40"/>
      <c r="B107" s="86">
        <f>'3. Investeringen'!B88</f>
        <v>74</v>
      </c>
      <c r="C107" s="86" t="str">
        <f>'3. Investeringen'!G88</f>
        <v>Nieuwe investeringen TD</v>
      </c>
      <c r="D107" s="86">
        <f>'3. Investeringen'!K88</f>
        <v>2015</v>
      </c>
      <c r="E107" s="121">
        <f>'3. Investeringen'!N88</f>
        <v>2015</v>
      </c>
      <c r="F107" s="86">
        <f>'3. Investeringen'!O88</f>
        <v>280359.44</v>
      </c>
      <c r="G107" s="86">
        <f>'3. Investeringen'!P88</f>
        <v>0</v>
      </c>
      <c r="I107" s="86">
        <f>'6. Investeringen per jaar'!I88</f>
        <v>1</v>
      </c>
      <c r="K107" s="86">
        <f>'8. Afschrijvingen voor GAW'!AO102</f>
        <v>0</v>
      </c>
      <c r="L107" s="86">
        <f>'8. Afschrijvingen voor GAW'!AP102</f>
        <v>0</v>
      </c>
      <c r="M107" s="86">
        <f>'8. Afschrijvingen voor GAW'!AQ102</f>
        <v>0</v>
      </c>
      <c r="N107" s="86">
        <f>'8. Afschrijvingen voor GAW'!AR102</f>
        <v>0</v>
      </c>
      <c r="O107" s="86">
        <f>'8. Afschrijvingen voor GAW'!AS102</f>
        <v>28035.944000000003</v>
      </c>
      <c r="P107" s="86">
        <f>'8. Afschrijvingen voor GAW'!AT102</f>
        <v>56520.463104000002</v>
      </c>
      <c r="Q107" s="86">
        <f>'8. Afschrijvingen voor GAW'!AU102</f>
        <v>56633.504030208001</v>
      </c>
      <c r="R107" s="86">
        <f>'8. Afschrijvingen voor GAW'!AV102</f>
        <v>57426.373086630905</v>
      </c>
      <c r="S107" s="86">
        <f>'8. Afschrijvingen voor GAW'!AW102</f>
        <v>58632.326921450156</v>
      </c>
      <c r="T107" s="86">
        <f>'8. Afschrijvingen voor GAW'!AX102</f>
        <v>30137.016037625381</v>
      </c>
      <c r="U107" s="86">
        <f>'8. Afschrijvingen voor GAW'!AY102</f>
        <v>0</v>
      </c>
      <c r="V107" s="86">
        <f>'8. Afschrijvingen voor GAW'!AZ102</f>
        <v>0</v>
      </c>
      <c r="W107" s="86">
        <f>'8. Afschrijvingen voor GAW'!BA102</f>
        <v>0</v>
      </c>
      <c r="X107" s="86">
        <f>'8. Afschrijvingen voor GAW'!BB102</f>
        <v>0</v>
      </c>
      <c r="Y107" s="86">
        <f>'8. Afschrijvingen voor GAW'!BC102</f>
        <v>0</v>
      </c>
      <c r="Z107" s="86">
        <f>'8. Afschrijvingen voor GAW'!BD102</f>
        <v>0</v>
      </c>
      <c r="AB107" s="122"/>
      <c r="AC107" s="87">
        <f t="shared" si="22"/>
        <v>0</v>
      </c>
      <c r="AD107" s="87">
        <f t="shared" si="7"/>
        <v>0</v>
      </c>
      <c r="AE107" s="87">
        <f t="shared" si="8"/>
        <v>0</v>
      </c>
      <c r="AF107" s="87">
        <f t="shared" si="9"/>
        <v>0</v>
      </c>
      <c r="AG107" s="87">
        <f t="shared" si="10"/>
        <v>252323.49599999998</v>
      </c>
      <c r="AH107" s="87">
        <f t="shared" si="11"/>
        <v>197821.620864</v>
      </c>
      <c r="AI107" s="87">
        <f t="shared" si="12"/>
        <v>141583.76007551997</v>
      </c>
      <c r="AJ107" s="87">
        <f t="shared" si="13"/>
        <v>86139.55962994635</v>
      </c>
      <c r="AK107" s="87">
        <f t="shared" si="14"/>
        <v>29316.163460725053</v>
      </c>
      <c r="AL107" s="87">
        <f t="shared" si="15"/>
        <v>-2.5465851649641991E-11</v>
      </c>
      <c r="AM107" s="87">
        <f t="shared" si="16"/>
        <v>-2.5644112611189483E-11</v>
      </c>
      <c r="AN107" s="87">
        <f t="shared" si="17"/>
        <v>-2.5644112611189483E-11</v>
      </c>
      <c r="AO107" s="87">
        <f t="shared" si="18"/>
        <v>-2.5644112611189483E-11</v>
      </c>
      <c r="AP107" s="87">
        <f t="shared" si="19"/>
        <v>-2.5644112611189483E-11</v>
      </c>
      <c r="AQ107" s="87">
        <f t="shared" si="20"/>
        <v>-2.5644112611189483E-11</v>
      </c>
      <c r="AR107" s="87">
        <f t="shared" si="21"/>
        <v>-2.5644112611189483E-11</v>
      </c>
    </row>
    <row r="108" spans="1:44" s="20" customFormat="1" x14ac:dyDescent="0.2">
      <c r="A108" s="40"/>
      <c r="B108" s="86">
        <f>'3. Investeringen'!B89</f>
        <v>75</v>
      </c>
      <c r="C108" s="86" t="str">
        <f>'3. Investeringen'!G89</f>
        <v>Nieuwe investeringen TD</v>
      </c>
      <c r="D108" s="86">
        <f>'3. Investeringen'!K89</f>
        <v>2016</v>
      </c>
      <c r="E108" s="121">
        <f>'3. Investeringen'!N89</f>
        <v>2016</v>
      </c>
      <c r="F108" s="86">
        <f>'3. Investeringen'!O89</f>
        <v>303730.26</v>
      </c>
      <c r="G108" s="86">
        <f>'3. Investeringen'!P89</f>
        <v>0</v>
      </c>
      <c r="I108" s="86">
        <f>'6. Investeringen per jaar'!I89</f>
        <v>1</v>
      </c>
      <c r="K108" s="86">
        <f>'8. Afschrijvingen voor GAW'!AO103</f>
        <v>0</v>
      </c>
      <c r="L108" s="86">
        <f>'8. Afschrijvingen voor GAW'!AP103</f>
        <v>0</v>
      </c>
      <c r="M108" s="86">
        <f>'8. Afschrijvingen voor GAW'!AQ103</f>
        <v>0</v>
      </c>
      <c r="N108" s="86">
        <f>'8. Afschrijvingen voor GAW'!AR103</f>
        <v>0</v>
      </c>
      <c r="O108" s="86">
        <f>'8. Afschrijvingen voor GAW'!AS103</f>
        <v>0</v>
      </c>
      <c r="P108" s="86">
        <f>'8. Afschrijvingen voor GAW'!AT103</f>
        <v>2761.184181818182</v>
      </c>
      <c r="Q108" s="86">
        <f>'8. Afschrijvingen voor GAW'!AU103</f>
        <v>5533.4131003636367</v>
      </c>
      <c r="R108" s="86">
        <f>'8. Afschrijvingen voor GAW'!AV103</f>
        <v>5610.8808837687275</v>
      </c>
      <c r="S108" s="86">
        <f>'8. Afschrijvingen voor GAW'!AW103</f>
        <v>5728.7093823278692</v>
      </c>
      <c r="T108" s="86">
        <f>'8. Afschrijvingen voor GAW'!AX103</f>
        <v>5889.1132450330497</v>
      </c>
      <c r="U108" s="86">
        <f>'8. Afschrijvingen voor GAW'!AY103</f>
        <v>5930.3370377482797</v>
      </c>
      <c r="V108" s="86">
        <f>'8. Afschrijvingen voor GAW'!AZ103</f>
        <v>7116.4044452979351</v>
      </c>
      <c r="W108" s="86">
        <f>'8. Afschrijvingen voor GAW'!BA103</f>
        <v>6943.8855496543501</v>
      </c>
      <c r="X108" s="86">
        <f>'8. Afschrijvingen voor GAW'!BB103</f>
        <v>6775.5489302687902</v>
      </c>
      <c r="Y108" s="86">
        <f>'8. Afschrijvingen voor GAW'!BC103</f>
        <v>6611.29319862591</v>
      </c>
      <c r="Z108" s="86">
        <f>'8. Afschrijvingen voor GAW'!BD103</f>
        <v>6451.0194241137669</v>
      </c>
      <c r="AB108" s="122"/>
      <c r="AC108" s="87">
        <f t="shared" si="22"/>
        <v>0</v>
      </c>
      <c r="AD108" s="87">
        <f t="shared" si="7"/>
        <v>0</v>
      </c>
      <c r="AE108" s="87">
        <f t="shared" si="8"/>
        <v>0</v>
      </c>
      <c r="AF108" s="87">
        <f t="shared" si="9"/>
        <v>0</v>
      </c>
      <c r="AG108" s="87">
        <f t="shared" si="10"/>
        <v>0</v>
      </c>
      <c r="AH108" s="87">
        <f t="shared" si="11"/>
        <v>300969.07581818185</v>
      </c>
      <c r="AI108" s="87">
        <f t="shared" si="12"/>
        <v>296037.60086945456</v>
      </c>
      <c r="AJ108" s="87">
        <f t="shared" si="13"/>
        <v>294571.24639785819</v>
      </c>
      <c r="AK108" s="87">
        <f t="shared" si="14"/>
        <v>295028.53318988532</v>
      </c>
      <c r="AL108" s="87">
        <f t="shared" si="15"/>
        <v>297400.21887416905</v>
      </c>
      <c r="AM108" s="87">
        <f t="shared" si="16"/>
        <v>293551.6833685399</v>
      </c>
      <c r="AN108" s="87">
        <f t="shared" si="17"/>
        <v>286435.27892324195</v>
      </c>
      <c r="AO108" s="87">
        <f t="shared" si="18"/>
        <v>279491.39337358758</v>
      </c>
      <c r="AP108" s="87">
        <f t="shared" si="19"/>
        <v>272715.84444331878</v>
      </c>
      <c r="AQ108" s="87">
        <f t="shared" si="20"/>
        <v>266104.55124469288</v>
      </c>
      <c r="AR108" s="87">
        <f t="shared" si="21"/>
        <v>259653.53182057911</v>
      </c>
    </row>
    <row r="109" spans="1:44" s="20" customFormat="1" x14ac:dyDescent="0.2">
      <c r="A109" s="40"/>
      <c r="B109" s="86">
        <f>'3. Investeringen'!B90</f>
        <v>76</v>
      </c>
      <c r="C109" s="86" t="str">
        <f>'3. Investeringen'!G90</f>
        <v>Nieuwe investeringen TD</v>
      </c>
      <c r="D109" s="86">
        <f>'3. Investeringen'!K90</f>
        <v>2016</v>
      </c>
      <c r="E109" s="121">
        <f>'3. Investeringen'!N90</f>
        <v>2016</v>
      </c>
      <c r="F109" s="86">
        <f>'3. Investeringen'!O90</f>
        <v>978827.03</v>
      </c>
      <c r="G109" s="86">
        <f>'3. Investeringen'!P90</f>
        <v>0</v>
      </c>
      <c r="I109" s="86">
        <f>'6. Investeringen per jaar'!I90</f>
        <v>1</v>
      </c>
      <c r="K109" s="86">
        <f>'8. Afschrijvingen voor GAW'!AO104</f>
        <v>0</v>
      </c>
      <c r="L109" s="86">
        <f>'8. Afschrijvingen voor GAW'!AP104</f>
        <v>0</v>
      </c>
      <c r="M109" s="86">
        <f>'8. Afschrijvingen voor GAW'!AQ104</f>
        <v>0</v>
      </c>
      <c r="N109" s="86">
        <f>'8. Afschrijvingen voor GAW'!AR104</f>
        <v>0</v>
      </c>
      <c r="O109" s="86">
        <f>'8. Afschrijvingen voor GAW'!AS104</f>
        <v>0</v>
      </c>
      <c r="P109" s="86">
        <f>'8. Afschrijvingen voor GAW'!AT104</f>
        <v>10875.855888888889</v>
      </c>
      <c r="Q109" s="86">
        <f>'8. Afschrijvingen voor GAW'!AU104</f>
        <v>21795.215201333333</v>
      </c>
      <c r="R109" s="86">
        <f>'8. Afschrijvingen voor GAW'!AV104</f>
        <v>22100.348214152</v>
      </c>
      <c r="S109" s="86">
        <f>'8. Afschrijvingen voor GAW'!AW104</f>
        <v>22564.455526649188</v>
      </c>
      <c r="T109" s="86">
        <f>'8. Afschrijvingen voor GAW'!AX104</f>
        <v>23196.260281395364</v>
      </c>
      <c r="U109" s="86">
        <f>'8. Afschrijvingen voor GAW'!AY104</f>
        <v>23358.634103365126</v>
      </c>
      <c r="V109" s="86">
        <f>'8. Afschrijvingen voor GAW'!AZ104</f>
        <v>28030.360924038152</v>
      </c>
      <c r="W109" s="86">
        <f>'8. Afschrijvingen voor GAW'!BA104</f>
        <v>27178.805655459775</v>
      </c>
      <c r="X109" s="86">
        <f>'8. Afschrijvingen voor GAW'!BB104</f>
        <v>26353.120420357202</v>
      </c>
      <c r="Y109" s="86">
        <f>'8. Afschrijvingen voor GAW'!BC104</f>
        <v>25552.519293662805</v>
      </c>
      <c r="Z109" s="86">
        <f>'8. Afschrijvingen voor GAW'!BD104</f>
        <v>24776.240226513553</v>
      </c>
      <c r="AB109" s="122"/>
      <c r="AC109" s="87">
        <f t="shared" si="22"/>
        <v>0</v>
      </c>
      <c r="AD109" s="87">
        <f t="shared" si="7"/>
        <v>0</v>
      </c>
      <c r="AE109" s="87">
        <f t="shared" si="8"/>
        <v>0</v>
      </c>
      <c r="AF109" s="87">
        <f t="shared" si="9"/>
        <v>0</v>
      </c>
      <c r="AG109" s="87">
        <f t="shared" si="10"/>
        <v>0</v>
      </c>
      <c r="AH109" s="87">
        <f t="shared" si="11"/>
        <v>967951.17411111109</v>
      </c>
      <c r="AI109" s="87">
        <f t="shared" si="12"/>
        <v>948091.86125800002</v>
      </c>
      <c r="AJ109" s="87">
        <f t="shared" si="13"/>
        <v>939264.79910146003</v>
      </c>
      <c r="AK109" s="87">
        <f t="shared" si="14"/>
        <v>936424.90435594146</v>
      </c>
      <c r="AL109" s="87">
        <f t="shared" si="15"/>
        <v>939448.54139651242</v>
      </c>
      <c r="AM109" s="87">
        <f t="shared" si="16"/>
        <v>922666.04708292277</v>
      </c>
      <c r="AN109" s="87">
        <f t="shared" si="17"/>
        <v>894635.68615888467</v>
      </c>
      <c r="AO109" s="87">
        <f t="shared" si="18"/>
        <v>867456.88050342491</v>
      </c>
      <c r="AP109" s="87">
        <f t="shared" si="19"/>
        <v>841103.7600830677</v>
      </c>
      <c r="AQ109" s="87">
        <f t="shared" si="20"/>
        <v>815551.24078940484</v>
      </c>
      <c r="AR109" s="87">
        <f t="shared" si="21"/>
        <v>790775.00056289125</v>
      </c>
    </row>
    <row r="110" spans="1:44" s="20" customFormat="1" x14ac:dyDescent="0.2">
      <c r="A110" s="40"/>
      <c r="B110" s="86">
        <f>'3. Investeringen'!B91</f>
        <v>77</v>
      </c>
      <c r="C110" s="86" t="str">
        <f>'3. Investeringen'!G91</f>
        <v>Nieuwe investeringen TD</v>
      </c>
      <c r="D110" s="86">
        <f>'3. Investeringen'!K91</f>
        <v>2016</v>
      </c>
      <c r="E110" s="121">
        <f>'3. Investeringen'!N91</f>
        <v>2016</v>
      </c>
      <c r="F110" s="86">
        <f>'3. Investeringen'!O91</f>
        <v>339599.56999999995</v>
      </c>
      <c r="G110" s="86">
        <f>'3. Investeringen'!P91</f>
        <v>0</v>
      </c>
      <c r="I110" s="86">
        <f>'6. Investeringen per jaar'!I91</f>
        <v>1</v>
      </c>
      <c r="K110" s="86">
        <f>'8. Afschrijvingen voor GAW'!AO105</f>
        <v>0</v>
      </c>
      <c r="L110" s="86">
        <f>'8. Afschrijvingen voor GAW'!AP105</f>
        <v>0</v>
      </c>
      <c r="M110" s="86">
        <f>'8. Afschrijvingen voor GAW'!AQ105</f>
        <v>0</v>
      </c>
      <c r="N110" s="86">
        <f>'8. Afschrijvingen voor GAW'!AR105</f>
        <v>0</v>
      </c>
      <c r="O110" s="86">
        <f>'8. Afschrijvingen voor GAW'!AS105</f>
        <v>0</v>
      </c>
      <c r="P110" s="86">
        <f>'8. Afschrijvingen voor GAW'!AT105</f>
        <v>5659.9928333333328</v>
      </c>
      <c r="Q110" s="86">
        <f>'8. Afschrijvingen voor GAW'!AU105</f>
        <v>11342.625638</v>
      </c>
      <c r="R110" s="86">
        <f>'8. Afschrijvingen voor GAW'!AV105</f>
        <v>11501.422396931997</v>
      </c>
      <c r="S110" s="86">
        <f>'8. Afschrijvingen voor GAW'!AW105</f>
        <v>11742.952267267568</v>
      </c>
      <c r="T110" s="86">
        <f>'8. Afschrijvingen voor GAW'!AX105</f>
        <v>12071.75493075106</v>
      </c>
      <c r="U110" s="86">
        <f>'8. Afschrijvingen voor GAW'!AY105</f>
        <v>12156.257215266314</v>
      </c>
      <c r="V110" s="86">
        <f>'8. Afschrijvingen voor GAW'!AZ105</f>
        <v>14587.508658319575</v>
      </c>
      <c r="W110" s="86">
        <f>'8. Afschrijvingen voor GAW'!BA105</f>
        <v>13873.018438320249</v>
      </c>
      <c r="X110" s="86">
        <f>'8. Afschrijvingen voor GAW'!BB105</f>
        <v>13193.523657667831</v>
      </c>
      <c r="Y110" s="86">
        <f>'8. Afschrijvingen voor GAW'!BC105</f>
        <v>12547.310254026957</v>
      </c>
      <c r="Z110" s="86">
        <f>'8. Afschrijvingen voor GAW'!BD105</f>
        <v>11932.74811913584</v>
      </c>
      <c r="AB110" s="122"/>
      <c r="AC110" s="87">
        <f t="shared" si="22"/>
        <v>0</v>
      </c>
      <c r="AD110" s="87">
        <f t="shared" si="7"/>
        <v>0</v>
      </c>
      <c r="AE110" s="87">
        <f t="shared" si="8"/>
        <v>0</v>
      </c>
      <c r="AF110" s="87">
        <f t="shared" si="9"/>
        <v>0</v>
      </c>
      <c r="AG110" s="87">
        <f t="shared" si="10"/>
        <v>0</v>
      </c>
      <c r="AH110" s="87">
        <f t="shared" si="11"/>
        <v>333939.57716666663</v>
      </c>
      <c r="AI110" s="87">
        <f t="shared" si="12"/>
        <v>323264.83068299992</v>
      </c>
      <c r="AJ110" s="87">
        <f t="shared" si="13"/>
        <v>316289.11591562995</v>
      </c>
      <c r="AK110" s="87">
        <f t="shared" si="14"/>
        <v>311188.2350825906</v>
      </c>
      <c r="AL110" s="87">
        <f t="shared" si="15"/>
        <v>307829.7507341521</v>
      </c>
      <c r="AM110" s="87">
        <f t="shared" si="16"/>
        <v>297828.30177402485</v>
      </c>
      <c r="AN110" s="87">
        <f t="shared" si="17"/>
        <v>283240.79311570525</v>
      </c>
      <c r="AO110" s="87">
        <f t="shared" si="18"/>
        <v>269367.77467738499</v>
      </c>
      <c r="AP110" s="87">
        <f t="shared" si="19"/>
        <v>256174.25101971717</v>
      </c>
      <c r="AQ110" s="87">
        <f t="shared" si="20"/>
        <v>243626.9407656902</v>
      </c>
      <c r="AR110" s="87">
        <f t="shared" si="21"/>
        <v>231694.19264655435</v>
      </c>
    </row>
    <row r="111" spans="1:44" s="20" customFormat="1" x14ac:dyDescent="0.2">
      <c r="A111" s="40"/>
      <c r="B111" s="86">
        <f>'3. Investeringen'!B92</f>
        <v>78</v>
      </c>
      <c r="C111" s="86" t="str">
        <f>'3. Investeringen'!G92</f>
        <v>Nieuwe investeringen TD</v>
      </c>
      <c r="D111" s="86">
        <f>'3. Investeringen'!K92</f>
        <v>2016</v>
      </c>
      <c r="E111" s="121">
        <f>'3. Investeringen'!N92</f>
        <v>2016</v>
      </c>
      <c r="F111" s="86">
        <f>'3. Investeringen'!O92</f>
        <v>40045.75</v>
      </c>
      <c r="G111" s="86">
        <f>'3. Investeringen'!P92</f>
        <v>0</v>
      </c>
      <c r="I111" s="86">
        <f>'6. Investeringen per jaar'!I92</f>
        <v>1</v>
      </c>
      <c r="K111" s="86">
        <f>'8. Afschrijvingen voor GAW'!AO106</f>
        <v>0</v>
      </c>
      <c r="L111" s="86">
        <f>'8. Afschrijvingen voor GAW'!AP106</f>
        <v>0</v>
      </c>
      <c r="M111" s="86">
        <f>'8. Afschrijvingen voor GAW'!AQ106</f>
        <v>0</v>
      </c>
      <c r="N111" s="86">
        <f>'8. Afschrijvingen voor GAW'!AR106</f>
        <v>0</v>
      </c>
      <c r="O111" s="86">
        <f>'8. Afschrijvingen voor GAW'!AS106</f>
        <v>0</v>
      </c>
      <c r="P111" s="86">
        <f>'8. Afschrijvingen voor GAW'!AT106</f>
        <v>800.91499999999996</v>
      </c>
      <c r="Q111" s="86">
        <f>'8. Afschrijvingen voor GAW'!AU106</f>
        <v>1605.0336599999998</v>
      </c>
      <c r="R111" s="86">
        <f>'8. Afschrijvingen voor GAW'!AV106</f>
        <v>1627.5041312399999</v>
      </c>
      <c r="S111" s="86">
        <f>'8. Afschrijvingen voor GAW'!AW106</f>
        <v>1661.6817179960394</v>
      </c>
      <c r="T111" s="86">
        <f>'8. Afschrijvingen voor GAW'!AX106</f>
        <v>1708.2088060999286</v>
      </c>
      <c r="U111" s="86">
        <f>'8. Afschrijvingen voor GAW'!AY106</f>
        <v>1720.1662677426277</v>
      </c>
      <c r="V111" s="86">
        <f>'8. Afschrijvingen voor GAW'!AZ106</f>
        <v>2064.1995212911534</v>
      </c>
      <c r="W111" s="86">
        <f>'8. Afschrijvingen voor GAW'!BA106</f>
        <v>1937.1718584424668</v>
      </c>
      <c r="X111" s="86">
        <f>'8. Afschrijvingen voor GAW'!BB106</f>
        <v>1817.9612825383153</v>
      </c>
      <c r="Y111" s="86">
        <f>'8. Afschrijvingen voor GAW'!BC106</f>
        <v>1706.0867420744191</v>
      </c>
      <c r="Z111" s="86">
        <f>'8. Afschrijvingen voor GAW'!BD106</f>
        <v>1678.5692139764446</v>
      </c>
      <c r="AB111" s="122"/>
      <c r="AC111" s="87">
        <f t="shared" si="22"/>
        <v>0</v>
      </c>
      <c r="AD111" s="87">
        <f t="shared" si="7"/>
        <v>0</v>
      </c>
      <c r="AE111" s="87">
        <f t="shared" si="8"/>
        <v>0</v>
      </c>
      <c r="AF111" s="87">
        <f t="shared" si="9"/>
        <v>0</v>
      </c>
      <c r="AG111" s="87">
        <f t="shared" si="10"/>
        <v>0</v>
      </c>
      <c r="AH111" s="87">
        <f t="shared" si="11"/>
        <v>39244.834999999999</v>
      </c>
      <c r="AI111" s="87">
        <f t="shared" si="12"/>
        <v>37718.291010000001</v>
      </c>
      <c r="AJ111" s="87">
        <f t="shared" si="13"/>
        <v>36618.842952900006</v>
      </c>
      <c r="AK111" s="87">
        <f t="shared" si="14"/>
        <v>35726.156936914864</v>
      </c>
      <c r="AL111" s="87">
        <f t="shared" si="15"/>
        <v>35018.280525048547</v>
      </c>
      <c r="AM111" s="87">
        <f t="shared" si="16"/>
        <v>33543.242220981258</v>
      </c>
      <c r="AN111" s="87">
        <f t="shared" si="17"/>
        <v>31479.042699690104</v>
      </c>
      <c r="AO111" s="87">
        <f t="shared" si="18"/>
        <v>29541.870841247637</v>
      </c>
      <c r="AP111" s="87">
        <f t="shared" si="19"/>
        <v>27723.909558709322</v>
      </c>
      <c r="AQ111" s="87">
        <f t="shared" si="20"/>
        <v>26017.822816634904</v>
      </c>
      <c r="AR111" s="87">
        <f t="shared" si="21"/>
        <v>24339.25360265846</v>
      </c>
    </row>
    <row r="112" spans="1:44" s="20" customFormat="1" x14ac:dyDescent="0.2">
      <c r="A112" s="40"/>
      <c r="B112" s="86">
        <f>'3. Investeringen'!B93</f>
        <v>79</v>
      </c>
      <c r="C112" s="86" t="str">
        <f>'3. Investeringen'!G93</f>
        <v>Nieuwe investeringen TD</v>
      </c>
      <c r="D112" s="86">
        <f>'3. Investeringen'!K93</f>
        <v>2016</v>
      </c>
      <c r="E112" s="121">
        <f>'3. Investeringen'!N93</f>
        <v>2016</v>
      </c>
      <c r="F112" s="86">
        <f>'3. Investeringen'!O93</f>
        <v>294510.06</v>
      </c>
      <c r="G112" s="86">
        <f>'3. Investeringen'!P93</f>
        <v>0</v>
      </c>
      <c r="I112" s="86">
        <f>'6. Investeringen per jaar'!I93</f>
        <v>1</v>
      </c>
      <c r="K112" s="86">
        <f>'8. Afschrijvingen voor GAW'!AO107</f>
        <v>0</v>
      </c>
      <c r="L112" s="86">
        <f>'8. Afschrijvingen voor GAW'!AP107</f>
        <v>0</v>
      </c>
      <c r="M112" s="86">
        <f>'8. Afschrijvingen voor GAW'!AQ107</f>
        <v>0</v>
      </c>
      <c r="N112" s="86">
        <f>'8. Afschrijvingen voor GAW'!AR107</f>
        <v>0</v>
      </c>
      <c r="O112" s="86">
        <f>'8. Afschrijvingen voor GAW'!AS107</f>
        <v>0</v>
      </c>
      <c r="P112" s="86">
        <f>'8. Afschrijvingen voor GAW'!AT107</f>
        <v>14725.503000000001</v>
      </c>
      <c r="Q112" s="86">
        <f>'8. Afschrijvingen voor GAW'!AU107</f>
        <v>29509.908011999996</v>
      </c>
      <c r="R112" s="86">
        <f>'8. Afschrijvingen voor GAW'!AV107</f>
        <v>29923.046724167994</v>
      </c>
      <c r="S112" s="86">
        <f>'8. Afschrijvingen voor GAW'!AW107</f>
        <v>30551.430705375518</v>
      </c>
      <c r="T112" s="86">
        <f>'8. Afschrijvingen voor GAW'!AX107</f>
        <v>31406.870765126034</v>
      </c>
      <c r="U112" s="86">
        <f>'8. Afschrijvingen voor GAW'!AY107</f>
        <v>31626.718860481909</v>
      </c>
      <c r="V112" s="86">
        <f>'8. Afschrijvingen voor GAW'!AZ107</f>
        <v>37952.062632578287</v>
      </c>
      <c r="W112" s="86">
        <f>'8. Afschrijvingen voor GAW'!BA107</f>
        <v>29819.477782740087</v>
      </c>
      <c r="X112" s="86">
        <f>'8. Afschrijvingen voor GAW'!BB107</f>
        <v>29819.477782740087</v>
      </c>
      <c r="Y112" s="86">
        <f>'8. Afschrijvingen voor GAW'!BC107</f>
        <v>29819.477782740087</v>
      </c>
      <c r="Z112" s="86">
        <f>'8. Afschrijvingen voor GAW'!BD107</f>
        <v>14909.738891370043</v>
      </c>
      <c r="AB112" s="122"/>
      <c r="AC112" s="87">
        <f t="shared" si="22"/>
        <v>0</v>
      </c>
      <c r="AD112" s="87">
        <f t="shared" si="7"/>
        <v>0</v>
      </c>
      <c r="AE112" s="87">
        <f t="shared" si="8"/>
        <v>0</v>
      </c>
      <c r="AF112" s="87">
        <f t="shared" si="9"/>
        <v>0</v>
      </c>
      <c r="AG112" s="87">
        <f t="shared" si="10"/>
        <v>0</v>
      </c>
      <c r="AH112" s="87">
        <f t="shared" si="11"/>
        <v>279784.55699999997</v>
      </c>
      <c r="AI112" s="87">
        <f t="shared" si="12"/>
        <v>250834.21810199998</v>
      </c>
      <c r="AJ112" s="87">
        <f t="shared" si="13"/>
        <v>224422.85043125998</v>
      </c>
      <c r="AK112" s="87">
        <f t="shared" si="14"/>
        <v>198584.29958494089</v>
      </c>
      <c r="AL112" s="87">
        <f t="shared" si="15"/>
        <v>172737.78920819319</v>
      </c>
      <c r="AM112" s="87">
        <f t="shared" si="16"/>
        <v>142320.23487216863</v>
      </c>
      <c r="AN112" s="87">
        <f t="shared" si="17"/>
        <v>104368.17223959035</v>
      </c>
      <c r="AO112" s="87">
        <f t="shared" si="18"/>
        <v>74548.694456850266</v>
      </c>
      <c r="AP112" s="87">
        <f t="shared" si="19"/>
        <v>44729.216674110183</v>
      </c>
      <c r="AQ112" s="87">
        <f t="shared" si="20"/>
        <v>14909.738891370096</v>
      </c>
      <c r="AR112" s="87">
        <f t="shared" si="21"/>
        <v>5.2750692702829838E-11</v>
      </c>
    </row>
    <row r="113" spans="1:44" s="20" customFormat="1" x14ac:dyDescent="0.2">
      <c r="A113" s="40"/>
      <c r="B113" s="86">
        <f>'3. Investeringen'!B94</f>
        <v>80</v>
      </c>
      <c r="C113" s="86" t="str">
        <f>'3. Investeringen'!G94</f>
        <v>Nieuwe investeringen TD</v>
      </c>
      <c r="D113" s="86">
        <f>'3. Investeringen'!K94</f>
        <v>2016</v>
      </c>
      <c r="E113" s="121">
        <f>'3. Investeringen'!N94</f>
        <v>2016</v>
      </c>
      <c r="F113" s="86">
        <f>'3. Investeringen'!O94</f>
        <v>391314.66000000003</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0</v>
      </c>
      <c r="O113" s="86">
        <f>'8. Afschrijvingen voor GAW'!AS108</f>
        <v>0</v>
      </c>
      <c r="P113" s="86">
        <f>'8. Afschrijvingen voor GAW'!AT108</f>
        <v>39131.466000000008</v>
      </c>
      <c r="Q113" s="86">
        <f>'8. Afschrijvingen voor GAW'!AU108</f>
        <v>78419.457863999996</v>
      </c>
      <c r="R113" s="86">
        <f>'8. Afschrijvingen voor GAW'!AV108</f>
        <v>79517.330274095992</v>
      </c>
      <c r="S113" s="86">
        <f>'8. Afschrijvingen voor GAW'!AW108</f>
        <v>81187.194209851994</v>
      </c>
      <c r="T113" s="86">
        <f>'8. Afschrijvingen voor GAW'!AX108</f>
        <v>83460.435647727849</v>
      </c>
      <c r="U113" s="86">
        <f>'8. Afschrijvingen voor GAW'!AY108</f>
        <v>42022.329348630963</v>
      </c>
      <c r="V113" s="86">
        <f>'8. Afschrijvingen voor GAW'!AZ108</f>
        <v>0</v>
      </c>
      <c r="W113" s="86">
        <f>'8. Afschrijvingen voor GAW'!BA108</f>
        <v>0</v>
      </c>
      <c r="X113" s="86">
        <f>'8. Afschrijvingen voor GAW'!BB108</f>
        <v>0</v>
      </c>
      <c r="Y113" s="86">
        <f>'8. Afschrijvingen voor GAW'!BC108</f>
        <v>0</v>
      </c>
      <c r="Z113" s="86">
        <f>'8. Afschrijvingen voor GAW'!BD108</f>
        <v>0</v>
      </c>
      <c r="AB113" s="122"/>
      <c r="AC113" s="87">
        <f t="shared" si="22"/>
        <v>0</v>
      </c>
      <c r="AD113" s="87">
        <f t="shared" si="7"/>
        <v>0</v>
      </c>
      <c r="AE113" s="87">
        <f t="shared" si="8"/>
        <v>0</v>
      </c>
      <c r="AF113" s="87">
        <f t="shared" si="9"/>
        <v>0</v>
      </c>
      <c r="AG113" s="87">
        <f t="shared" si="10"/>
        <v>0</v>
      </c>
      <c r="AH113" s="87">
        <f t="shared" si="11"/>
        <v>352183.19400000002</v>
      </c>
      <c r="AI113" s="87">
        <f t="shared" si="12"/>
        <v>274468.10252400005</v>
      </c>
      <c r="AJ113" s="87">
        <f t="shared" si="13"/>
        <v>198793.32568524004</v>
      </c>
      <c r="AK113" s="87">
        <f t="shared" si="14"/>
        <v>121780.79131477806</v>
      </c>
      <c r="AL113" s="87">
        <f t="shared" si="15"/>
        <v>41730.217823864004</v>
      </c>
      <c r="AM113" s="87">
        <f t="shared" si="16"/>
        <v>8.7311491370201111E-11</v>
      </c>
      <c r="AN113" s="87">
        <f t="shared" si="17"/>
        <v>8.7311491370201111E-11</v>
      </c>
      <c r="AO113" s="87">
        <f t="shared" si="18"/>
        <v>8.7311491370201111E-11</v>
      </c>
      <c r="AP113" s="87">
        <f t="shared" si="19"/>
        <v>8.7311491370201111E-11</v>
      </c>
      <c r="AQ113" s="87">
        <f t="shared" si="20"/>
        <v>8.7311491370201111E-11</v>
      </c>
      <c r="AR113" s="87">
        <f t="shared" si="21"/>
        <v>8.7311491370201111E-11</v>
      </c>
    </row>
    <row r="114" spans="1:44" s="20" customFormat="1" x14ac:dyDescent="0.2">
      <c r="A114" s="40"/>
      <c r="B114" s="86">
        <f>'3. Investeringen'!B95</f>
        <v>81</v>
      </c>
      <c r="C114" s="86" t="str">
        <f>'3. Investeringen'!G95</f>
        <v>Nieuwe investeringen TD</v>
      </c>
      <c r="D114" s="86">
        <f>'3. Investeringen'!K95</f>
        <v>2016</v>
      </c>
      <c r="E114" s="121">
        <f>'3. Investeringen'!N95</f>
        <v>2016</v>
      </c>
      <c r="F114" s="86">
        <f>'3. Investeringen'!O95</f>
        <v>7429</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0</v>
      </c>
      <c r="O114" s="86">
        <f>'8. Afschrijvingen voor GAW'!AS109</f>
        <v>0</v>
      </c>
      <c r="P114" s="86">
        <f>'8. Afschrijvingen voor GAW'!AT109</f>
        <v>0</v>
      </c>
      <c r="Q114" s="86">
        <f>'8. Afschrijvingen voor GAW'!AU109</f>
        <v>0</v>
      </c>
      <c r="R114" s="86">
        <f>'8. Afschrijvingen voor GAW'!AV109</f>
        <v>0</v>
      </c>
      <c r="S114" s="86">
        <f>'8. Afschrijvingen voor GAW'!AW109</f>
        <v>0</v>
      </c>
      <c r="T114" s="86">
        <f>'8. Afschrijvingen voor GAW'!AX109</f>
        <v>0</v>
      </c>
      <c r="U114" s="86">
        <f>'8. Afschrijvingen voor GAW'!AY109</f>
        <v>0</v>
      </c>
      <c r="V114" s="86">
        <f>'8. Afschrijvingen voor GAW'!AZ109</f>
        <v>0</v>
      </c>
      <c r="W114" s="86">
        <f>'8. Afschrijvingen voor GAW'!BA109</f>
        <v>0</v>
      </c>
      <c r="X114" s="86">
        <f>'8. Afschrijvingen voor GAW'!BB109</f>
        <v>0</v>
      </c>
      <c r="Y114" s="86">
        <f>'8. Afschrijvingen voor GAW'!BC109</f>
        <v>0</v>
      </c>
      <c r="Z114" s="86">
        <f>'8. Afschrijvingen voor GAW'!BD109</f>
        <v>0</v>
      </c>
      <c r="AB114" s="122"/>
      <c r="AC114" s="87">
        <f t="shared" si="22"/>
        <v>0</v>
      </c>
      <c r="AD114" s="87">
        <f t="shared" ref="AD114:AD155" si="23">$I114*IF($D114&lt;2011,IF(AD$33=$E114,$G114*L$28-L114,
AC114*L$28-L114),
IF(AD$33=$E114,$F114-L114,
AC114*L$28-L114))</f>
        <v>0</v>
      </c>
      <c r="AE114" s="87">
        <f t="shared" ref="AE114:AE155" si="24">$I114*IF($D114&lt;2011,IF(AE$33=$E114,$G114*M$28-M114,
AD114*M$28-M114),
IF(AE$33=$E114,$F114-M114,
AD114*M$28-M114))</f>
        <v>0</v>
      </c>
      <c r="AF114" s="87">
        <f t="shared" ref="AF114:AF155" si="25">$I114*IF($D114&lt;2011,IF(AF$33=$E114,$G114*N$28-N114,
AE114*N$28-N114),
IF(AF$33=$E114,$F114-N114,
AE114*N$28-N114))</f>
        <v>0</v>
      </c>
      <c r="AG114" s="87">
        <f t="shared" ref="AG114:AG155" si="26">$I114*IF($D114&lt;2011,IF(AG$33=$E114,$G114*O$28-O114,
AF114*O$28-O114),
IF(AG$33=$E114,$F114-O114,
AF114*O$28-O114))</f>
        <v>0</v>
      </c>
      <c r="AH114" s="87">
        <f t="shared" ref="AH114:AH155" si="27">$I114*IF($D114&lt;2011,IF(AH$33=$E114,$G114*P$28-P114,
AG114*P$28-P114),
IF(AH$33=$E114,$F114-P114,
AG114*P$28-P114))</f>
        <v>7429</v>
      </c>
      <c r="AI114" s="87">
        <f t="shared" ref="AI114:AI155" si="28">$I114*IF($D114&lt;2011,IF(AI$33=$E114,$G114*Q$28-Q114,
AH114*Q$28-Q114),
IF(AI$33=$E114,$F114-Q114,
AH114*Q$28-Q114))</f>
        <v>7443.8580000000002</v>
      </c>
      <c r="AJ114" s="87">
        <f t="shared" ref="AJ114:AJ155" si="29">$I114*IF($D114&lt;2011,IF(AJ$33=$E114,$G114*R$28-R114,
AI114*R$28-R114),
IF(AJ$33=$E114,$F114-R114,
AI114*R$28-R114))</f>
        <v>7548.0720120000005</v>
      </c>
      <c r="AK114" s="87">
        <f t="shared" ref="AK114:AK155" si="30">$I114*IF($D114&lt;2011,IF(AK$33=$E114,$G114*S$28-S114,
AJ114*S$28-S114),
IF(AK$33=$E114,$F114-S114,
AJ114*S$28-S114))</f>
        <v>7706.5815242520002</v>
      </c>
      <c r="AL114" s="87">
        <f t="shared" ref="AL114:AL155" si="31">$I114*IF($D114&lt;2011,IF(AL$33=$E114,$G114*T$28-T114,
AK114*T$28-T114),
IF(AL$33=$E114,$F114-T114,
AK114*T$28-T114))</f>
        <v>7922.3658069310568</v>
      </c>
      <c r="AM114" s="87">
        <f t="shared" ref="AM114:AM155" si="32">$I114*IF($D114&lt;2011,IF(AM$33=$E114,$G114*U$28-U114,
AL114*U$28-U114),
IF(AM$33=$E114,$F114-U114,
AL114*U$28-U114))</f>
        <v>7977.8223675795734</v>
      </c>
      <c r="AN114" s="87">
        <f t="shared" ref="AN114:AN155" si="33">$I114*IF($D114&lt;2011,IF(AN$33=$E114,$G114*V$28-V114,
AM114*V$28-V114),
IF(AN$33=$E114,$F114-V114,
AM114*V$28-V114))</f>
        <v>7977.8223675795734</v>
      </c>
      <c r="AO114" s="87">
        <f t="shared" ref="AO114:AO155" si="34">$I114*IF($D114&lt;2011,IF(AO$33=$E114,$G114*W$28-W114,
AN114*W$28-W114),
IF(AO$33=$E114,$F114-W114,
AN114*W$28-W114))</f>
        <v>7977.8223675795734</v>
      </c>
      <c r="AP114" s="87">
        <f t="shared" ref="AP114:AP155" si="35">$I114*IF($D114&lt;2011,IF(AP$33=$E114,$G114*X$28-X114,
AO114*X$28-X114),
IF(AP$33=$E114,$F114-X114,
AO114*X$28-X114))</f>
        <v>7977.8223675795734</v>
      </c>
      <c r="AQ114" s="87">
        <f t="shared" ref="AQ114:AQ155" si="36">$I114*IF($D114&lt;2011,IF(AQ$33=$E114,$G114*Y$28-Y114,
AP114*Y$28-Y114),
IF(AQ$33=$E114,$F114-Y114,
AP114*Y$28-Y114))</f>
        <v>7977.8223675795734</v>
      </c>
      <c r="AR114" s="87">
        <f t="shared" ref="AR114:AR155" si="37">$I114*IF($D114&lt;2011,IF(AR$33=$E114,$G114*Z$28-Z114,
AQ114*Z$28-Z114),
IF(AR$33=$E114,$F114-Z114,
AQ114*Z$28-Z114))</f>
        <v>7977.8223675795734</v>
      </c>
    </row>
    <row r="115" spans="1:44" s="20" customFormat="1" x14ac:dyDescent="0.2">
      <c r="A115" s="40"/>
      <c r="B115" s="86">
        <f>'3. Investeringen'!B96</f>
        <v>82</v>
      </c>
      <c r="C115" s="86" t="str">
        <f>'3. Investeringen'!G96</f>
        <v>Nieuwe investeringen TD</v>
      </c>
      <c r="D115" s="86">
        <f>'3. Investeringen'!K96</f>
        <v>2017</v>
      </c>
      <c r="E115" s="121">
        <f>'3. Investeringen'!N96</f>
        <v>2017</v>
      </c>
      <c r="F115" s="86">
        <f>'3. Investeringen'!O96</f>
        <v>293920.3</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0</v>
      </c>
      <c r="P115" s="86">
        <f>'8. Afschrijvingen voor GAW'!AT110</f>
        <v>0</v>
      </c>
      <c r="Q115" s="86">
        <f>'8. Afschrijvingen voor GAW'!AU110</f>
        <v>2672.002727272727</v>
      </c>
      <c r="R115" s="86">
        <f>'8. Afschrijvingen voor GAW'!AV110</f>
        <v>5418.8215309090901</v>
      </c>
      <c r="S115" s="86">
        <f>'8. Afschrijvingen voor GAW'!AW110</f>
        <v>5532.6167830581808</v>
      </c>
      <c r="T115" s="86">
        <f>'8. Afschrijvingen voor GAW'!AX110</f>
        <v>5687.5300529838105</v>
      </c>
      <c r="U115" s="86">
        <f>'8. Afschrijvingen voor GAW'!AY110</f>
        <v>5727.3427633546962</v>
      </c>
      <c r="V115" s="86">
        <f>'8. Afschrijvingen voor GAW'!AZ110</f>
        <v>6872.8113160256371</v>
      </c>
      <c r="W115" s="86">
        <f>'8. Afschrijvingen voor GAW'!BA110</f>
        <v>6709.4969877240364</v>
      </c>
      <c r="X115" s="86">
        <f>'8. Afschrijvingen voor GAW'!BB110</f>
        <v>6550.0633959365359</v>
      </c>
      <c r="Y115" s="86">
        <f>'8. Afschrijvingen voor GAW'!BC110</f>
        <v>6394.4183251420036</v>
      </c>
      <c r="Z115" s="86">
        <f>'8. Afschrijvingen voor GAW'!BD110</f>
        <v>6242.4717510792234</v>
      </c>
      <c r="AB115" s="122"/>
      <c r="AC115" s="87">
        <f t="shared" si="22"/>
        <v>0</v>
      </c>
      <c r="AD115" s="87">
        <f t="shared" si="23"/>
        <v>0</v>
      </c>
      <c r="AE115" s="87">
        <f t="shared" si="24"/>
        <v>0</v>
      </c>
      <c r="AF115" s="87">
        <f t="shared" si="25"/>
        <v>0</v>
      </c>
      <c r="AG115" s="87">
        <f t="shared" si="26"/>
        <v>0</v>
      </c>
      <c r="AH115" s="87">
        <f t="shared" si="27"/>
        <v>0</v>
      </c>
      <c r="AI115" s="87">
        <f t="shared" si="28"/>
        <v>291248.29727272724</v>
      </c>
      <c r="AJ115" s="87">
        <f t="shared" si="29"/>
        <v>289906.95190363633</v>
      </c>
      <c r="AK115" s="87">
        <f t="shared" si="30"/>
        <v>290462.3811105545</v>
      </c>
      <c r="AL115" s="87">
        <f t="shared" si="31"/>
        <v>292907.79772866628</v>
      </c>
      <c r="AM115" s="87">
        <f t="shared" si="32"/>
        <v>289230.80954941222</v>
      </c>
      <c r="AN115" s="87">
        <f t="shared" si="33"/>
        <v>282357.99823338661</v>
      </c>
      <c r="AO115" s="87">
        <f t="shared" si="34"/>
        <v>275648.50124566257</v>
      </c>
      <c r="AP115" s="87">
        <f t="shared" si="35"/>
        <v>269098.43784972606</v>
      </c>
      <c r="AQ115" s="87">
        <f t="shared" si="36"/>
        <v>262704.01952458406</v>
      </c>
      <c r="AR115" s="87">
        <f t="shared" si="37"/>
        <v>256461.54777350483</v>
      </c>
    </row>
    <row r="116" spans="1:44" s="20" customFormat="1" x14ac:dyDescent="0.2">
      <c r="A116" s="40"/>
      <c r="B116" s="86">
        <f>'3. Investeringen'!B97</f>
        <v>83</v>
      </c>
      <c r="C116" s="86" t="str">
        <f>'3. Investeringen'!G97</f>
        <v>Nieuwe investeringen TD</v>
      </c>
      <c r="D116" s="86">
        <f>'3. Investeringen'!K97</f>
        <v>2017</v>
      </c>
      <c r="E116" s="121">
        <f>'3. Investeringen'!N97</f>
        <v>2017</v>
      </c>
      <c r="F116" s="86">
        <f>'3. Investeringen'!O97</f>
        <v>680649.54</v>
      </c>
      <c r="G116" s="86">
        <f>'3. Investeringen'!P97</f>
        <v>0</v>
      </c>
      <c r="I116" s="86">
        <f>'6. Investeringen per jaar'!I97</f>
        <v>1</v>
      </c>
      <c r="K116" s="86">
        <f>'8. Afschrijvingen voor GAW'!AO111</f>
        <v>0</v>
      </c>
      <c r="L116" s="86">
        <f>'8. Afschrijvingen voor GAW'!AP111</f>
        <v>0</v>
      </c>
      <c r="M116" s="86">
        <f>'8. Afschrijvingen voor GAW'!AQ111</f>
        <v>0</v>
      </c>
      <c r="N116" s="86">
        <f>'8. Afschrijvingen voor GAW'!AR111</f>
        <v>0</v>
      </c>
      <c r="O116" s="86">
        <f>'8. Afschrijvingen voor GAW'!AS111</f>
        <v>0</v>
      </c>
      <c r="P116" s="86">
        <f>'8. Afschrijvingen voor GAW'!AT111</f>
        <v>0</v>
      </c>
      <c r="Q116" s="86">
        <f>'8. Afschrijvingen voor GAW'!AU111</f>
        <v>7562.7726666666676</v>
      </c>
      <c r="R116" s="86">
        <f>'8. Afschrijvingen voor GAW'!AV111</f>
        <v>15337.302968000002</v>
      </c>
      <c r="S116" s="86">
        <f>'8. Afschrijvingen voor GAW'!AW111</f>
        <v>15659.386330328001</v>
      </c>
      <c r="T116" s="86">
        <f>'8. Afschrijvingen voor GAW'!AX111</f>
        <v>16097.849147577186</v>
      </c>
      <c r="U116" s="86">
        <f>'8. Afschrijvingen voor GAW'!AY111</f>
        <v>16210.534091610225</v>
      </c>
      <c r="V116" s="86">
        <f>'8. Afschrijvingen voor GAW'!AZ111</f>
        <v>19452.640909932266</v>
      </c>
      <c r="W116" s="86">
        <f>'8. Afschrijvingen voor GAW'!BA111</f>
        <v>18876.266364452793</v>
      </c>
      <c r="X116" s="86">
        <f>'8. Afschrijvingen voor GAW'!BB111</f>
        <v>18316.969583283822</v>
      </c>
      <c r="Y116" s="86">
        <f>'8. Afschrijvingen voor GAW'!BC111</f>
        <v>17774.244558593931</v>
      </c>
      <c r="Z116" s="86">
        <f>'8. Afschrijvingen voor GAW'!BD111</f>
        <v>17247.600275376335</v>
      </c>
      <c r="AB116" s="122"/>
      <c r="AC116" s="87">
        <f t="shared" si="22"/>
        <v>0</v>
      </c>
      <c r="AD116" s="87">
        <f t="shared" si="23"/>
        <v>0</v>
      </c>
      <c r="AE116" s="87">
        <f t="shared" si="24"/>
        <v>0</v>
      </c>
      <c r="AF116" s="87">
        <f t="shared" si="25"/>
        <v>0</v>
      </c>
      <c r="AG116" s="87">
        <f t="shared" si="26"/>
        <v>0</v>
      </c>
      <c r="AH116" s="87">
        <f t="shared" si="27"/>
        <v>0</v>
      </c>
      <c r="AI116" s="87">
        <f t="shared" si="28"/>
        <v>673086.76733333338</v>
      </c>
      <c r="AJ116" s="87">
        <f t="shared" si="29"/>
        <v>667172.67910800013</v>
      </c>
      <c r="AK116" s="87">
        <f t="shared" si="30"/>
        <v>665523.9190389401</v>
      </c>
      <c r="AL116" s="87">
        <f t="shared" si="31"/>
        <v>668060.73962445324</v>
      </c>
      <c r="AM116" s="87">
        <f t="shared" si="32"/>
        <v>656526.63071021414</v>
      </c>
      <c r="AN116" s="87">
        <f t="shared" si="33"/>
        <v>637073.98980028182</v>
      </c>
      <c r="AO116" s="87">
        <f t="shared" si="34"/>
        <v>618197.72343582904</v>
      </c>
      <c r="AP116" s="87">
        <f t="shared" si="35"/>
        <v>599880.75385254517</v>
      </c>
      <c r="AQ116" s="87">
        <f t="shared" si="36"/>
        <v>582106.50929395121</v>
      </c>
      <c r="AR116" s="87">
        <f t="shared" si="37"/>
        <v>564858.90901857486</v>
      </c>
    </row>
    <row r="117" spans="1:44" s="20" customFormat="1" x14ac:dyDescent="0.2">
      <c r="A117" s="40"/>
      <c r="B117" s="86">
        <f>'3. Investeringen'!B98</f>
        <v>84</v>
      </c>
      <c r="C117" s="86" t="str">
        <f>'3. Investeringen'!G98</f>
        <v>Nieuwe investeringen TD</v>
      </c>
      <c r="D117" s="86">
        <f>'3. Investeringen'!K98</f>
        <v>2017</v>
      </c>
      <c r="E117" s="121">
        <f>'3. Investeringen'!N98</f>
        <v>2017</v>
      </c>
      <c r="F117" s="86">
        <f>'3. Investeringen'!O98</f>
        <v>276314.90000000002</v>
      </c>
      <c r="G117" s="86">
        <f>'3. Investeringen'!P98</f>
        <v>0</v>
      </c>
      <c r="I117" s="86">
        <f>'6. Investeringen per jaar'!I98</f>
        <v>1</v>
      </c>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0</v>
      </c>
      <c r="Q117" s="86">
        <f>'8. Afschrijvingen voor GAW'!AU112</f>
        <v>4605.2483333333339</v>
      </c>
      <c r="R117" s="86">
        <f>'8. Afschrijvingen voor GAW'!AV112</f>
        <v>9339.44362</v>
      </c>
      <c r="S117" s="86">
        <f>'8. Afschrijvingen voor GAW'!AW112</f>
        <v>9535.5719360199982</v>
      </c>
      <c r="T117" s="86">
        <f>'8. Afschrijvingen voor GAW'!AX112</f>
        <v>9802.5679502285602</v>
      </c>
      <c r="U117" s="86">
        <f>'8. Afschrijvingen voor GAW'!AY112</f>
        <v>9871.1859258801578</v>
      </c>
      <c r="V117" s="86">
        <f>'8. Afschrijvingen voor GAW'!AZ112</f>
        <v>11845.423111056192</v>
      </c>
      <c r="W117" s="86">
        <f>'8. Afschrijvingen voor GAW'!BA112</f>
        <v>11287.991435241785</v>
      </c>
      <c r="X117" s="86">
        <f>'8. Afschrijvingen voor GAW'!BB112</f>
        <v>10756.791838289231</v>
      </c>
      <c r="Y117" s="86">
        <f>'8. Afschrijvingen voor GAW'!BC112</f>
        <v>10250.589869428561</v>
      </c>
      <c r="Z117" s="86">
        <f>'8. Afschrijvingen voor GAW'!BD112</f>
        <v>9768.2091696907464</v>
      </c>
      <c r="AB117" s="122"/>
      <c r="AC117" s="87">
        <f t="shared" si="22"/>
        <v>0</v>
      </c>
      <c r="AD117" s="87">
        <f t="shared" si="23"/>
        <v>0</v>
      </c>
      <c r="AE117" s="87">
        <f t="shared" si="24"/>
        <v>0</v>
      </c>
      <c r="AF117" s="87">
        <f t="shared" si="25"/>
        <v>0</v>
      </c>
      <c r="AG117" s="87">
        <f t="shared" si="26"/>
        <v>0</v>
      </c>
      <c r="AH117" s="87">
        <f t="shared" si="27"/>
        <v>0</v>
      </c>
      <c r="AI117" s="87">
        <f t="shared" si="28"/>
        <v>271709.65166666667</v>
      </c>
      <c r="AJ117" s="87">
        <f t="shared" si="29"/>
        <v>266174.14317000005</v>
      </c>
      <c r="AK117" s="87">
        <f t="shared" si="30"/>
        <v>262228.22824055003</v>
      </c>
      <c r="AL117" s="87">
        <f t="shared" si="31"/>
        <v>259768.05068105689</v>
      </c>
      <c r="AM117" s="87">
        <f t="shared" si="32"/>
        <v>251715.24110994409</v>
      </c>
      <c r="AN117" s="87">
        <f t="shared" si="33"/>
        <v>239869.81799888791</v>
      </c>
      <c r="AO117" s="87">
        <f t="shared" si="34"/>
        <v>228581.82656364611</v>
      </c>
      <c r="AP117" s="87">
        <f t="shared" si="35"/>
        <v>217825.03472535688</v>
      </c>
      <c r="AQ117" s="87">
        <f t="shared" si="36"/>
        <v>207574.4448559283</v>
      </c>
      <c r="AR117" s="87">
        <f t="shared" si="37"/>
        <v>197806.23568623755</v>
      </c>
    </row>
    <row r="118" spans="1:44" s="20" customFormat="1" x14ac:dyDescent="0.2">
      <c r="A118" s="40"/>
      <c r="B118" s="86">
        <f>'3. Investeringen'!B99</f>
        <v>85</v>
      </c>
      <c r="C118" s="86" t="str">
        <f>'3. Investeringen'!G99</f>
        <v>Nieuwe investeringen TD</v>
      </c>
      <c r="D118" s="86">
        <f>'3. Investeringen'!K99</f>
        <v>2017</v>
      </c>
      <c r="E118" s="121">
        <f>'3. Investeringen'!N99</f>
        <v>2017</v>
      </c>
      <c r="F118" s="86">
        <f>'3. Investeringen'!O99</f>
        <v>138040.31</v>
      </c>
      <c r="G118" s="86">
        <f>'3. Investeringen'!P99</f>
        <v>0</v>
      </c>
      <c r="I118" s="86">
        <f>'6. Investeringen per jaar'!I99</f>
        <v>1</v>
      </c>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0</v>
      </c>
      <c r="Q118" s="86">
        <f>'8. Afschrijvingen voor GAW'!AU113</f>
        <v>6902.0155000000004</v>
      </c>
      <c r="R118" s="86">
        <f>'8. Afschrijvingen voor GAW'!AV113</f>
        <v>13997.287434</v>
      </c>
      <c r="S118" s="86">
        <f>'8. Afschrijvingen voor GAW'!AW113</f>
        <v>14291.230470113998</v>
      </c>
      <c r="T118" s="86">
        <f>'8. Afschrijvingen voor GAW'!AX113</f>
        <v>14691.384923277192</v>
      </c>
      <c r="U118" s="86">
        <f>'8. Afschrijvingen voor GAW'!AY113</f>
        <v>14794.22461774013</v>
      </c>
      <c r="V118" s="86">
        <f>'8. Afschrijvingen voor GAW'!AZ113</f>
        <v>17753.069541288154</v>
      </c>
      <c r="W118" s="86">
        <f>'8. Afschrijvingen voor GAW'!BA113</f>
        <v>14136.703523618347</v>
      </c>
      <c r="X118" s="86">
        <f>'8. Afschrijvingen voor GAW'!BB113</f>
        <v>14136.703523618347</v>
      </c>
      <c r="Y118" s="86">
        <f>'8. Afschrijvingen voor GAW'!BC113</f>
        <v>14136.703523618347</v>
      </c>
      <c r="Z118" s="86">
        <f>'8. Afschrijvingen voor GAW'!BD113</f>
        <v>14136.703523618347</v>
      </c>
      <c r="AB118" s="122"/>
      <c r="AC118" s="87">
        <f t="shared" si="22"/>
        <v>0</v>
      </c>
      <c r="AD118" s="87">
        <f t="shared" si="23"/>
        <v>0</v>
      </c>
      <c r="AE118" s="87">
        <f t="shared" si="24"/>
        <v>0</v>
      </c>
      <c r="AF118" s="87">
        <f t="shared" si="25"/>
        <v>0</v>
      </c>
      <c r="AG118" s="87">
        <f t="shared" si="26"/>
        <v>0</v>
      </c>
      <c r="AH118" s="87">
        <f t="shared" si="27"/>
        <v>0</v>
      </c>
      <c r="AI118" s="87">
        <f t="shared" si="28"/>
        <v>131138.29449999999</v>
      </c>
      <c r="AJ118" s="87">
        <f t="shared" si="29"/>
        <v>118976.94318899998</v>
      </c>
      <c r="AK118" s="87">
        <f t="shared" si="30"/>
        <v>107184.22852585498</v>
      </c>
      <c r="AL118" s="87">
        <f t="shared" si="31"/>
        <v>95494.002001301735</v>
      </c>
      <c r="AM118" s="87">
        <f t="shared" si="32"/>
        <v>81368.235397570708</v>
      </c>
      <c r="AN118" s="87">
        <f t="shared" si="33"/>
        <v>63615.165856282554</v>
      </c>
      <c r="AO118" s="87">
        <f t="shared" si="34"/>
        <v>49478.462332664203</v>
      </c>
      <c r="AP118" s="87">
        <f t="shared" si="35"/>
        <v>35341.758809045859</v>
      </c>
      <c r="AQ118" s="87">
        <f t="shared" si="36"/>
        <v>21205.055285427512</v>
      </c>
      <c r="AR118" s="87">
        <f t="shared" si="37"/>
        <v>7068.3517618091646</v>
      </c>
    </row>
    <row r="119" spans="1:44" s="20" customFormat="1" x14ac:dyDescent="0.2">
      <c r="A119" s="40"/>
      <c r="B119" s="86">
        <f>'3. Investeringen'!B100</f>
        <v>86</v>
      </c>
      <c r="C119" s="86" t="str">
        <f>'3. Investeringen'!G100</f>
        <v>Nieuwe investeringen TD</v>
      </c>
      <c r="D119" s="86">
        <f>'3. Investeringen'!K100</f>
        <v>2017</v>
      </c>
      <c r="E119" s="121">
        <f>'3. Investeringen'!N100</f>
        <v>2017</v>
      </c>
      <c r="F119" s="86">
        <f>'3. Investeringen'!O100</f>
        <v>789049.9</v>
      </c>
      <c r="G119" s="86">
        <f>'3. Investeringen'!P100</f>
        <v>0</v>
      </c>
      <c r="I119" s="86">
        <f>'6. Investeringen per jaar'!I100</f>
        <v>1</v>
      </c>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78904.990000000005</v>
      </c>
      <c r="R119" s="86">
        <f>'8. Afschrijvingen voor GAW'!AV114</f>
        <v>160019.31972</v>
      </c>
      <c r="S119" s="86">
        <f>'8. Afschrijvingen voor GAW'!AW114</f>
        <v>163379.72543411999</v>
      </c>
      <c r="T119" s="86">
        <f>'8. Afschrijvingen voor GAW'!AX114</f>
        <v>167954.35774627537</v>
      </c>
      <c r="U119" s="86">
        <f>'8. Afschrijvingen voor GAW'!AY114</f>
        <v>169130.03825049929</v>
      </c>
      <c r="V119" s="86">
        <f>'8. Afschrijvingen voor GAW'!AZ114</f>
        <v>84565.01912524963</v>
      </c>
      <c r="W119" s="86">
        <f>'8. Afschrijvingen voor GAW'!BA114</f>
        <v>0</v>
      </c>
      <c r="X119" s="86">
        <f>'8. Afschrijvingen voor GAW'!BB114</f>
        <v>0</v>
      </c>
      <c r="Y119" s="86">
        <f>'8. Afschrijvingen voor GAW'!BC114</f>
        <v>0</v>
      </c>
      <c r="Z119" s="86">
        <f>'8. Afschrijvingen voor GAW'!BD114</f>
        <v>0</v>
      </c>
      <c r="AB119" s="122"/>
      <c r="AC119" s="87">
        <f t="shared" si="22"/>
        <v>0</v>
      </c>
      <c r="AD119" s="87">
        <f t="shared" si="23"/>
        <v>0</v>
      </c>
      <c r="AE119" s="87">
        <f t="shared" si="24"/>
        <v>0</v>
      </c>
      <c r="AF119" s="87">
        <f t="shared" si="25"/>
        <v>0</v>
      </c>
      <c r="AG119" s="87">
        <f t="shared" si="26"/>
        <v>0</v>
      </c>
      <c r="AH119" s="87">
        <f t="shared" si="27"/>
        <v>0</v>
      </c>
      <c r="AI119" s="87">
        <f t="shared" si="28"/>
        <v>710144.91</v>
      </c>
      <c r="AJ119" s="87">
        <f t="shared" si="29"/>
        <v>560067.61901999998</v>
      </c>
      <c r="AK119" s="87">
        <f t="shared" si="30"/>
        <v>408449.31358529994</v>
      </c>
      <c r="AL119" s="87">
        <f t="shared" si="31"/>
        <v>251931.53661941295</v>
      </c>
      <c r="AM119" s="87">
        <f t="shared" si="32"/>
        <v>84565.019125249528</v>
      </c>
      <c r="AN119" s="87">
        <f t="shared" si="33"/>
        <v>-1.0186340659856796E-10</v>
      </c>
      <c r="AO119" s="87">
        <f t="shared" si="34"/>
        <v>-1.0186340659856796E-10</v>
      </c>
      <c r="AP119" s="87">
        <f t="shared" si="35"/>
        <v>-1.0186340659856796E-10</v>
      </c>
      <c r="AQ119" s="87">
        <f t="shared" si="36"/>
        <v>-1.0186340659856796E-10</v>
      </c>
      <c r="AR119" s="87">
        <f t="shared" si="37"/>
        <v>-1.0186340659856796E-10</v>
      </c>
    </row>
    <row r="120" spans="1:44" s="20" customFormat="1" x14ac:dyDescent="0.2">
      <c r="A120" s="40"/>
      <c r="B120" s="86">
        <f>'3. Investeringen'!B101</f>
        <v>87</v>
      </c>
      <c r="C120" s="86" t="str">
        <f>'3. Investeringen'!G101</f>
        <v>Nieuwe investeringen TD</v>
      </c>
      <c r="D120" s="86">
        <f>'3. Investeringen'!K101</f>
        <v>2017</v>
      </c>
      <c r="E120" s="121">
        <f>'3. Investeringen'!N101</f>
        <v>2017</v>
      </c>
      <c r="F120" s="86">
        <f>'3. Investeringen'!O101</f>
        <v>2749</v>
      </c>
      <c r="G120" s="86">
        <f>'3. Investeringen'!P101</f>
        <v>0</v>
      </c>
      <c r="I120" s="86">
        <f>'6. Investeringen per jaar'!I101</f>
        <v>1</v>
      </c>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0</v>
      </c>
      <c r="R120" s="86">
        <f>'8. Afschrijvingen voor GAW'!AV115</f>
        <v>0</v>
      </c>
      <c r="S120" s="86">
        <f>'8. Afschrijvingen voor GAW'!AW115</f>
        <v>0</v>
      </c>
      <c r="T120" s="86">
        <f>'8. Afschrijvingen voor GAW'!AX115</f>
        <v>0</v>
      </c>
      <c r="U120" s="86">
        <f>'8. Afschrijvingen voor GAW'!AY115</f>
        <v>0</v>
      </c>
      <c r="V120" s="86">
        <f>'8. Afschrijvingen voor GAW'!AZ115</f>
        <v>0</v>
      </c>
      <c r="W120" s="86">
        <f>'8. Afschrijvingen voor GAW'!BA115</f>
        <v>0</v>
      </c>
      <c r="X120" s="86">
        <f>'8. Afschrijvingen voor GAW'!BB115</f>
        <v>0</v>
      </c>
      <c r="Y120" s="86">
        <f>'8. Afschrijvingen voor GAW'!BC115</f>
        <v>0</v>
      </c>
      <c r="Z120" s="86">
        <f>'8. Afschrijvingen voor GAW'!BD115</f>
        <v>0</v>
      </c>
      <c r="AB120" s="122"/>
      <c r="AC120" s="87">
        <f t="shared" si="22"/>
        <v>0</v>
      </c>
      <c r="AD120" s="87">
        <f t="shared" si="23"/>
        <v>0</v>
      </c>
      <c r="AE120" s="87">
        <f t="shared" si="24"/>
        <v>0</v>
      </c>
      <c r="AF120" s="87">
        <f t="shared" si="25"/>
        <v>0</v>
      </c>
      <c r="AG120" s="87">
        <f t="shared" si="26"/>
        <v>0</v>
      </c>
      <c r="AH120" s="87">
        <f t="shared" si="27"/>
        <v>0</v>
      </c>
      <c r="AI120" s="87">
        <f t="shared" si="28"/>
        <v>2749</v>
      </c>
      <c r="AJ120" s="87">
        <f t="shared" si="29"/>
        <v>2787.4859999999999</v>
      </c>
      <c r="AK120" s="87">
        <f t="shared" si="30"/>
        <v>2846.0232059999994</v>
      </c>
      <c r="AL120" s="87">
        <f t="shared" si="31"/>
        <v>2925.7118557679996</v>
      </c>
      <c r="AM120" s="87">
        <f t="shared" si="32"/>
        <v>2946.1918387583755</v>
      </c>
      <c r="AN120" s="87">
        <f t="shared" si="33"/>
        <v>2946.1918387583755</v>
      </c>
      <c r="AO120" s="87">
        <f t="shared" si="34"/>
        <v>2946.1918387583755</v>
      </c>
      <c r="AP120" s="87">
        <f t="shared" si="35"/>
        <v>2946.1918387583755</v>
      </c>
      <c r="AQ120" s="87">
        <f t="shared" si="36"/>
        <v>2946.1918387583755</v>
      </c>
      <c r="AR120" s="87">
        <f t="shared" si="37"/>
        <v>2946.1918387583755</v>
      </c>
    </row>
    <row r="121" spans="1:44" s="20" customFormat="1" x14ac:dyDescent="0.2">
      <c r="A121" s="40"/>
      <c r="B121" s="86">
        <f>'3. Investeringen'!B102</f>
        <v>88</v>
      </c>
      <c r="C121" s="86" t="str">
        <f>'3. Investeringen'!G102</f>
        <v>Nieuwe investeringen TD</v>
      </c>
      <c r="D121" s="86">
        <f>'3. Investeringen'!K102</f>
        <v>2018</v>
      </c>
      <c r="E121" s="121">
        <f>'3. Investeringen'!N102</f>
        <v>2018</v>
      </c>
      <c r="F121" s="86">
        <f>'3. Investeringen'!O102</f>
        <v>320120.48</v>
      </c>
      <c r="G121" s="86">
        <f>'3. Investeringen'!P102</f>
        <v>0</v>
      </c>
      <c r="I121" s="86">
        <f>'6. Investeringen per jaar'!I102</f>
        <v>1</v>
      </c>
      <c r="K121" s="86">
        <f>'8. Afschrijvingen voor GAW'!AO116</f>
        <v>0</v>
      </c>
      <c r="L121" s="86">
        <f>'8. Afschrijvingen voor GAW'!AP116</f>
        <v>0</v>
      </c>
      <c r="M121" s="86">
        <f>'8. Afschrijvingen voor GAW'!AQ116</f>
        <v>0</v>
      </c>
      <c r="N121" s="86">
        <f>'8. Afschrijvingen voor GAW'!AR116</f>
        <v>0</v>
      </c>
      <c r="O121" s="86">
        <f>'8. Afschrijvingen voor GAW'!AS116</f>
        <v>0</v>
      </c>
      <c r="P121" s="86">
        <f>'8. Afschrijvingen voor GAW'!AT116</f>
        <v>0</v>
      </c>
      <c r="Q121" s="86">
        <f>'8. Afschrijvingen voor GAW'!AU116</f>
        <v>0</v>
      </c>
      <c r="R121" s="86">
        <f>'8. Afschrijvingen voor GAW'!AV116</f>
        <v>2910.1861818181815</v>
      </c>
      <c r="S121" s="86">
        <f>'8. Afschrijvingen voor GAW'!AW116</f>
        <v>5942.6001832727261</v>
      </c>
      <c r="T121" s="86">
        <f>'8. Afschrijvingen voor GAW'!AX116</f>
        <v>6108.9929884043631</v>
      </c>
      <c r="U121" s="86">
        <f>'8. Afschrijvingen voor GAW'!AY116</f>
        <v>6151.7559393231923</v>
      </c>
      <c r="V121" s="86">
        <f>'8. Afschrijvingen voor GAW'!AZ116</f>
        <v>7382.1071271878309</v>
      </c>
      <c r="W121" s="86">
        <f>'8. Afschrijvingen voor GAW'!BA116</f>
        <v>7210.0968640300562</v>
      </c>
      <c r="X121" s="86">
        <f>'8. Afschrijvingen voor GAW'!BB116</f>
        <v>7042.0946070041127</v>
      </c>
      <c r="Y121" s="86">
        <f>'8. Afschrijvingen voor GAW'!BC116</f>
        <v>6878.0069656758615</v>
      </c>
      <c r="Z121" s="86">
        <f>'8. Afschrijvingen voor GAW'!BD116</f>
        <v>6717.7427256989486</v>
      </c>
      <c r="AB121" s="122"/>
      <c r="AC121" s="87">
        <f t="shared" si="22"/>
        <v>0</v>
      </c>
      <c r="AD121" s="87">
        <f t="shared" si="23"/>
        <v>0</v>
      </c>
      <c r="AE121" s="87">
        <f t="shared" si="24"/>
        <v>0</v>
      </c>
      <c r="AF121" s="87">
        <f t="shared" si="25"/>
        <v>0</v>
      </c>
      <c r="AG121" s="87">
        <f t="shared" si="26"/>
        <v>0</v>
      </c>
      <c r="AH121" s="87">
        <f t="shared" si="27"/>
        <v>0</v>
      </c>
      <c r="AI121" s="87">
        <f t="shared" si="28"/>
        <v>0</v>
      </c>
      <c r="AJ121" s="87">
        <f t="shared" si="29"/>
        <v>317210.29381818179</v>
      </c>
      <c r="AK121" s="87">
        <f t="shared" si="30"/>
        <v>317929.10980509082</v>
      </c>
      <c r="AL121" s="87">
        <f t="shared" si="31"/>
        <v>320722.13189122902</v>
      </c>
      <c r="AM121" s="87">
        <f t="shared" si="32"/>
        <v>316815.43087514443</v>
      </c>
      <c r="AN121" s="87">
        <f t="shared" si="33"/>
        <v>309433.3237479566</v>
      </c>
      <c r="AO121" s="87">
        <f t="shared" si="34"/>
        <v>302223.22688392655</v>
      </c>
      <c r="AP121" s="87">
        <f t="shared" si="35"/>
        <v>295181.13227692241</v>
      </c>
      <c r="AQ121" s="87">
        <f t="shared" si="36"/>
        <v>288303.12531124655</v>
      </c>
      <c r="AR121" s="87">
        <f t="shared" si="37"/>
        <v>281585.38258554757</v>
      </c>
    </row>
    <row r="122" spans="1:44" s="20" customFormat="1" x14ac:dyDescent="0.2">
      <c r="A122" s="40"/>
      <c r="B122" s="86">
        <f>'3. Investeringen'!B103</f>
        <v>89</v>
      </c>
      <c r="C122" s="86" t="str">
        <f>'3. Investeringen'!G103</f>
        <v>Nieuwe investeringen TD</v>
      </c>
      <c r="D122" s="86">
        <f>'3. Investeringen'!K103</f>
        <v>2018</v>
      </c>
      <c r="E122" s="121">
        <f>'3. Investeringen'!N103</f>
        <v>2018</v>
      </c>
      <c r="F122" s="86">
        <f>'3. Investeringen'!O103</f>
        <v>1053536.25</v>
      </c>
      <c r="G122" s="86">
        <f>'3. Investeringen'!P103</f>
        <v>0</v>
      </c>
      <c r="I122" s="86">
        <f>'6. Investeringen per jaar'!I103</f>
        <v>1</v>
      </c>
      <c r="K122" s="86">
        <f>'8. Afschrijvingen voor GAW'!AO117</f>
        <v>0</v>
      </c>
      <c r="L122" s="86">
        <f>'8. Afschrijvingen voor GAW'!AP117</f>
        <v>0</v>
      </c>
      <c r="M122" s="86">
        <f>'8. Afschrijvingen voor GAW'!AQ117</f>
        <v>0</v>
      </c>
      <c r="N122" s="86">
        <f>'8. Afschrijvingen voor GAW'!AR117</f>
        <v>0</v>
      </c>
      <c r="O122" s="86">
        <f>'8. Afschrijvingen voor GAW'!AS117</f>
        <v>0</v>
      </c>
      <c r="P122" s="86">
        <f>'8. Afschrijvingen voor GAW'!AT117</f>
        <v>0</v>
      </c>
      <c r="Q122" s="86">
        <f>'8. Afschrijvingen voor GAW'!AU117</f>
        <v>0</v>
      </c>
      <c r="R122" s="86">
        <f>'8. Afschrijvingen voor GAW'!AV117</f>
        <v>11705.958333333334</v>
      </c>
      <c r="S122" s="86">
        <f>'8. Afschrijvingen voor GAW'!AW117</f>
        <v>23903.566916666663</v>
      </c>
      <c r="T122" s="86">
        <f>'8. Afschrijvingen voor GAW'!AX117</f>
        <v>24572.86679033333</v>
      </c>
      <c r="U122" s="86">
        <f>'8. Afschrijvingen voor GAW'!AY117</f>
        <v>24744.87685786566</v>
      </c>
      <c r="V122" s="86">
        <f>'8. Afschrijvingen voor GAW'!AZ117</f>
        <v>29693.852229438788</v>
      </c>
      <c r="W122" s="86">
        <f>'8. Afschrijvingen voor GAW'!BA117</f>
        <v>28835.234815575499</v>
      </c>
      <c r="X122" s="86">
        <f>'8. Afschrijvingen voor GAW'!BB117</f>
        <v>28001.444893197411</v>
      </c>
      <c r="Y122" s="86">
        <f>'8. Afschrijvingen voor GAW'!BC117</f>
        <v>27191.764558936276</v>
      </c>
      <c r="Z122" s="86">
        <f>'8. Afschrijvingen voor GAW'!BD117</f>
        <v>26405.49666807547</v>
      </c>
      <c r="AB122" s="122"/>
      <c r="AC122" s="87">
        <f t="shared" si="22"/>
        <v>0</v>
      </c>
      <c r="AD122" s="87">
        <f t="shared" si="23"/>
        <v>0</v>
      </c>
      <c r="AE122" s="87">
        <f t="shared" si="24"/>
        <v>0</v>
      </c>
      <c r="AF122" s="87">
        <f t="shared" si="25"/>
        <v>0</v>
      </c>
      <c r="AG122" s="87">
        <f t="shared" si="26"/>
        <v>0</v>
      </c>
      <c r="AH122" s="87">
        <f t="shared" si="27"/>
        <v>0</v>
      </c>
      <c r="AI122" s="87">
        <f t="shared" si="28"/>
        <v>0</v>
      </c>
      <c r="AJ122" s="87">
        <f t="shared" si="29"/>
        <v>1041830.2916666666</v>
      </c>
      <c r="AK122" s="87">
        <f t="shared" si="30"/>
        <v>1039805.1608749998</v>
      </c>
      <c r="AL122" s="87">
        <f t="shared" si="31"/>
        <v>1044346.8385891665</v>
      </c>
      <c r="AM122" s="87">
        <f t="shared" si="32"/>
        <v>1026912.389601425</v>
      </c>
      <c r="AN122" s="87">
        <f t="shared" si="33"/>
        <v>997218.5373719862</v>
      </c>
      <c r="AO122" s="87">
        <f t="shared" si="34"/>
        <v>968383.30255641066</v>
      </c>
      <c r="AP122" s="87">
        <f t="shared" si="35"/>
        <v>940381.85766321328</v>
      </c>
      <c r="AQ122" s="87">
        <f t="shared" si="36"/>
        <v>913190.09310427704</v>
      </c>
      <c r="AR122" s="87">
        <f t="shared" si="37"/>
        <v>886784.59643620159</v>
      </c>
    </row>
    <row r="123" spans="1:44" s="20" customFormat="1" x14ac:dyDescent="0.2">
      <c r="A123" s="40"/>
      <c r="B123" s="86">
        <f>'3. Investeringen'!B104</f>
        <v>90</v>
      </c>
      <c r="C123" s="86" t="str">
        <f>'3. Investeringen'!G104</f>
        <v>Nieuwe investeringen TD</v>
      </c>
      <c r="D123" s="86">
        <f>'3. Investeringen'!K104</f>
        <v>2018</v>
      </c>
      <c r="E123" s="121">
        <f>'3. Investeringen'!N104</f>
        <v>2018</v>
      </c>
      <c r="F123" s="86">
        <f>'3. Investeringen'!O104</f>
        <v>256562.86</v>
      </c>
      <c r="G123" s="86">
        <f>'3. Investeringen'!P104</f>
        <v>0</v>
      </c>
      <c r="I123" s="86">
        <f>'6. Investeringen per jaar'!I104</f>
        <v>1</v>
      </c>
      <c r="K123" s="86">
        <f>'8. Afschrijvingen voor GAW'!AO118</f>
        <v>0</v>
      </c>
      <c r="L123" s="86">
        <f>'8. Afschrijvingen voor GAW'!AP118</f>
        <v>0</v>
      </c>
      <c r="M123" s="86">
        <f>'8. Afschrijvingen voor GAW'!AQ118</f>
        <v>0</v>
      </c>
      <c r="N123" s="86">
        <f>'8. Afschrijvingen voor GAW'!AR118</f>
        <v>0</v>
      </c>
      <c r="O123" s="86">
        <f>'8. Afschrijvingen voor GAW'!AS118</f>
        <v>0</v>
      </c>
      <c r="P123" s="86">
        <f>'8. Afschrijvingen voor GAW'!AT118</f>
        <v>0</v>
      </c>
      <c r="Q123" s="86">
        <f>'8. Afschrijvingen voor GAW'!AU118</f>
        <v>0</v>
      </c>
      <c r="R123" s="86">
        <f>'8. Afschrijvingen voor GAW'!AV118</f>
        <v>4276.0476666666664</v>
      </c>
      <c r="S123" s="86">
        <f>'8. Afschrijvingen voor GAW'!AW118</f>
        <v>8731.6893353333326</v>
      </c>
      <c r="T123" s="86">
        <f>'8. Afschrijvingen voor GAW'!AX118</f>
        <v>8976.1766367226664</v>
      </c>
      <c r="U123" s="86">
        <f>'8. Afschrijvingen voor GAW'!AY118</f>
        <v>9039.0098731797225</v>
      </c>
      <c r="V123" s="86">
        <f>'8. Afschrijvingen voor GAW'!AZ118</f>
        <v>10846.811847815667</v>
      </c>
      <c r="W123" s="86">
        <f>'8. Afschrijvingen voor GAW'!BA118</f>
        <v>10355.635462254202</v>
      </c>
      <c r="X123" s="86">
        <f>'8. Afschrijvingen voor GAW'!BB118</f>
        <v>9886.701026227598</v>
      </c>
      <c r="Y123" s="86">
        <f>'8. Afschrijvingen voor GAW'!BC118</f>
        <v>9439.001357115405</v>
      </c>
      <c r="Z123" s="86">
        <f>'8. Afschrijvingen voor GAW'!BD118</f>
        <v>9011.5748805667827</v>
      </c>
      <c r="AB123" s="122"/>
      <c r="AC123" s="87">
        <f t="shared" si="22"/>
        <v>0</v>
      </c>
      <c r="AD123" s="87">
        <f t="shared" si="23"/>
        <v>0</v>
      </c>
      <c r="AE123" s="87">
        <f t="shared" si="24"/>
        <v>0</v>
      </c>
      <c r="AF123" s="87">
        <f t="shared" si="25"/>
        <v>0</v>
      </c>
      <c r="AG123" s="87">
        <f t="shared" si="26"/>
        <v>0</v>
      </c>
      <c r="AH123" s="87">
        <f t="shared" si="27"/>
        <v>0</v>
      </c>
      <c r="AI123" s="87">
        <f t="shared" si="28"/>
        <v>0</v>
      </c>
      <c r="AJ123" s="87">
        <f t="shared" si="29"/>
        <v>252286.81233333331</v>
      </c>
      <c r="AK123" s="87">
        <f t="shared" si="30"/>
        <v>248853.14605699995</v>
      </c>
      <c r="AL123" s="87">
        <f t="shared" si="31"/>
        <v>246844.85750987328</v>
      </c>
      <c r="AM123" s="87">
        <f t="shared" si="32"/>
        <v>239533.76163926267</v>
      </c>
      <c r="AN123" s="87">
        <f t="shared" si="33"/>
        <v>228686.949791447</v>
      </c>
      <c r="AO123" s="87">
        <f t="shared" si="34"/>
        <v>218331.3143291928</v>
      </c>
      <c r="AP123" s="87">
        <f t="shared" si="35"/>
        <v>208444.61330296521</v>
      </c>
      <c r="AQ123" s="87">
        <f t="shared" si="36"/>
        <v>199005.61194584981</v>
      </c>
      <c r="AR123" s="87">
        <f t="shared" si="37"/>
        <v>189994.03706528305</v>
      </c>
    </row>
    <row r="124" spans="1:44" s="20" customFormat="1" x14ac:dyDescent="0.2">
      <c r="A124" s="40"/>
      <c r="B124" s="86">
        <f>'3. Investeringen'!B105</f>
        <v>91</v>
      </c>
      <c r="C124" s="86" t="str">
        <f>'3. Investeringen'!G105</f>
        <v>Nieuwe investeringen TD</v>
      </c>
      <c r="D124" s="86">
        <f>'3. Investeringen'!K105</f>
        <v>2018</v>
      </c>
      <c r="E124" s="121">
        <f>'3. Investeringen'!N105</f>
        <v>2018</v>
      </c>
      <c r="F124" s="86">
        <f>'3. Investeringen'!O105</f>
        <v>295246.83</v>
      </c>
      <c r="G124" s="86">
        <f>'3. Investeringen'!P105</f>
        <v>0</v>
      </c>
      <c r="I124" s="86">
        <f>'6. Investeringen per jaar'!I105</f>
        <v>1</v>
      </c>
      <c r="K124" s="86">
        <f>'8. Afschrijvingen voor GAW'!AO119</f>
        <v>0</v>
      </c>
      <c r="L124" s="86">
        <f>'8. Afschrijvingen voor GAW'!AP119</f>
        <v>0</v>
      </c>
      <c r="M124" s="86">
        <f>'8. Afschrijvingen voor GAW'!AQ119</f>
        <v>0</v>
      </c>
      <c r="N124" s="86">
        <f>'8. Afschrijvingen voor GAW'!AR119</f>
        <v>0</v>
      </c>
      <c r="O124" s="86">
        <f>'8. Afschrijvingen voor GAW'!AS119</f>
        <v>0</v>
      </c>
      <c r="P124" s="86">
        <f>'8. Afschrijvingen voor GAW'!AT119</f>
        <v>0</v>
      </c>
      <c r="Q124" s="86">
        <f>'8. Afschrijvingen voor GAW'!AU119</f>
        <v>0</v>
      </c>
      <c r="R124" s="86">
        <f>'8. Afschrijvingen voor GAW'!AV119</f>
        <v>14762.341500000002</v>
      </c>
      <c r="S124" s="86">
        <f>'8. Afschrijvingen voor GAW'!AW119</f>
        <v>30144.701343000001</v>
      </c>
      <c r="T124" s="86">
        <f>'8. Afschrijvingen voor GAW'!AX119</f>
        <v>30988.752980604004</v>
      </c>
      <c r="U124" s="86">
        <f>'8. Afschrijvingen voor GAW'!AY119</f>
        <v>31205.674251468226</v>
      </c>
      <c r="V124" s="86">
        <f>'8. Afschrijvingen voor GAW'!AZ119</f>
        <v>37446.809101761857</v>
      </c>
      <c r="W124" s="86">
        <f>'8. Afschrijvingen voor GAW'!BA119</f>
        <v>30533.552036821209</v>
      </c>
      <c r="X124" s="86">
        <f>'8. Afschrijvingen voor GAW'!BB119</f>
        <v>29968.115887991193</v>
      </c>
      <c r="Y124" s="86">
        <f>'8. Afschrijvingen voor GAW'!BC119</f>
        <v>29968.115887991193</v>
      </c>
      <c r="Z124" s="86">
        <f>'8. Afschrijvingen voor GAW'!BD119</f>
        <v>29968.115887991193</v>
      </c>
      <c r="AB124" s="122"/>
      <c r="AC124" s="87">
        <f t="shared" si="22"/>
        <v>0</v>
      </c>
      <c r="AD124" s="87">
        <f t="shared" si="23"/>
        <v>0</v>
      </c>
      <c r="AE124" s="87">
        <f t="shared" si="24"/>
        <v>0</v>
      </c>
      <c r="AF124" s="87">
        <f t="shared" si="25"/>
        <v>0</v>
      </c>
      <c r="AG124" s="87">
        <f t="shared" si="26"/>
        <v>0</v>
      </c>
      <c r="AH124" s="87">
        <f t="shared" si="27"/>
        <v>0</v>
      </c>
      <c r="AI124" s="87">
        <f t="shared" si="28"/>
        <v>0</v>
      </c>
      <c r="AJ124" s="87">
        <f t="shared" si="29"/>
        <v>280484.48850000004</v>
      </c>
      <c r="AK124" s="87">
        <f t="shared" si="30"/>
        <v>256229.96141550003</v>
      </c>
      <c r="AL124" s="87">
        <f t="shared" si="31"/>
        <v>232415.64735453005</v>
      </c>
      <c r="AM124" s="87">
        <f t="shared" si="32"/>
        <v>202836.88263454352</v>
      </c>
      <c r="AN124" s="87">
        <f t="shared" si="33"/>
        <v>165390.07353278168</v>
      </c>
      <c r="AO124" s="87">
        <f t="shared" si="34"/>
        <v>134856.52149596048</v>
      </c>
      <c r="AP124" s="87">
        <f t="shared" si="35"/>
        <v>104888.40560796928</v>
      </c>
      <c r="AQ124" s="87">
        <f t="shared" si="36"/>
        <v>74920.289719978085</v>
      </c>
      <c r="AR124" s="87">
        <f t="shared" si="37"/>
        <v>44952.173831986889</v>
      </c>
    </row>
    <row r="125" spans="1:44" s="20" customFormat="1" x14ac:dyDescent="0.2">
      <c r="A125" s="40"/>
      <c r="B125" s="86">
        <f>'3. Investeringen'!B106</f>
        <v>92</v>
      </c>
      <c r="C125" s="86" t="str">
        <f>'3. Investeringen'!G106</f>
        <v>Nieuwe investeringen TD</v>
      </c>
      <c r="D125" s="86">
        <f>'3. Investeringen'!K106</f>
        <v>2018</v>
      </c>
      <c r="E125" s="121">
        <f>'3. Investeringen'!N106</f>
        <v>2018</v>
      </c>
      <c r="F125" s="86">
        <f>'3. Investeringen'!O106</f>
        <v>739208.46000000008</v>
      </c>
      <c r="G125" s="86">
        <f>'3. Investeringen'!P106</f>
        <v>0</v>
      </c>
      <c r="I125" s="86">
        <f>'6. Investeringen per jaar'!I106</f>
        <v>1</v>
      </c>
      <c r="K125" s="86">
        <f>'8. Afschrijvingen voor GAW'!AO120</f>
        <v>0</v>
      </c>
      <c r="L125" s="86">
        <f>'8. Afschrijvingen voor GAW'!AP120</f>
        <v>0</v>
      </c>
      <c r="M125" s="86">
        <f>'8. Afschrijvingen voor GAW'!AQ120</f>
        <v>0</v>
      </c>
      <c r="N125" s="86">
        <f>'8. Afschrijvingen voor GAW'!AR120</f>
        <v>0</v>
      </c>
      <c r="O125" s="86">
        <f>'8. Afschrijvingen voor GAW'!AS120</f>
        <v>0</v>
      </c>
      <c r="P125" s="86">
        <f>'8. Afschrijvingen voor GAW'!AT120</f>
        <v>0</v>
      </c>
      <c r="Q125" s="86">
        <f>'8. Afschrijvingen voor GAW'!AU120</f>
        <v>0</v>
      </c>
      <c r="R125" s="86">
        <f>'8. Afschrijvingen voor GAW'!AV120</f>
        <v>73920.846000000005</v>
      </c>
      <c r="S125" s="86">
        <f>'8. Afschrijvingen voor GAW'!AW120</f>
        <v>150946.367532</v>
      </c>
      <c r="T125" s="86">
        <f>'8. Afschrijvingen voor GAW'!AX120</f>
        <v>155172.86582289601</v>
      </c>
      <c r="U125" s="86">
        <f>'8. Afschrijvingen voor GAW'!AY120</f>
        <v>156259.07588365625</v>
      </c>
      <c r="V125" s="86">
        <f>'8. Afschrijvingen voor GAW'!AZ120</f>
        <v>187510.89106038751</v>
      </c>
      <c r="W125" s="86">
        <f>'8. Afschrijvingen voor GAW'!BA120</f>
        <v>46877.722765096914</v>
      </c>
      <c r="X125" s="86">
        <f>'8. Afschrijvingen voor GAW'!BB120</f>
        <v>0</v>
      </c>
      <c r="Y125" s="86">
        <f>'8. Afschrijvingen voor GAW'!BC120</f>
        <v>0</v>
      </c>
      <c r="Z125" s="86">
        <f>'8. Afschrijvingen voor GAW'!BD120</f>
        <v>0</v>
      </c>
      <c r="AB125" s="122"/>
      <c r="AC125" s="87">
        <f t="shared" si="22"/>
        <v>0</v>
      </c>
      <c r="AD125" s="87">
        <f t="shared" si="23"/>
        <v>0</v>
      </c>
      <c r="AE125" s="87">
        <f t="shared" si="24"/>
        <v>0</v>
      </c>
      <c r="AF125" s="87">
        <f t="shared" si="25"/>
        <v>0</v>
      </c>
      <c r="AG125" s="87">
        <f t="shared" si="26"/>
        <v>0</v>
      </c>
      <c r="AH125" s="87">
        <f t="shared" si="27"/>
        <v>0</v>
      </c>
      <c r="AI125" s="87">
        <f t="shared" si="28"/>
        <v>0</v>
      </c>
      <c r="AJ125" s="87">
        <f t="shared" si="29"/>
        <v>665287.61400000006</v>
      </c>
      <c r="AK125" s="87">
        <f t="shared" si="30"/>
        <v>528312.28636200004</v>
      </c>
      <c r="AL125" s="87">
        <f t="shared" si="31"/>
        <v>387932.16455724009</v>
      </c>
      <c r="AM125" s="87">
        <f t="shared" si="32"/>
        <v>234388.6138254845</v>
      </c>
      <c r="AN125" s="87">
        <f t="shared" si="33"/>
        <v>46877.722765096987</v>
      </c>
      <c r="AO125" s="87">
        <f t="shared" si="34"/>
        <v>7.2759576141834259E-11</v>
      </c>
      <c r="AP125" s="87">
        <f t="shared" si="35"/>
        <v>7.2759576141834259E-11</v>
      </c>
      <c r="AQ125" s="87">
        <f t="shared" si="36"/>
        <v>7.2759576141834259E-11</v>
      </c>
      <c r="AR125" s="87">
        <f t="shared" si="37"/>
        <v>7.2759576141834259E-11</v>
      </c>
    </row>
    <row r="126" spans="1:44" s="20" customFormat="1" x14ac:dyDescent="0.2">
      <c r="A126" s="40"/>
      <c r="B126" s="86">
        <f>'3. Investeringen'!B107</f>
        <v>93</v>
      </c>
      <c r="C126" s="86" t="str">
        <f>'3. Investeringen'!G107</f>
        <v>Nieuwe investeringen TD</v>
      </c>
      <c r="D126" s="86">
        <f>'3. Investeringen'!K107</f>
        <v>2018</v>
      </c>
      <c r="E126" s="121">
        <f>'3. Investeringen'!N107</f>
        <v>2018</v>
      </c>
      <c r="F126" s="86">
        <f>'3. Investeringen'!O107</f>
        <v>4679.9399999999996</v>
      </c>
      <c r="G126" s="86">
        <f>'3. Investeringen'!P107</f>
        <v>0</v>
      </c>
      <c r="I126" s="86">
        <f>'6. Investeringen per jaar'!I107</f>
        <v>1</v>
      </c>
      <c r="K126" s="86">
        <f>'8. Afschrijvingen voor GAW'!AO121</f>
        <v>0</v>
      </c>
      <c r="L126" s="86">
        <f>'8. Afschrijvingen voor GAW'!AP121</f>
        <v>0</v>
      </c>
      <c r="M126" s="86">
        <f>'8. Afschrijvingen voor GAW'!AQ121</f>
        <v>0</v>
      </c>
      <c r="N126" s="86">
        <f>'8. Afschrijvingen voor GAW'!AR121</f>
        <v>0</v>
      </c>
      <c r="O126" s="86">
        <f>'8. Afschrijvingen voor GAW'!AS121</f>
        <v>0</v>
      </c>
      <c r="P126" s="86">
        <f>'8. Afschrijvingen voor GAW'!AT121</f>
        <v>0</v>
      </c>
      <c r="Q126" s="86">
        <f>'8. Afschrijvingen voor GAW'!AU121</f>
        <v>0</v>
      </c>
      <c r="R126" s="86">
        <f>'8. Afschrijvingen voor GAW'!AV121</f>
        <v>0</v>
      </c>
      <c r="S126" s="86">
        <f>'8. Afschrijvingen voor GAW'!AW121</f>
        <v>0</v>
      </c>
      <c r="T126" s="86">
        <f>'8. Afschrijvingen voor GAW'!AX121</f>
        <v>0</v>
      </c>
      <c r="U126" s="86">
        <f>'8. Afschrijvingen voor GAW'!AY121</f>
        <v>0</v>
      </c>
      <c r="V126" s="86">
        <f>'8. Afschrijvingen voor GAW'!AZ121</f>
        <v>0</v>
      </c>
      <c r="W126" s="86">
        <f>'8. Afschrijvingen voor GAW'!BA121</f>
        <v>0</v>
      </c>
      <c r="X126" s="86">
        <f>'8. Afschrijvingen voor GAW'!BB121</f>
        <v>0</v>
      </c>
      <c r="Y126" s="86">
        <f>'8. Afschrijvingen voor GAW'!BC121</f>
        <v>0</v>
      </c>
      <c r="Z126" s="86">
        <f>'8. Afschrijvingen voor GAW'!BD121</f>
        <v>0</v>
      </c>
      <c r="AB126" s="122"/>
      <c r="AC126" s="87">
        <f t="shared" si="22"/>
        <v>0</v>
      </c>
      <c r="AD126" s="87">
        <f t="shared" si="23"/>
        <v>0</v>
      </c>
      <c r="AE126" s="87">
        <f t="shared" si="24"/>
        <v>0</v>
      </c>
      <c r="AF126" s="87">
        <f t="shared" si="25"/>
        <v>0</v>
      </c>
      <c r="AG126" s="87">
        <f t="shared" si="26"/>
        <v>0</v>
      </c>
      <c r="AH126" s="87">
        <f t="shared" si="27"/>
        <v>0</v>
      </c>
      <c r="AI126" s="87">
        <f t="shared" si="28"/>
        <v>0</v>
      </c>
      <c r="AJ126" s="87">
        <f t="shared" si="29"/>
        <v>4679.9399999999996</v>
      </c>
      <c r="AK126" s="87">
        <f t="shared" si="30"/>
        <v>4778.2187399999993</v>
      </c>
      <c r="AL126" s="87">
        <f t="shared" si="31"/>
        <v>4912.0088647199991</v>
      </c>
      <c r="AM126" s="87">
        <f t="shared" si="32"/>
        <v>4946.3929267730382</v>
      </c>
      <c r="AN126" s="87">
        <f t="shared" si="33"/>
        <v>4946.3929267730382</v>
      </c>
      <c r="AO126" s="87">
        <f t="shared" si="34"/>
        <v>4946.3929267730382</v>
      </c>
      <c r="AP126" s="87">
        <f t="shared" si="35"/>
        <v>4946.3929267730382</v>
      </c>
      <c r="AQ126" s="87">
        <f t="shared" si="36"/>
        <v>4946.3929267730382</v>
      </c>
      <c r="AR126" s="87">
        <f t="shared" si="37"/>
        <v>4946.3929267730382</v>
      </c>
    </row>
    <row r="127" spans="1:44" s="20" customFormat="1" x14ac:dyDescent="0.2">
      <c r="A127" s="40"/>
      <c r="B127" s="86">
        <f>'3. Investeringen'!B108</f>
        <v>94</v>
      </c>
      <c r="C127" s="86" t="str">
        <f>'3. Investeringen'!G108</f>
        <v>Nieuwe investeringen TD</v>
      </c>
      <c r="D127" s="86">
        <f>'3. Investeringen'!K108</f>
        <v>2019</v>
      </c>
      <c r="E127" s="121">
        <f>'3. Investeringen'!N108</f>
        <v>2019</v>
      </c>
      <c r="F127" s="86">
        <f>'3. Investeringen'!O108</f>
        <v>344747.43</v>
      </c>
      <c r="G127" s="86">
        <f>'3. Investeringen'!P108</f>
        <v>0</v>
      </c>
      <c r="I127" s="86">
        <f>'6. Investeringen per jaar'!I108</f>
        <v>1</v>
      </c>
      <c r="K127" s="86">
        <f>'8. Afschrijvingen voor GAW'!AO122</f>
        <v>0</v>
      </c>
      <c r="L127" s="86">
        <f>'8. Afschrijvingen voor GAW'!AP122</f>
        <v>0</v>
      </c>
      <c r="M127" s="86">
        <f>'8. Afschrijvingen voor GAW'!AQ122</f>
        <v>0</v>
      </c>
      <c r="N127" s="86">
        <f>'8. Afschrijvingen voor GAW'!AR122</f>
        <v>0</v>
      </c>
      <c r="O127" s="86">
        <f>'8. Afschrijvingen voor GAW'!AS122</f>
        <v>0</v>
      </c>
      <c r="P127" s="86">
        <f>'8. Afschrijvingen voor GAW'!AT122</f>
        <v>0</v>
      </c>
      <c r="Q127" s="86">
        <f>'8. Afschrijvingen voor GAW'!AU122</f>
        <v>0</v>
      </c>
      <c r="R127" s="86">
        <f>'8. Afschrijvingen voor GAW'!AV122</f>
        <v>0</v>
      </c>
      <c r="S127" s="86">
        <f>'8. Afschrijvingen voor GAW'!AW122</f>
        <v>3134.0675454545453</v>
      </c>
      <c r="T127" s="86">
        <f>'8. Afschrijvingen voor GAW'!AX122</f>
        <v>6443.6428734545452</v>
      </c>
      <c r="U127" s="86">
        <f>'8. Afschrijvingen voor GAW'!AY122</f>
        <v>6488.7483735687274</v>
      </c>
      <c r="V127" s="86">
        <f>'8. Afschrijvingen voor GAW'!AZ122</f>
        <v>7786.4980482824731</v>
      </c>
      <c r="W127" s="86">
        <f>'8. Afschrijvingen voor GAW'!BA122</f>
        <v>7608.5209500360161</v>
      </c>
      <c r="X127" s="86">
        <f>'8. Afschrijvingen voor GAW'!BB122</f>
        <v>7434.6118997494777</v>
      </c>
      <c r="Y127" s="86">
        <f>'8. Afschrijvingen voor GAW'!BC122</f>
        <v>7264.6779134694898</v>
      </c>
      <c r="Z127" s="86">
        <f>'8. Afschrijvingen voor GAW'!BD122</f>
        <v>7098.6281325901873</v>
      </c>
      <c r="AB127" s="122"/>
      <c r="AC127" s="87">
        <f t="shared" si="22"/>
        <v>0</v>
      </c>
      <c r="AD127" s="87">
        <f t="shared" si="23"/>
        <v>0</v>
      </c>
      <c r="AE127" s="87">
        <f t="shared" si="24"/>
        <v>0</v>
      </c>
      <c r="AF127" s="87">
        <f t="shared" si="25"/>
        <v>0</v>
      </c>
      <c r="AG127" s="87">
        <f t="shared" si="26"/>
        <v>0</v>
      </c>
      <c r="AH127" s="87">
        <f t="shared" si="27"/>
        <v>0</v>
      </c>
      <c r="AI127" s="87">
        <f t="shared" si="28"/>
        <v>0</v>
      </c>
      <c r="AJ127" s="87">
        <f t="shared" si="29"/>
        <v>0</v>
      </c>
      <c r="AK127" s="87">
        <f t="shared" si="30"/>
        <v>341613.36245454545</v>
      </c>
      <c r="AL127" s="87">
        <f t="shared" si="31"/>
        <v>344734.89372981817</v>
      </c>
      <c r="AM127" s="87">
        <f t="shared" si="32"/>
        <v>340659.28961235809</v>
      </c>
      <c r="AN127" s="87">
        <f t="shared" si="33"/>
        <v>332872.79156407563</v>
      </c>
      <c r="AO127" s="87">
        <f t="shared" si="34"/>
        <v>325264.27061403962</v>
      </c>
      <c r="AP127" s="87">
        <f t="shared" si="35"/>
        <v>317829.65871429013</v>
      </c>
      <c r="AQ127" s="87">
        <f t="shared" si="36"/>
        <v>310564.98080082063</v>
      </c>
      <c r="AR127" s="87">
        <f t="shared" si="37"/>
        <v>303466.35266823042</v>
      </c>
    </row>
    <row r="128" spans="1:44" s="20" customFormat="1" x14ac:dyDescent="0.2">
      <c r="A128" s="40"/>
      <c r="B128" s="86">
        <f>'3. Investeringen'!B109</f>
        <v>95</v>
      </c>
      <c r="C128" s="86" t="str">
        <f>'3. Investeringen'!G109</f>
        <v>Nieuwe investeringen TD</v>
      </c>
      <c r="D128" s="86">
        <f>'3. Investeringen'!K109</f>
        <v>2019</v>
      </c>
      <c r="E128" s="121">
        <f>'3. Investeringen'!N109</f>
        <v>2019</v>
      </c>
      <c r="F128" s="86">
        <f>'3. Investeringen'!O109</f>
        <v>1058546.9099999999</v>
      </c>
      <c r="G128" s="86">
        <f>'3. Investeringen'!P109</f>
        <v>0</v>
      </c>
      <c r="I128" s="86">
        <f>'6. Investeringen per jaar'!I109</f>
        <v>1</v>
      </c>
      <c r="K128" s="86">
        <f>'8. Afschrijvingen voor GAW'!AO123</f>
        <v>0</v>
      </c>
      <c r="L128" s="86">
        <f>'8. Afschrijvingen voor GAW'!AP123</f>
        <v>0</v>
      </c>
      <c r="M128" s="86">
        <f>'8. Afschrijvingen voor GAW'!AQ123</f>
        <v>0</v>
      </c>
      <c r="N128" s="86">
        <f>'8. Afschrijvingen voor GAW'!AR123</f>
        <v>0</v>
      </c>
      <c r="O128" s="86">
        <f>'8. Afschrijvingen voor GAW'!AS123</f>
        <v>0</v>
      </c>
      <c r="P128" s="86">
        <f>'8. Afschrijvingen voor GAW'!AT123</f>
        <v>0</v>
      </c>
      <c r="Q128" s="86">
        <f>'8. Afschrijvingen voor GAW'!AU123</f>
        <v>0</v>
      </c>
      <c r="R128" s="86">
        <f>'8. Afschrijvingen voor GAW'!AV123</f>
        <v>0</v>
      </c>
      <c r="S128" s="86">
        <f>'8. Afschrijvingen voor GAW'!AW123</f>
        <v>11761.632333333333</v>
      </c>
      <c r="T128" s="86">
        <f>'8. Afschrijvingen voor GAW'!AX123</f>
        <v>24181.916077333328</v>
      </c>
      <c r="U128" s="86">
        <f>'8. Afschrijvingen voor GAW'!AY123</f>
        <v>24351.189489874661</v>
      </c>
      <c r="V128" s="86">
        <f>'8. Afschrijvingen voor GAW'!AZ123</f>
        <v>29221.427387849599</v>
      </c>
      <c r="W128" s="86">
        <f>'8. Afschrijvingen voor GAW'!BA123</f>
        <v>28396.351791016197</v>
      </c>
      <c r="X128" s="86">
        <f>'8. Afschrijvingen voor GAW'!BB123</f>
        <v>27594.572446328675</v>
      </c>
      <c r="Y128" s="86">
        <f>'8. Afschrijvingen voor GAW'!BC123</f>
        <v>26815.431577255869</v>
      </c>
      <c r="Z128" s="86">
        <f>'8. Afschrijvingen voor GAW'!BD123</f>
        <v>26058.289979780406</v>
      </c>
      <c r="AB128" s="122"/>
      <c r="AC128" s="87">
        <f t="shared" si="22"/>
        <v>0</v>
      </c>
      <c r="AD128" s="87">
        <f t="shared" si="23"/>
        <v>0</v>
      </c>
      <c r="AE128" s="87">
        <f t="shared" si="24"/>
        <v>0</v>
      </c>
      <c r="AF128" s="87">
        <f t="shared" si="25"/>
        <v>0</v>
      </c>
      <c r="AG128" s="87">
        <f t="shared" si="26"/>
        <v>0</v>
      </c>
      <c r="AH128" s="87">
        <f t="shared" si="27"/>
        <v>0</v>
      </c>
      <c r="AI128" s="87">
        <f t="shared" si="28"/>
        <v>0</v>
      </c>
      <c r="AJ128" s="87">
        <f t="shared" si="29"/>
        <v>0</v>
      </c>
      <c r="AK128" s="87">
        <f t="shared" si="30"/>
        <v>1046785.2776666665</v>
      </c>
      <c r="AL128" s="87">
        <f t="shared" si="31"/>
        <v>1051913.3493639999</v>
      </c>
      <c r="AM128" s="87">
        <f t="shared" si="32"/>
        <v>1034925.5533196732</v>
      </c>
      <c r="AN128" s="87">
        <f t="shared" si="33"/>
        <v>1005704.1259318236</v>
      </c>
      <c r="AO128" s="87">
        <f t="shared" si="34"/>
        <v>977307.77414080745</v>
      </c>
      <c r="AP128" s="87">
        <f t="shared" si="35"/>
        <v>949713.20169447875</v>
      </c>
      <c r="AQ128" s="87">
        <f t="shared" si="36"/>
        <v>922897.77011722291</v>
      </c>
      <c r="AR128" s="87">
        <f t="shared" si="37"/>
        <v>896839.48013744247</v>
      </c>
    </row>
    <row r="129" spans="1:44" s="20" customFormat="1" x14ac:dyDescent="0.2">
      <c r="A129" s="40"/>
      <c r="B129" s="86">
        <f>'3. Investeringen'!B110</f>
        <v>96</v>
      </c>
      <c r="C129" s="86" t="str">
        <f>'3. Investeringen'!G110</f>
        <v>Nieuwe investeringen TD</v>
      </c>
      <c r="D129" s="86">
        <f>'3. Investeringen'!K110</f>
        <v>2019</v>
      </c>
      <c r="E129" s="121">
        <f>'3. Investeringen'!N110</f>
        <v>2019</v>
      </c>
      <c r="F129" s="86">
        <f>'3. Investeringen'!O110</f>
        <v>229286.88</v>
      </c>
      <c r="G129" s="86">
        <f>'3. Investeringen'!P110</f>
        <v>0</v>
      </c>
      <c r="I129" s="86">
        <f>'6. Investeringen per jaar'!I110</f>
        <v>1</v>
      </c>
      <c r="K129" s="86">
        <f>'8. Afschrijvingen voor GAW'!AO124</f>
        <v>0</v>
      </c>
      <c r="L129" s="86">
        <f>'8. Afschrijvingen voor GAW'!AP124</f>
        <v>0</v>
      </c>
      <c r="M129" s="86">
        <f>'8. Afschrijvingen voor GAW'!AQ124</f>
        <v>0</v>
      </c>
      <c r="N129" s="86">
        <f>'8. Afschrijvingen voor GAW'!AR124</f>
        <v>0</v>
      </c>
      <c r="O129" s="86">
        <f>'8. Afschrijvingen voor GAW'!AS124</f>
        <v>0</v>
      </c>
      <c r="P129" s="86">
        <f>'8. Afschrijvingen voor GAW'!AT124</f>
        <v>0</v>
      </c>
      <c r="Q129" s="86">
        <f>'8. Afschrijvingen voor GAW'!AU124</f>
        <v>0</v>
      </c>
      <c r="R129" s="86">
        <f>'8. Afschrijvingen voor GAW'!AV124</f>
        <v>0</v>
      </c>
      <c r="S129" s="86">
        <f>'8. Afschrijvingen voor GAW'!AW124</f>
        <v>3821.4479999999999</v>
      </c>
      <c r="T129" s="86">
        <f>'8. Afschrijvingen voor GAW'!AX124</f>
        <v>7856.8970879999997</v>
      </c>
      <c r="U129" s="86">
        <f>'8. Afschrijvingen voor GAW'!AY124</f>
        <v>7911.8953676159999</v>
      </c>
      <c r="V129" s="86">
        <f>'8. Afschrijvingen voor GAW'!AZ124</f>
        <v>9494.2744411392014</v>
      </c>
      <c r="W129" s="86">
        <f>'8. Afschrijvingen voor GAW'!BA124</f>
        <v>9079.9788291622172</v>
      </c>
      <c r="X129" s="86">
        <f>'8. Afschrijvingen voor GAW'!BB124</f>
        <v>8683.7615711624094</v>
      </c>
      <c r="Y129" s="86">
        <f>'8. Afschrijvingen voor GAW'!BC124</f>
        <v>8304.8337935116888</v>
      </c>
      <c r="Z129" s="86">
        <f>'8. Afschrijvingen voor GAW'!BD124</f>
        <v>7942.4410461584494</v>
      </c>
      <c r="AB129" s="122"/>
      <c r="AC129" s="87">
        <f t="shared" si="22"/>
        <v>0</v>
      </c>
      <c r="AD129" s="87">
        <f t="shared" si="23"/>
        <v>0</v>
      </c>
      <c r="AE129" s="87">
        <f t="shared" si="24"/>
        <v>0</v>
      </c>
      <c r="AF129" s="87">
        <f t="shared" si="25"/>
        <v>0</v>
      </c>
      <c r="AG129" s="87">
        <f t="shared" si="26"/>
        <v>0</v>
      </c>
      <c r="AH129" s="87">
        <f t="shared" si="27"/>
        <v>0</v>
      </c>
      <c r="AI129" s="87">
        <f t="shared" si="28"/>
        <v>0</v>
      </c>
      <c r="AJ129" s="87">
        <f t="shared" si="29"/>
        <v>0</v>
      </c>
      <c r="AK129" s="87">
        <f t="shared" si="30"/>
        <v>225465.432</v>
      </c>
      <c r="AL129" s="87">
        <f t="shared" si="31"/>
        <v>223921.56700800001</v>
      </c>
      <c r="AM129" s="87">
        <f t="shared" si="32"/>
        <v>217577.12260943998</v>
      </c>
      <c r="AN129" s="87">
        <f t="shared" si="33"/>
        <v>208082.84816830078</v>
      </c>
      <c r="AO129" s="87">
        <f t="shared" si="34"/>
        <v>199002.86933913856</v>
      </c>
      <c r="AP129" s="87">
        <f t="shared" si="35"/>
        <v>190319.10776797615</v>
      </c>
      <c r="AQ129" s="87">
        <f t="shared" si="36"/>
        <v>182014.27397446445</v>
      </c>
      <c r="AR129" s="87">
        <f t="shared" si="37"/>
        <v>174071.83292830599</v>
      </c>
    </row>
    <row r="130" spans="1:44" s="20" customFormat="1" x14ac:dyDescent="0.2">
      <c r="A130" s="40"/>
      <c r="B130" s="86">
        <f>'3. Investeringen'!B111</f>
        <v>97</v>
      </c>
      <c r="C130" s="86" t="str">
        <f>'3. Investeringen'!G111</f>
        <v>Nieuwe investeringen TD</v>
      </c>
      <c r="D130" s="86">
        <f>'3. Investeringen'!K111</f>
        <v>2019</v>
      </c>
      <c r="E130" s="121">
        <f>'3. Investeringen'!N111</f>
        <v>2019</v>
      </c>
      <c r="F130" s="86">
        <f>'3. Investeringen'!O111</f>
        <v>2685.61</v>
      </c>
      <c r="G130" s="86">
        <f>'3. Investeringen'!P111</f>
        <v>0</v>
      </c>
      <c r="I130" s="86">
        <f>'6. Investeringen per jaar'!I111</f>
        <v>1</v>
      </c>
      <c r="K130" s="86">
        <f>'8. Afschrijvingen voor GAW'!AO125</f>
        <v>0</v>
      </c>
      <c r="L130" s="86">
        <f>'8. Afschrijvingen voor GAW'!AP125</f>
        <v>0</v>
      </c>
      <c r="M130" s="86">
        <f>'8. Afschrijvingen voor GAW'!AQ125</f>
        <v>0</v>
      </c>
      <c r="N130" s="86">
        <f>'8. Afschrijvingen voor GAW'!AR125</f>
        <v>0</v>
      </c>
      <c r="O130" s="86">
        <f>'8. Afschrijvingen voor GAW'!AS125</f>
        <v>0</v>
      </c>
      <c r="P130" s="86">
        <f>'8. Afschrijvingen voor GAW'!AT125</f>
        <v>0</v>
      </c>
      <c r="Q130" s="86">
        <f>'8. Afschrijvingen voor GAW'!AU125</f>
        <v>0</v>
      </c>
      <c r="R130" s="86">
        <f>'8. Afschrijvingen voor GAW'!AV125</f>
        <v>0</v>
      </c>
      <c r="S130" s="86">
        <f>'8. Afschrijvingen voor GAW'!AW125</f>
        <v>53.712200000000003</v>
      </c>
      <c r="T130" s="86">
        <f>'8. Afschrijvingen voor GAW'!AX125</f>
        <v>110.43228320000001</v>
      </c>
      <c r="U130" s="86">
        <f>'8. Afschrijvingen voor GAW'!AY125</f>
        <v>111.2053091824</v>
      </c>
      <c r="V130" s="86">
        <f>'8. Afschrijvingen voor GAW'!AZ125</f>
        <v>133.44637101888</v>
      </c>
      <c r="W130" s="86">
        <f>'8. Afschrijvingen voor GAW'!BA125</f>
        <v>126.32923123120639</v>
      </c>
      <c r="X130" s="86">
        <f>'8. Afschrijvingen voor GAW'!BB125</f>
        <v>119.59167223220874</v>
      </c>
      <c r="Y130" s="86">
        <f>'8. Afschrijvingen voor GAW'!BC125</f>
        <v>113.2134497131576</v>
      </c>
      <c r="Z130" s="86">
        <f>'8. Afschrijvingen voor GAW'!BD125</f>
        <v>108.62371526532691</v>
      </c>
      <c r="AB130" s="122"/>
      <c r="AC130" s="87">
        <f t="shared" si="22"/>
        <v>0</v>
      </c>
      <c r="AD130" s="87">
        <f t="shared" si="23"/>
        <v>0</v>
      </c>
      <c r="AE130" s="87">
        <f t="shared" si="24"/>
        <v>0</v>
      </c>
      <c r="AF130" s="87">
        <f t="shared" si="25"/>
        <v>0</v>
      </c>
      <c r="AG130" s="87">
        <f t="shared" si="26"/>
        <v>0</v>
      </c>
      <c r="AH130" s="87">
        <f t="shared" si="27"/>
        <v>0</v>
      </c>
      <c r="AI130" s="87">
        <f t="shared" si="28"/>
        <v>0</v>
      </c>
      <c r="AJ130" s="87">
        <f t="shared" si="29"/>
        <v>0</v>
      </c>
      <c r="AK130" s="87">
        <f t="shared" si="30"/>
        <v>2631.8978000000002</v>
      </c>
      <c r="AL130" s="87">
        <f t="shared" si="31"/>
        <v>2595.1586552000003</v>
      </c>
      <c r="AM130" s="87">
        <f t="shared" si="32"/>
        <v>2502.1194566039999</v>
      </c>
      <c r="AN130" s="87">
        <f t="shared" si="33"/>
        <v>2368.6730855851197</v>
      </c>
      <c r="AO130" s="87">
        <f t="shared" si="34"/>
        <v>2242.3438543539132</v>
      </c>
      <c r="AP130" s="87">
        <f t="shared" si="35"/>
        <v>2122.7521821217047</v>
      </c>
      <c r="AQ130" s="87">
        <f t="shared" si="36"/>
        <v>2009.538732408547</v>
      </c>
      <c r="AR130" s="87">
        <f t="shared" si="37"/>
        <v>1900.9150171432202</v>
      </c>
    </row>
    <row r="131" spans="1:44" s="20" customFormat="1" x14ac:dyDescent="0.2">
      <c r="A131" s="40"/>
      <c r="B131" s="86">
        <f>'3. Investeringen'!B112</f>
        <v>98</v>
      </c>
      <c r="C131" s="86" t="str">
        <f>'3. Investeringen'!G112</f>
        <v>Nieuwe investeringen TD</v>
      </c>
      <c r="D131" s="86">
        <f>'3. Investeringen'!K112</f>
        <v>2019</v>
      </c>
      <c r="E131" s="121">
        <f>'3. Investeringen'!N112</f>
        <v>2019</v>
      </c>
      <c r="F131" s="86">
        <f>'3. Investeringen'!O112</f>
        <v>365321.23</v>
      </c>
      <c r="G131" s="86">
        <f>'3. Investeringen'!P112</f>
        <v>0</v>
      </c>
      <c r="I131" s="86">
        <f>'6. Investeringen per jaar'!I112</f>
        <v>1</v>
      </c>
      <c r="K131" s="86">
        <f>'8. Afschrijvingen voor GAW'!AO126</f>
        <v>0</v>
      </c>
      <c r="L131" s="86">
        <f>'8. Afschrijvingen voor GAW'!AP126</f>
        <v>0</v>
      </c>
      <c r="M131" s="86">
        <f>'8. Afschrijvingen voor GAW'!AQ126</f>
        <v>0</v>
      </c>
      <c r="N131" s="86">
        <f>'8. Afschrijvingen voor GAW'!AR126</f>
        <v>0</v>
      </c>
      <c r="O131" s="86">
        <f>'8. Afschrijvingen voor GAW'!AS126</f>
        <v>0</v>
      </c>
      <c r="P131" s="86">
        <f>'8. Afschrijvingen voor GAW'!AT126</f>
        <v>0</v>
      </c>
      <c r="Q131" s="86">
        <f>'8. Afschrijvingen voor GAW'!AU126</f>
        <v>0</v>
      </c>
      <c r="R131" s="86">
        <f>'8. Afschrijvingen voor GAW'!AV126</f>
        <v>0</v>
      </c>
      <c r="S131" s="86">
        <f>'8. Afschrijvingen voor GAW'!AW126</f>
        <v>18266.0615</v>
      </c>
      <c r="T131" s="86">
        <f>'8. Afschrijvingen voor GAW'!AX126</f>
        <v>37555.022444000002</v>
      </c>
      <c r="U131" s="86">
        <f>'8. Afschrijvingen voor GAW'!AY126</f>
        <v>37817.907601108003</v>
      </c>
      <c r="V131" s="86">
        <f>'8. Afschrijvingen voor GAW'!AZ126</f>
        <v>45381.4891213296</v>
      </c>
      <c r="W131" s="86">
        <f>'8. Afschrijvingen voor GAW'!BA126</f>
        <v>38120.450861916863</v>
      </c>
      <c r="X131" s="86">
        <f>'8. Afschrijvingen voor GAW'!BB126</f>
        <v>36387.703095466095</v>
      </c>
      <c r="Y131" s="86">
        <f>'8. Afschrijvingen voor GAW'!BC126</f>
        <v>36387.703095466095</v>
      </c>
      <c r="Z131" s="86">
        <f>'8. Afschrijvingen voor GAW'!BD126</f>
        <v>36387.703095466095</v>
      </c>
      <c r="AB131" s="122"/>
      <c r="AC131" s="87">
        <f t="shared" si="22"/>
        <v>0</v>
      </c>
      <c r="AD131" s="87">
        <f t="shared" si="23"/>
        <v>0</v>
      </c>
      <c r="AE131" s="87">
        <f t="shared" si="24"/>
        <v>0</v>
      </c>
      <c r="AF131" s="87">
        <f t="shared" si="25"/>
        <v>0</v>
      </c>
      <c r="AG131" s="87">
        <f t="shared" si="26"/>
        <v>0</v>
      </c>
      <c r="AH131" s="87">
        <f t="shared" si="27"/>
        <v>0</v>
      </c>
      <c r="AI131" s="87">
        <f t="shared" si="28"/>
        <v>0</v>
      </c>
      <c r="AJ131" s="87">
        <f t="shared" si="29"/>
        <v>0</v>
      </c>
      <c r="AK131" s="87">
        <f t="shared" si="30"/>
        <v>347055.16849999997</v>
      </c>
      <c r="AL131" s="87">
        <f t="shared" si="31"/>
        <v>319217.69077399996</v>
      </c>
      <c r="AM131" s="87">
        <f t="shared" si="32"/>
        <v>283634.30700830993</v>
      </c>
      <c r="AN131" s="87">
        <f t="shared" si="33"/>
        <v>238252.81788698034</v>
      </c>
      <c r="AO131" s="87">
        <f t="shared" si="34"/>
        <v>200132.36702506349</v>
      </c>
      <c r="AP131" s="87">
        <f t="shared" si="35"/>
        <v>163744.66392959739</v>
      </c>
      <c r="AQ131" s="87">
        <f t="shared" si="36"/>
        <v>127356.96083413129</v>
      </c>
      <c r="AR131" s="87">
        <f t="shared" si="37"/>
        <v>90969.257738665183</v>
      </c>
    </row>
    <row r="132" spans="1:44" s="20" customFormat="1" x14ac:dyDescent="0.2">
      <c r="A132" s="40"/>
      <c r="B132" s="86">
        <f>'3. Investeringen'!B113</f>
        <v>99</v>
      </c>
      <c r="C132" s="86" t="str">
        <f>'3. Investeringen'!G113</f>
        <v>Nieuwe investeringen TD</v>
      </c>
      <c r="D132" s="86">
        <f>'3. Investeringen'!K113</f>
        <v>2019</v>
      </c>
      <c r="E132" s="121">
        <f>'3. Investeringen'!N113</f>
        <v>2019</v>
      </c>
      <c r="F132" s="86">
        <f>'3. Investeringen'!O113</f>
        <v>467201.77</v>
      </c>
      <c r="G132" s="86">
        <f>'3. Investeringen'!P113</f>
        <v>0</v>
      </c>
      <c r="I132" s="86">
        <f>'6. Investeringen per jaar'!I113</f>
        <v>1</v>
      </c>
      <c r="K132" s="86">
        <f>'8. Afschrijvingen voor GAW'!AO127</f>
        <v>0</v>
      </c>
      <c r="L132" s="86">
        <f>'8. Afschrijvingen voor GAW'!AP127</f>
        <v>0</v>
      </c>
      <c r="M132" s="86">
        <f>'8. Afschrijvingen voor GAW'!AQ127</f>
        <v>0</v>
      </c>
      <c r="N132" s="86">
        <f>'8. Afschrijvingen voor GAW'!AR127</f>
        <v>0</v>
      </c>
      <c r="O132" s="86">
        <f>'8. Afschrijvingen voor GAW'!AS127</f>
        <v>0</v>
      </c>
      <c r="P132" s="86">
        <f>'8. Afschrijvingen voor GAW'!AT127</f>
        <v>0</v>
      </c>
      <c r="Q132" s="86">
        <f>'8. Afschrijvingen voor GAW'!AU127</f>
        <v>0</v>
      </c>
      <c r="R132" s="86">
        <f>'8. Afschrijvingen voor GAW'!AV127</f>
        <v>0</v>
      </c>
      <c r="S132" s="86">
        <f>'8. Afschrijvingen voor GAW'!AW127</f>
        <v>46720.177000000003</v>
      </c>
      <c r="T132" s="86">
        <f>'8. Afschrijvingen voor GAW'!AX127</f>
        <v>96056.683911999993</v>
      </c>
      <c r="U132" s="86">
        <f>'8. Afschrijvingen voor GAW'!AY127</f>
        <v>96729.080699383994</v>
      </c>
      <c r="V132" s="86">
        <f>'8. Afschrijvingen voor GAW'!AZ127</f>
        <v>116074.89683926081</v>
      </c>
      <c r="W132" s="86">
        <f>'8. Afschrijvingen voor GAW'!BA127</f>
        <v>83831.869939466153</v>
      </c>
      <c r="X132" s="86">
        <f>'8. Afschrijvingen voor GAW'!BB127</f>
        <v>41915.934969733076</v>
      </c>
      <c r="Y132" s="86">
        <f>'8. Afschrijvingen voor GAW'!BC127</f>
        <v>0</v>
      </c>
      <c r="Z132" s="86">
        <f>'8. Afschrijvingen voor GAW'!BD127</f>
        <v>0</v>
      </c>
      <c r="AB132" s="122"/>
      <c r="AC132" s="87">
        <f t="shared" si="22"/>
        <v>0</v>
      </c>
      <c r="AD132" s="87">
        <f t="shared" si="23"/>
        <v>0</v>
      </c>
      <c r="AE132" s="87">
        <f t="shared" si="24"/>
        <v>0</v>
      </c>
      <c r="AF132" s="87">
        <f t="shared" si="25"/>
        <v>0</v>
      </c>
      <c r="AG132" s="87">
        <f t="shared" si="26"/>
        <v>0</v>
      </c>
      <c r="AH132" s="87">
        <f t="shared" si="27"/>
        <v>0</v>
      </c>
      <c r="AI132" s="87">
        <f t="shared" si="28"/>
        <v>0</v>
      </c>
      <c r="AJ132" s="87">
        <f t="shared" si="29"/>
        <v>0</v>
      </c>
      <c r="AK132" s="87">
        <f t="shared" si="30"/>
        <v>420481.59299999999</v>
      </c>
      <c r="AL132" s="87">
        <f t="shared" si="31"/>
        <v>336198.39369200001</v>
      </c>
      <c r="AM132" s="87">
        <f t="shared" si="32"/>
        <v>241822.70174846001</v>
      </c>
      <c r="AN132" s="87">
        <f t="shared" si="33"/>
        <v>125747.8049091992</v>
      </c>
      <c r="AO132" s="87">
        <f t="shared" si="34"/>
        <v>41915.934969733047</v>
      </c>
      <c r="AP132" s="87">
        <f t="shared" si="35"/>
        <v>-2.9103830456733704E-11</v>
      </c>
      <c r="AQ132" s="87">
        <f t="shared" si="36"/>
        <v>-2.9103830456733704E-11</v>
      </c>
      <c r="AR132" s="87">
        <f t="shared" si="37"/>
        <v>-2.9103830456733704E-11</v>
      </c>
    </row>
    <row r="133" spans="1:44" s="20" customFormat="1" x14ac:dyDescent="0.2">
      <c r="A133" s="40"/>
      <c r="B133" s="86">
        <f>'3. Investeringen'!B114</f>
        <v>100</v>
      </c>
      <c r="C133" s="86" t="str">
        <f>'3. Investeringen'!G114</f>
        <v>Nieuwe investeringen TD</v>
      </c>
      <c r="D133" s="86">
        <f>'3. Investeringen'!K114</f>
        <v>2019</v>
      </c>
      <c r="E133" s="121">
        <f>'3. Investeringen'!N114</f>
        <v>2019</v>
      </c>
      <c r="F133" s="86">
        <f>'3. Investeringen'!O114</f>
        <v>6058.2</v>
      </c>
      <c r="G133" s="86">
        <f>'3. Investeringen'!P114</f>
        <v>0</v>
      </c>
      <c r="I133" s="86">
        <f>'6. Investeringen per jaar'!I114</f>
        <v>1</v>
      </c>
      <c r="K133" s="86">
        <f>'8. Afschrijvingen voor GAW'!AO128</f>
        <v>0</v>
      </c>
      <c r="L133" s="86">
        <f>'8. Afschrijvingen voor GAW'!AP128</f>
        <v>0</v>
      </c>
      <c r="M133" s="86">
        <f>'8. Afschrijvingen voor GAW'!AQ128</f>
        <v>0</v>
      </c>
      <c r="N133" s="86">
        <f>'8. Afschrijvingen voor GAW'!AR128</f>
        <v>0</v>
      </c>
      <c r="O133" s="86">
        <f>'8. Afschrijvingen voor GAW'!AS128</f>
        <v>0</v>
      </c>
      <c r="P133" s="86">
        <f>'8. Afschrijvingen voor GAW'!AT128</f>
        <v>0</v>
      </c>
      <c r="Q133" s="86">
        <f>'8. Afschrijvingen voor GAW'!AU128</f>
        <v>0</v>
      </c>
      <c r="R133" s="86">
        <f>'8. Afschrijvingen voor GAW'!AV128</f>
        <v>0</v>
      </c>
      <c r="S133" s="86">
        <f>'8. Afschrijvingen voor GAW'!AW128</f>
        <v>0</v>
      </c>
      <c r="T133" s="86">
        <f>'8. Afschrijvingen voor GAW'!AX128</f>
        <v>0</v>
      </c>
      <c r="U133" s="86">
        <f>'8. Afschrijvingen voor GAW'!AY128</f>
        <v>0</v>
      </c>
      <c r="V133" s="86">
        <f>'8. Afschrijvingen voor GAW'!AZ128</f>
        <v>0</v>
      </c>
      <c r="W133" s="86">
        <f>'8. Afschrijvingen voor GAW'!BA128</f>
        <v>0</v>
      </c>
      <c r="X133" s="86">
        <f>'8. Afschrijvingen voor GAW'!BB128</f>
        <v>0</v>
      </c>
      <c r="Y133" s="86">
        <f>'8. Afschrijvingen voor GAW'!BC128</f>
        <v>0</v>
      </c>
      <c r="Z133" s="86">
        <f>'8. Afschrijvingen voor GAW'!BD128</f>
        <v>0</v>
      </c>
      <c r="AB133" s="122"/>
      <c r="AC133" s="87">
        <f t="shared" si="22"/>
        <v>0</v>
      </c>
      <c r="AD133" s="87">
        <f t="shared" si="23"/>
        <v>0</v>
      </c>
      <c r="AE133" s="87">
        <f t="shared" si="24"/>
        <v>0</v>
      </c>
      <c r="AF133" s="87">
        <f t="shared" si="25"/>
        <v>0</v>
      </c>
      <c r="AG133" s="87">
        <f t="shared" si="26"/>
        <v>0</v>
      </c>
      <c r="AH133" s="87">
        <f t="shared" si="27"/>
        <v>0</v>
      </c>
      <c r="AI133" s="87">
        <f t="shared" si="28"/>
        <v>0</v>
      </c>
      <c r="AJ133" s="87">
        <f t="shared" si="29"/>
        <v>0</v>
      </c>
      <c r="AK133" s="87">
        <f t="shared" si="30"/>
        <v>6058.2</v>
      </c>
      <c r="AL133" s="87">
        <f t="shared" si="31"/>
        <v>6227.8296</v>
      </c>
      <c r="AM133" s="87">
        <f t="shared" si="32"/>
        <v>6271.4244071999992</v>
      </c>
      <c r="AN133" s="87">
        <f t="shared" si="33"/>
        <v>6271.4244071999992</v>
      </c>
      <c r="AO133" s="87">
        <f t="shared" si="34"/>
        <v>6271.4244071999992</v>
      </c>
      <c r="AP133" s="87">
        <f t="shared" si="35"/>
        <v>6271.4244071999992</v>
      </c>
      <c r="AQ133" s="87">
        <f t="shared" si="36"/>
        <v>6271.4244071999992</v>
      </c>
      <c r="AR133" s="87">
        <f t="shared" si="37"/>
        <v>6271.4244071999992</v>
      </c>
    </row>
    <row r="134" spans="1:44" s="20" customFormat="1" x14ac:dyDescent="0.2">
      <c r="A134" s="40"/>
      <c r="B134" s="86">
        <f>'3. Investeringen'!B115</f>
        <v>101</v>
      </c>
      <c r="C134" s="86" t="str">
        <f>'3. Investeringen'!G115</f>
        <v>Nieuwe investeringen AD</v>
      </c>
      <c r="D134" s="86">
        <f>'3. Investeringen'!K115</f>
        <v>2009</v>
      </c>
      <c r="E134" s="121">
        <f>'3. Investeringen'!N115</f>
        <v>2011</v>
      </c>
      <c r="F134" s="86">
        <f>'3. Investeringen'!O115</f>
        <v>1505158.846153846</v>
      </c>
      <c r="G134" s="86">
        <f>'3. Investeringen'!P115</f>
        <v>1505158.846153846</v>
      </c>
      <c r="I134" s="86">
        <f>'6. Investeringen per jaar'!I115</f>
        <v>1</v>
      </c>
      <c r="K134" s="86">
        <f>'8. Afschrijvingen voor GAW'!AO129</f>
        <v>40739.632769230768</v>
      </c>
      <c r="L134" s="86">
        <f>'8. Afschrijvingen voor GAW'!AP129</f>
        <v>41798.863221230757</v>
      </c>
      <c r="M134" s="86">
        <f>'8. Afschrijvingen voor GAW'!AQ129</f>
        <v>42760.237075319055</v>
      </c>
      <c r="N134" s="86">
        <f>'8. Afschrijvingen voor GAW'!AR129</f>
        <v>43957.523713427989</v>
      </c>
      <c r="O134" s="86">
        <f>'8. Afschrijvingen voor GAW'!AS129</f>
        <v>44397.098950562264</v>
      </c>
      <c r="P134" s="86">
        <f>'8. Afschrijvingen voor GAW'!AT129</f>
        <v>44752.275742166763</v>
      </c>
      <c r="Q134" s="86">
        <f>'8. Afschrijvingen voor GAW'!AU129</f>
        <v>44841.7802936511</v>
      </c>
      <c r="R134" s="86">
        <f>'8. Afschrijvingen voor GAW'!AV129</f>
        <v>45469.565217762218</v>
      </c>
      <c r="S134" s="86">
        <f>'8. Afschrijvingen voor GAW'!AW129</f>
        <v>46424.426087335225</v>
      </c>
      <c r="T134" s="86">
        <f>'8. Afschrijvingen voor GAW'!AX129</f>
        <v>47724.310017780612</v>
      </c>
      <c r="U134" s="86">
        <f>'8. Afschrijvingen voor GAW'!AY129</f>
        <v>48058.380187905073</v>
      </c>
      <c r="V134" s="86">
        <f>'8. Afschrijvingen voor GAW'!AZ129</f>
        <v>57670.056225486085</v>
      </c>
      <c r="W134" s="86">
        <f>'8. Afschrijvingen voor GAW'!BA129</f>
        <v>55058.581981313131</v>
      </c>
      <c r="X134" s="86">
        <f>'8. Afschrijvingen voor GAW'!BB129</f>
        <v>52565.363174612161</v>
      </c>
      <c r="Y134" s="86">
        <f>'8. Afschrijvingen voor GAW'!BC129</f>
        <v>50185.044842176896</v>
      </c>
      <c r="Z134" s="86">
        <f>'8. Afschrijvingen voor GAW'!BD129</f>
        <v>47912.514509700959</v>
      </c>
      <c r="AB134" s="122"/>
      <c r="AC134" s="87">
        <f t="shared" si="22"/>
        <v>1486996.5960769227</v>
      </c>
      <c r="AD134" s="87">
        <f t="shared" si="23"/>
        <v>1483859.644353692</v>
      </c>
      <c r="AE134" s="87">
        <f t="shared" si="24"/>
        <v>1475228.1790985076</v>
      </c>
      <c r="AF134" s="87">
        <f t="shared" si="25"/>
        <v>1472577.0443998377</v>
      </c>
      <c r="AG134" s="87">
        <f t="shared" si="26"/>
        <v>1442905.7158932737</v>
      </c>
      <c r="AH134" s="87">
        <f t="shared" si="27"/>
        <v>1409696.6858782533</v>
      </c>
      <c r="AI134" s="87">
        <f t="shared" si="28"/>
        <v>1367674.2989563586</v>
      </c>
      <c r="AJ134" s="87">
        <f t="shared" si="29"/>
        <v>1341352.1739239853</v>
      </c>
      <c r="AK134" s="87">
        <f t="shared" si="30"/>
        <v>1323096.1434890537</v>
      </c>
      <c r="AL134" s="87">
        <f t="shared" si="31"/>
        <v>1312418.5254889666</v>
      </c>
      <c r="AM134" s="87">
        <f t="shared" si="32"/>
        <v>1273547.0749794841</v>
      </c>
      <c r="AN134" s="87">
        <f t="shared" si="33"/>
        <v>1215877.018753998</v>
      </c>
      <c r="AO134" s="87">
        <f t="shared" si="34"/>
        <v>1160818.4367726848</v>
      </c>
      <c r="AP134" s="87">
        <f t="shared" si="35"/>
        <v>1108253.0735980726</v>
      </c>
      <c r="AQ134" s="87">
        <f t="shared" si="36"/>
        <v>1058068.0287558958</v>
      </c>
      <c r="AR134" s="87">
        <f t="shared" si="37"/>
        <v>1010155.5142461949</v>
      </c>
    </row>
    <row r="135" spans="1:44" s="20" customFormat="1" x14ac:dyDescent="0.2">
      <c r="A135" s="40"/>
      <c r="B135" s="86">
        <f>'3. Investeringen'!B116</f>
        <v>102</v>
      </c>
      <c r="C135" s="86" t="str">
        <f>'3. Investeringen'!G116</f>
        <v>Nieuwe investeringen AD</v>
      </c>
      <c r="D135" s="86">
        <f>'3. Investeringen'!K116</f>
        <v>2009</v>
      </c>
      <c r="E135" s="121">
        <f>'3. Investeringen'!N116</f>
        <v>2011</v>
      </c>
      <c r="F135" s="86">
        <f>'3. Investeringen'!O116</f>
        <v>45148.394230769234</v>
      </c>
      <c r="G135" s="86">
        <f>'3. Investeringen'!P116</f>
        <v>45148.394230769234</v>
      </c>
      <c r="I135" s="86">
        <f>'6. Investeringen per jaar'!I116</f>
        <v>1</v>
      </c>
      <c r="K135" s="86">
        <f>'8. Afschrijvingen voor GAW'!AO130</f>
        <v>1222.0165371794874</v>
      </c>
      <c r="L135" s="86">
        <f>'8. Afschrijvingen voor GAW'!AP130</f>
        <v>1253.7889671461537</v>
      </c>
      <c r="M135" s="86">
        <f>'8. Afschrijvingen voor GAW'!AQ130</f>
        <v>1282.626113390515</v>
      </c>
      <c r="N135" s="86">
        <f>'8. Afschrijvingen voor GAW'!AR130</f>
        <v>1318.5396445654494</v>
      </c>
      <c r="O135" s="86">
        <f>'8. Afschrijvingen voor GAW'!AS130</f>
        <v>1331.7250410111037</v>
      </c>
      <c r="P135" s="86">
        <f>'8. Afschrijvingen voor GAW'!AT130</f>
        <v>1342.3788413391926</v>
      </c>
      <c r="Q135" s="86">
        <f>'8. Afschrijvingen voor GAW'!AU130</f>
        <v>1345.0635990218711</v>
      </c>
      <c r="R135" s="86">
        <f>'8. Afschrijvingen voor GAW'!AV130</f>
        <v>1363.8944894081774</v>
      </c>
      <c r="S135" s="86">
        <f>'8. Afschrijvingen voor GAW'!AW130</f>
        <v>1392.5362736857492</v>
      </c>
      <c r="T135" s="86">
        <f>'8. Afschrijvingen voor GAW'!AX130</f>
        <v>1431.5272893489503</v>
      </c>
      <c r="U135" s="86">
        <f>'8. Afschrijvingen voor GAW'!AY130</f>
        <v>1441.5479803743926</v>
      </c>
      <c r="V135" s="86">
        <f>'8. Afschrijvingen voor GAW'!AZ130</f>
        <v>1729.8575764492712</v>
      </c>
      <c r="W135" s="86">
        <f>'8. Afschrijvingen voor GAW'!BA130</f>
        <v>1651.5244031760969</v>
      </c>
      <c r="X135" s="86">
        <f>'8. Afschrijvingen voor GAW'!BB130</f>
        <v>1576.7383924662358</v>
      </c>
      <c r="Y135" s="86">
        <f>'8. Afschrijvingen voor GAW'!BC130</f>
        <v>1505.3389180904062</v>
      </c>
      <c r="Z135" s="86">
        <f>'8. Afschrijvingen voor GAW'!BD130</f>
        <v>1437.1726274598973</v>
      </c>
      <c r="AB135" s="122"/>
      <c r="AC135" s="87">
        <f t="shared" si="22"/>
        <v>44603.603607051278</v>
      </c>
      <c r="AD135" s="87">
        <f t="shared" si="23"/>
        <v>44509.508333688456</v>
      </c>
      <c r="AE135" s="87">
        <f t="shared" si="24"/>
        <v>44250.600911972775</v>
      </c>
      <c r="AF135" s="87">
        <f t="shared" si="25"/>
        <v>44171.078092942567</v>
      </c>
      <c r="AG135" s="87">
        <f t="shared" si="26"/>
        <v>43281.063832860891</v>
      </c>
      <c r="AH135" s="87">
        <f t="shared" si="27"/>
        <v>42284.933502184584</v>
      </c>
      <c r="AI135" s="87">
        <f t="shared" si="28"/>
        <v>41024.439770167082</v>
      </c>
      <c r="AJ135" s="87">
        <f t="shared" si="29"/>
        <v>40234.887437541242</v>
      </c>
      <c r="AK135" s="87">
        <f t="shared" si="30"/>
        <v>39687.283800043857</v>
      </c>
      <c r="AL135" s="87">
        <f t="shared" si="31"/>
        <v>39367.000457096132</v>
      </c>
      <c r="AM135" s="87">
        <f t="shared" si="32"/>
        <v>38201.021479921408</v>
      </c>
      <c r="AN135" s="87">
        <f t="shared" si="33"/>
        <v>36471.163903472137</v>
      </c>
      <c r="AO135" s="87">
        <f t="shared" si="34"/>
        <v>34819.639500296042</v>
      </c>
      <c r="AP135" s="87">
        <f t="shared" si="35"/>
        <v>33242.901107829806</v>
      </c>
      <c r="AQ135" s="87">
        <f t="shared" si="36"/>
        <v>31737.562189739401</v>
      </c>
      <c r="AR135" s="87">
        <f t="shared" si="37"/>
        <v>30300.389562279503</v>
      </c>
    </row>
    <row r="136" spans="1:44" s="20" customFormat="1" x14ac:dyDescent="0.2">
      <c r="A136" s="40"/>
      <c r="B136" s="86">
        <f>'3. Investeringen'!B117</f>
        <v>103</v>
      </c>
      <c r="C136" s="86" t="str">
        <f>'3. Investeringen'!G117</f>
        <v>Nieuwe investeringen AD</v>
      </c>
      <c r="D136" s="86">
        <f>'3. Investeringen'!K117</f>
        <v>2010</v>
      </c>
      <c r="E136" s="121">
        <f>'3. Investeringen'!N117</f>
        <v>2011</v>
      </c>
      <c r="F136" s="86">
        <f>'3. Investeringen'!O117</f>
        <v>1323468.7146153846</v>
      </c>
      <c r="G136" s="86">
        <f>'3. Investeringen'!P117</f>
        <v>1323468.7146153846</v>
      </c>
      <c r="I136" s="86">
        <f>'6. Investeringen per jaar'!I117</f>
        <v>1</v>
      </c>
      <c r="K136" s="86">
        <f>'8. Afschrijvingen voor GAW'!AO131</f>
        <v>34891.447930769224</v>
      </c>
      <c r="L136" s="86">
        <f>'8. Afschrijvingen voor GAW'!AP131</f>
        <v>35798.625576969222</v>
      </c>
      <c r="M136" s="86">
        <f>'8. Afschrijvingen voor GAW'!AQ131</f>
        <v>36621.993965239511</v>
      </c>
      <c r="N136" s="86">
        <f>'8. Afschrijvingen voor GAW'!AR131</f>
        <v>37647.40979626622</v>
      </c>
      <c r="O136" s="86">
        <f>'8. Afschrijvingen voor GAW'!AS131</f>
        <v>38023.883894228878</v>
      </c>
      <c r="P136" s="86">
        <f>'8. Afschrijvingen voor GAW'!AT131</f>
        <v>38328.074965382708</v>
      </c>
      <c r="Q136" s="86">
        <f>'8. Afschrijvingen voor GAW'!AU131</f>
        <v>38404.73111531348</v>
      </c>
      <c r="R136" s="86">
        <f>'8. Afschrijvingen voor GAW'!AV131</f>
        <v>38942.397350927866</v>
      </c>
      <c r="S136" s="86">
        <f>'8. Afschrijvingen voor GAW'!AW131</f>
        <v>39760.187695297354</v>
      </c>
      <c r="T136" s="86">
        <f>'8. Afschrijvingen voor GAW'!AX131</f>
        <v>40873.472950765681</v>
      </c>
      <c r="U136" s="86">
        <f>'8. Afschrijvingen voor GAW'!AY131</f>
        <v>41159.587261421031</v>
      </c>
      <c r="V136" s="86">
        <f>'8. Afschrijvingen voor GAW'!AZ131</f>
        <v>49391.504713705239</v>
      </c>
      <c r="W136" s="86">
        <f>'8. Afschrijvingen voor GAW'!BA131</f>
        <v>47236.239053470832</v>
      </c>
      <c r="X136" s="86">
        <f>'8. Afschrijvingen voor GAW'!BB131</f>
        <v>45175.021349319373</v>
      </c>
      <c r="Y136" s="86">
        <f>'8. Afschrijvingen voor GAW'!BC131</f>
        <v>43203.747690439981</v>
      </c>
      <c r="Z136" s="86">
        <f>'8. Afschrijvingen voor GAW'!BD131</f>
        <v>41318.493245766236</v>
      </c>
      <c r="AB136" s="122"/>
      <c r="AC136" s="87">
        <f t="shared" si="22"/>
        <v>1308429.2974038459</v>
      </c>
      <c r="AD136" s="87">
        <f t="shared" si="23"/>
        <v>1306649.8335593767</v>
      </c>
      <c r="AE136" s="87">
        <f t="shared" si="24"/>
        <v>1300080.7857660027</v>
      </c>
      <c r="AF136" s="87">
        <f t="shared" si="25"/>
        <v>1298835.6379711847</v>
      </c>
      <c r="AG136" s="87">
        <f t="shared" si="26"/>
        <v>1273800.1104566676</v>
      </c>
      <c r="AH136" s="87">
        <f t="shared" si="27"/>
        <v>1245662.4363749383</v>
      </c>
      <c r="AI136" s="87">
        <f t="shared" si="28"/>
        <v>1209749.0301323747</v>
      </c>
      <c r="AJ136" s="87">
        <f t="shared" si="29"/>
        <v>1187743.1192033002</v>
      </c>
      <c r="AK136" s="87">
        <f t="shared" si="30"/>
        <v>1172925.537011272</v>
      </c>
      <c r="AL136" s="87">
        <f t="shared" si="31"/>
        <v>1164893.979096822</v>
      </c>
      <c r="AM136" s="87">
        <f t="shared" si="32"/>
        <v>1131888.6496890786</v>
      </c>
      <c r="AN136" s="87">
        <f t="shared" si="33"/>
        <v>1082497.1449753733</v>
      </c>
      <c r="AO136" s="87">
        <f t="shared" si="34"/>
        <v>1035260.9059219025</v>
      </c>
      <c r="AP136" s="87">
        <f t="shared" si="35"/>
        <v>990085.88457258313</v>
      </c>
      <c r="AQ136" s="87">
        <f t="shared" si="36"/>
        <v>946882.1368821431</v>
      </c>
      <c r="AR136" s="87">
        <f t="shared" si="37"/>
        <v>905563.64363637683</v>
      </c>
    </row>
    <row r="137" spans="1:44" s="20" customFormat="1" x14ac:dyDescent="0.2">
      <c r="A137" s="40"/>
      <c r="B137" s="86">
        <f>'3. Investeringen'!B118</f>
        <v>104</v>
      </c>
      <c r="C137" s="86" t="str">
        <f>'3. Investeringen'!G118</f>
        <v>Nieuwe investeringen AD</v>
      </c>
      <c r="D137" s="86">
        <f>'3. Investeringen'!K118</f>
        <v>2010</v>
      </c>
      <c r="E137" s="121">
        <f>'3. Investeringen'!N118</f>
        <v>2011</v>
      </c>
      <c r="F137" s="86">
        <f>'3. Investeringen'!O118</f>
        <v>21771.631538461537</v>
      </c>
      <c r="G137" s="86">
        <f>'3. Investeringen'!P118</f>
        <v>21771.631538461537</v>
      </c>
      <c r="I137" s="86">
        <f>'6. Investeringen per jaar'!I118</f>
        <v>1</v>
      </c>
      <c r="K137" s="86">
        <f>'8. Afschrijvingen voor GAW'!AO132</f>
        <v>573.97937692307687</v>
      </c>
      <c r="L137" s="86">
        <f>'8. Afschrijvingen voor GAW'!AP132</f>
        <v>588.90284072307679</v>
      </c>
      <c r="M137" s="86">
        <f>'8. Afschrijvingen voor GAW'!AQ132</f>
        <v>602.44760605970748</v>
      </c>
      <c r="N137" s="86">
        <f>'8. Afschrijvingen voor GAW'!AR132</f>
        <v>619.31613902937931</v>
      </c>
      <c r="O137" s="86">
        <f>'8. Afschrijvingen voor GAW'!AS132</f>
        <v>625.50930041967308</v>
      </c>
      <c r="P137" s="86">
        <f>'8. Afschrijvingen voor GAW'!AT132</f>
        <v>630.5133748230304</v>
      </c>
      <c r="Q137" s="86">
        <f>'8. Afschrijvingen voor GAW'!AU132</f>
        <v>631.77440157267654</v>
      </c>
      <c r="R137" s="86">
        <f>'8. Afschrijvingen voor GAW'!AV132</f>
        <v>640.61924319469404</v>
      </c>
      <c r="S137" s="86">
        <f>'8. Afschrijvingen voor GAW'!AW132</f>
        <v>654.07224730178268</v>
      </c>
      <c r="T137" s="86">
        <f>'8. Afschrijvingen voor GAW'!AX132</f>
        <v>672.38627022623257</v>
      </c>
      <c r="U137" s="86">
        <f>'8. Afschrijvingen voor GAW'!AY132</f>
        <v>677.09297411781608</v>
      </c>
      <c r="V137" s="86">
        <f>'8. Afschrijvingen voor GAW'!AZ132</f>
        <v>812.51156894137921</v>
      </c>
      <c r="W137" s="86">
        <f>'8. Afschrijvingen voor GAW'!BA132</f>
        <v>777.05651866030098</v>
      </c>
      <c r="X137" s="86">
        <f>'8. Afschrijvingen voor GAW'!BB132</f>
        <v>743.14859784603323</v>
      </c>
      <c r="Y137" s="86">
        <f>'8. Afschrijvingen voor GAW'!BC132</f>
        <v>710.72029539456992</v>
      </c>
      <c r="Z137" s="86">
        <f>'8. Afschrijvingen voor GAW'!BD132</f>
        <v>679.70704614098872</v>
      </c>
      <c r="AB137" s="122"/>
      <c r="AC137" s="87">
        <f t="shared" si="22"/>
        <v>21524.226634615381</v>
      </c>
      <c r="AD137" s="87">
        <f t="shared" si="23"/>
        <v>21494.953686392306</v>
      </c>
      <c r="AE137" s="87">
        <f t="shared" si="24"/>
        <v>21386.890015119618</v>
      </c>
      <c r="AF137" s="87">
        <f t="shared" si="25"/>
        <v>21366.406796513587</v>
      </c>
      <c r="AG137" s="87">
        <f t="shared" si="26"/>
        <v>20954.561564059051</v>
      </c>
      <c r="AH137" s="87">
        <f t="shared" si="27"/>
        <v>20491.684681748495</v>
      </c>
      <c r="AI137" s="87">
        <f t="shared" si="28"/>
        <v>19900.893649539317</v>
      </c>
      <c r="AJ137" s="87">
        <f t="shared" si="29"/>
        <v>19538.886917438173</v>
      </c>
      <c r="AK137" s="87">
        <f t="shared" si="30"/>
        <v>19295.131295402593</v>
      </c>
      <c r="AL137" s="87">
        <f t="shared" si="31"/>
        <v>19163.00870144763</v>
      </c>
      <c r="AM137" s="87">
        <f t="shared" si="32"/>
        <v>18620.056788239948</v>
      </c>
      <c r="AN137" s="87">
        <f t="shared" si="33"/>
        <v>17807.545219298569</v>
      </c>
      <c r="AO137" s="87">
        <f t="shared" si="34"/>
        <v>17030.488700638267</v>
      </c>
      <c r="AP137" s="87">
        <f t="shared" si="35"/>
        <v>16287.340102792234</v>
      </c>
      <c r="AQ137" s="87">
        <f t="shared" si="36"/>
        <v>15576.619807397663</v>
      </c>
      <c r="AR137" s="87">
        <f t="shared" si="37"/>
        <v>14896.912761256674</v>
      </c>
    </row>
    <row r="138" spans="1:44" s="20" customFormat="1" x14ac:dyDescent="0.2">
      <c r="A138" s="40"/>
      <c r="B138" s="86">
        <f>'3. Investeringen'!B119</f>
        <v>105</v>
      </c>
      <c r="C138" s="86" t="str">
        <f>'3. Investeringen'!G119</f>
        <v>Nieuwe investeringen AD</v>
      </c>
      <c r="D138" s="86">
        <f>'3. Investeringen'!K119</f>
        <v>2011</v>
      </c>
      <c r="E138" s="121">
        <f>'3. Investeringen'!N119</f>
        <v>2011</v>
      </c>
      <c r="F138" s="86">
        <f>'3. Investeringen'!O119</f>
        <v>890514.04908979952</v>
      </c>
      <c r="G138" s="86">
        <f>'3. Investeringen'!P119</f>
        <v>0</v>
      </c>
      <c r="I138" s="86">
        <f>'6. Investeringen per jaar'!I119</f>
        <v>1</v>
      </c>
      <c r="K138" s="86">
        <f>'8. Afschrijvingen voor GAW'!AO133</f>
        <v>11416.846783202558</v>
      </c>
      <c r="L138" s="86">
        <f>'8. Afschrijvingen voor GAW'!AP133</f>
        <v>23427.369599131649</v>
      </c>
      <c r="M138" s="86">
        <f>'8. Afschrijvingen voor GAW'!AQ133</f>
        <v>23966.199099911679</v>
      </c>
      <c r="N138" s="86">
        <f>'8. Afschrijvingen voor GAW'!AR133</f>
        <v>24637.252674709205</v>
      </c>
      <c r="O138" s="86">
        <f>'8. Afschrijvingen voor GAW'!AS133</f>
        <v>24883.625201456296</v>
      </c>
      <c r="P138" s="86">
        <f>'8. Afschrijvingen voor GAW'!AT133</f>
        <v>25082.694203067946</v>
      </c>
      <c r="Q138" s="86">
        <f>'8. Afschrijvingen voor GAW'!AU133</f>
        <v>25132.859591474084</v>
      </c>
      <c r="R138" s="86">
        <f>'8. Afschrijvingen voor GAW'!AV133</f>
        <v>25484.719625754722</v>
      </c>
      <c r="S138" s="86">
        <f>'8. Afschrijvingen voor GAW'!AW133</f>
        <v>26019.898737895568</v>
      </c>
      <c r="T138" s="86">
        <f>'8. Afschrijvingen voor GAW'!AX133</f>
        <v>26748.455902556645</v>
      </c>
      <c r="U138" s="86">
        <f>'8. Afschrijvingen voor GAW'!AY133</f>
        <v>26935.695093874539</v>
      </c>
      <c r="V138" s="86">
        <f>'8. Afschrijvingen voor GAW'!AZ133</f>
        <v>32322.834112649445</v>
      </c>
      <c r="W138" s="86">
        <f>'8. Afschrijvingen voor GAW'!BA133</f>
        <v>30961.872676327366</v>
      </c>
      <c r="X138" s="86">
        <f>'8. Afschrijvingen voor GAW'!BB133</f>
        <v>29658.214879429372</v>
      </c>
      <c r="Y138" s="86">
        <f>'8. Afschrijvingen voor GAW'!BC133</f>
        <v>28409.447937137604</v>
      </c>
      <c r="Z138" s="86">
        <f>'8. Afschrijvingen voor GAW'!BD133</f>
        <v>27213.260655573915</v>
      </c>
      <c r="AB138" s="122"/>
      <c r="AC138" s="87">
        <f t="shared" si="22"/>
        <v>879097.20230659691</v>
      </c>
      <c r="AD138" s="87">
        <f t="shared" si="23"/>
        <v>878526.35996743687</v>
      </c>
      <c r="AE138" s="87">
        <f t="shared" si="24"/>
        <v>874766.26714677608</v>
      </c>
      <c r="AF138" s="87">
        <f t="shared" si="25"/>
        <v>874622.46995217667</v>
      </c>
      <c r="AG138" s="87">
        <f t="shared" si="26"/>
        <v>858485.06945024221</v>
      </c>
      <c r="AH138" s="87">
        <f t="shared" si="27"/>
        <v>840270.2558027762</v>
      </c>
      <c r="AI138" s="87">
        <f t="shared" si="28"/>
        <v>816817.9367229077</v>
      </c>
      <c r="AJ138" s="87">
        <f t="shared" si="29"/>
        <v>802768.66821127362</v>
      </c>
      <c r="AK138" s="87">
        <f t="shared" si="30"/>
        <v>793606.91150581476</v>
      </c>
      <c r="AL138" s="87">
        <f t="shared" si="31"/>
        <v>789079.44912542088</v>
      </c>
      <c r="AM138" s="87">
        <f t="shared" si="32"/>
        <v>767667.31017542421</v>
      </c>
      <c r="AN138" s="87">
        <f t="shared" si="33"/>
        <v>735344.47606277477</v>
      </c>
      <c r="AO138" s="87">
        <f t="shared" si="34"/>
        <v>704382.60338644742</v>
      </c>
      <c r="AP138" s="87">
        <f t="shared" si="35"/>
        <v>674724.3885070181</v>
      </c>
      <c r="AQ138" s="87">
        <f t="shared" si="36"/>
        <v>646314.94056988053</v>
      </c>
      <c r="AR138" s="87">
        <f t="shared" si="37"/>
        <v>619101.67991430662</v>
      </c>
    </row>
    <row r="139" spans="1:44" s="20" customFormat="1" x14ac:dyDescent="0.2">
      <c r="A139" s="40"/>
      <c r="B139" s="86">
        <f>'3. Investeringen'!B120</f>
        <v>106</v>
      </c>
      <c r="C139" s="86" t="str">
        <f>'3. Investeringen'!G120</f>
        <v>Nieuwe investeringen AD</v>
      </c>
      <c r="D139" s="86">
        <f>'3. Investeringen'!K120</f>
        <v>2011</v>
      </c>
      <c r="E139" s="121">
        <f>'3. Investeringen'!N120</f>
        <v>2011</v>
      </c>
      <c r="F139" s="86">
        <f>'3. Investeringen'!O120</f>
        <v>54919.557470115156</v>
      </c>
      <c r="G139" s="86">
        <f>'3. Investeringen'!P120</f>
        <v>0</v>
      </c>
      <c r="I139" s="86">
        <f>'6. Investeringen per jaar'!I120</f>
        <v>1</v>
      </c>
      <c r="K139" s="86">
        <f>'8. Afschrijvingen voor GAW'!AO134</f>
        <v>704.09689064250199</v>
      </c>
      <c r="L139" s="86">
        <f>'8. Afschrijvingen voor GAW'!AP134</f>
        <v>1444.8068195984142</v>
      </c>
      <c r="M139" s="86">
        <f>'8. Afschrijvingen voor GAW'!AQ134</f>
        <v>1478.0373764491776</v>
      </c>
      <c r="N139" s="86">
        <f>'8. Afschrijvingen voor GAW'!AR134</f>
        <v>1519.4224229897548</v>
      </c>
      <c r="O139" s="86">
        <f>'8. Afschrijvingen voor GAW'!AS134</f>
        <v>1534.6166472196521</v>
      </c>
      <c r="P139" s="86">
        <f>'8. Afschrijvingen voor GAW'!AT134</f>
        <v>1546.8935803974093</v>
      </c>
      <c r="Q139" s="86">
        <f>'8. Afschrijvingen voor GAW'!AU134</f>
        <v>1549.9873675582044</v>
      </c>
      <c r="R139" s="86">
        <f>'8. Afschrijvingen voor GAW'!AV134</f>
        <v>1571.6871907040193</v>
      </c>
      <c r="S139" s="86">
        <f>'8. Afschrijvingen voor GAW'!AW134</f>
        <v>1604.6926217088035</v>
      </c>
      <c r="T139" s="86">
        <f>'8. Afschrijvingen voor GAW'!AX134</f>
        <v>1649.6240151166498</v>
      </c>
      <c r="U139" s="86">
        <f>'8. Afschrijvingen voor GAW'!AY134</f>
        <v>1661.1713832224664</v>
      </c>
      <c r="V139" s="86">
        <f>'8. Afschrijvingen voor GAW'!AZ134</f>
        <v>1993.4056598669595</v>
      </c>
      <c r="W139" s="86">
        <f>'8. Afschrijvingen voor GAW'!BA134</f>
        <v>1909.4727899778245</v>
      </c>
      <c r="X139" s="86">
        <f>'8. Afschrijvingen voor GAW'!BB134</f>
        <v>1829.0739356629688</v>
      </c>
      <c r="Y139" s="86">
        <f>'8. Afschrijvingen voor GAW'!BC134</f>
        <v>1752.0602962666335</v>
      </c>
      <c r="Z139" s="86">
        <f>'8. Afschrijvingen voor GAW'!BD134</f>
        <v>1678.289336423828</v>
      </c>
      <c r="AB139" s="122"/>
      <c r="AC139" s="87">
        <f t="shared" si="22"/>
        <v>54215.460579472652</v>
      </c>
      <c r="AD139" s="87">
        <f t="shared" si="23"/>
        <v>54180.255734940525</v>
      </c>
      <c r="AE139" s="87">
        <f t="shared" si="24"/>
        <v>53948.364240394978</v>
      </c>
      <c r="AF139" s="87">
        <f t="shared" si="25"/>
        <v>53939.496016136283</v>
      </c>
      <c r="AG139" s="87">
        <f t="shared" si="26"/>
        <v>52944.274329077998</v>
      </c>
      <c r="AH139" s="87">
        <f t="shared" si="27"/>
        <v>51820.934943313216</v>
      </c>
      <c r="AI139" s="87">
        <f t="shared" si="28"/>
        <v>50374.589445641635</v>
      </c>
      <c r="AJ139" s="87">
        <f t="shared" si="29"/>
        <v>49508.1465071766</v>
      </c>
      <c r="AK139" s="87">
        <f t="shared" si="30"/>
        <v>48943.124962118498</v>
      </c>
      <c r="AL139" s="87">
        <f t="shared" si="31"/>
        <v>48663.908445941168</v>
      </c>
      <c r="AM139" s="87">
        <f t="shared" si="32"/>
        <v>47343.384421840288</v>
      </c>
      <c r="AN139" s="87">
        <f t="shared" si="33"/>
        <v>45349.978761973325</v>
      </c>
      <c r="AO139" s="87">
        <f t="shared" si="34"/>
        <v>43440.505971995502</v>
      </c>
      <c r="AP139" s="87">
        <f t="shared" si="35"/>
        <v>41611.432036332531</v>
      </c>
      <c r="AQ139" s="87">
        <f t="shared" si="36"/>
        <v>39859.371740065901</v>
      </c>
      <c r="AR139" s="87">
        <f t="shared" si="37"/>
        <v>38181.082403642074</v>
      </c>
    </row>
    <row r="140" spans="1:44" s="20" customFormat="1" x14ac:dyDescent="0.2">
      <c r="A140" s="40"/>
      <c r="B140" s="86">
        <f>'3. Investeringen'!B121</f>
        <v>107</v>
      </c>
      <c r="C140" s="86" t="str">
        <f>'3. Investeringen'!G121</f>
        <v>Nieuwe investeringen AD</v>
      </c>
      <c r="D140" s="86">
        <f>'3. Investeringen'!K121</f>
        <v>2012</v>
      </c>
      <c r="E140" s="121">
        <f>'3. Investeringen'!N121</f>
        <v>2012</v>
      </c>
      <c r="F140" s="86">
        <f>'3. Investeringen'!O121</f>
        <v>816664.76</v>
      </c>
      <c r="G140" s="86">
        <f>'3. Investeringen'!P121</f>
        <v>0</v>
      </c>
      <c r="I140" s="86">
        <f>'6. Investeringen per jaar'!I121</f>
        <v>1</v>
      </c>
      <c r="K140" s="86">
        <f>'8. Afschrijvingen voor GAW'!AO135</f>
        <v>0</v>
      </c>
      <c r="L140" s="86">
        <f>'8. Afschrijvingen voor GAW'!AP135</f>
        <v>10470.061025641025</v>
      </c>
      <c r="M140" s="86">
        <f>'8. Afschrijvingen voor GAW'!AQ135</f>
        <v>21421.744858461538</v>
      </c>
      <c r="N140" s="86">
        <f>'8. Afschrijvingen voor GAW'!AR135</f>
        <v>22021.553714498463</v>
      </c>
      <c r="O140" s="86">
        <f>'8. Afschrijvingen voor GAW'!AS135</f>
        <v>22241.769251643447</v>
      </c>
      <c r="P140" s="86">
        <f>'8. Afschrijvingen voor GAW'!AT135</f>
        <v>22419.70340565659</v>
      </c>
      <c r="Q140" s="86">
        <f>'8. Afschrijvingen voor GAW'!AU135</f>
        <v>22464.542812467906</v>
      </c>
      <c r="R140" s="86">
        <f>'8. Afschrijvingen voor GAW'!AV135</f>
        <v>22779.046411842453</v>
      </c>
      <c r="S140" s="86">
        <f>'8. Afschrijvingen voor GAW'!AW135</f>
        <v>23257.40638649114</v>
      </c>
      <c r="T140" s="86">
        <f>'8. Afschrijvingen voor GAW'!AX135</f>
        <v>23908.61376531289</v>
      </c>
      <c r="U140" s="86">
        <f>'8. Afschrijvingen voor GAW'!AY135</f>
        <v>24075.97406167008</v>
      </c>
      <c r="V140" s="86">
        <f>'8. Afschrijvingen voor GAW'!AZ135</f>
        <v>28891.168874004095</v>
      </c>
      <c r="W140" s="86">
        <f>'8. Afschrijvingen voor GAW'!BA135</f>
        <v>27715.934885909013</v>
      </c>
      <c r="X140" s="86">
        <f>'8. Afschrijvingen voor GAW'!BB135</f>
        <v>26588.507026143223</v>
      </c>
      <c r="Y140" s="86">
        <f>'8. Afschrijvingen voor GAW'!BC135</f>
        <v>25506.940638639091</v>
      </c>
      <c r="Z140" s="86">
        <f>'8. Afschrijvingen voor GAW'!BD135</f>
        <v>24469.370171982588</v>
      </c>
      <c r="AB140" s="122"/>
      <c r="AC140" s="87">
        <f t="shared" si="22"/>
        <v>0</v>
      </c>
      <c r="AD140" s="87">
        <f t="shared" si="23"/>
        <v>806194.69897435897</v>
      </c>
      <c r="AE140" s="87">
        <f t="shared" si="24"/>
        <v>803315.43219230755</v>
      </c>
      <c r="AF140" s="87">
        <f t="shared" si="25"/>
        <v>803786.71057919378</v>
      </c>
      <c r="AG140" s="87">
        <f t="shared" si="26"/>
        <v>789582.80843334226</v>
      </c>
      <c r="AH140" s="87">
        <f t="shared" si="27"/>
        <v>773479.76749515242</v>
      </c>
      <c r="AI140" s="87">
        <f t="shared" si="28"/>
        <v>752562.18421767477</v>
      </c>
      <c r="AJ140" s="87">
        <f t="shared" si="29"/>
        <v>740319.00838487979</v>
      </c>
      <c r="AK140" s="87">
        <f t="shared" si="30"/>
        <v>732608.30117447104</v>
      </c>
      <c r="AL140" s="87">
        <f t="shared" si="31"/>
        <v>729212.71984204336</v>
      </c>
      <c r="AM140" s="87">
        <f t="shared" si="32"/>
        <v>710241.23481926741</v>
      </c>
      <c r="AN140" s="87">
        <f t="shared" si="33"/>
        <v>681350.06594526337</v>
      </c>
      <c r="AO140" s="87">
        <f t="shared" si="34"/>
        <v>653634.1310593544</v>
      </c>
      <c r="AP140" s="87">
        <f t="shared" si="35"/>
        <v>627045.62403321115</v>
      </c>
      <c r="AQ140" s="87">
        <f t="shared" si="36"/>
        <v>601538.683394572</v>
      </c>
      <c r="AR140" s="87">
        <f t="shared" si="37"/>
        <v>577069.31322258944</v>
      </c>
    </row>
    <row r="141" spans="1:44" s="20" customFormat="1" x14ac:dyDescent="0.2">
      <c r="A141" s="40"/>
      <c r="B141" s="86">
        <f>'3. Investeringen'!B122</f>
        <v>108</v>
      </c>
      <c r="C141" s="86" t="str">
        <f>'3. Investeringen'!G122</f>
        <v>Nieuwe investeringen AD</v>
      </c>
      <c r="D141" s="86">
        <f>'3. Investeringen'!K122</f>
        <v>2012</v>
      </c>
      <c r="E141" s="121">
        <f>'3. Investeringen'!N122</f>
        <v>2012</v>
      </c>
      <c r="F141" s="86">
        <f>'3. Investeringen'!O122</f>
        <v>34887</v>
      </c>
      <c r="G141" s="86">
        <f>'3. Investeringen'!P122</f>
        <v>0</v>
      </c>
      <c r="I141" s="86">
        <f>'6. Investeringen per jaar'!I122</f>
        <v>1</v>
      </c>
      <c r="K141" s="86">
        <f>'8. Afschrijvingen voor GAW'!AO136</f>
        <v>0</v>
      </c>
      <c r="L141" s="86">
        <f>'8. Afschrijvingen voor GAW'!AP136</f>
        <v>447.26923076923077</v>
      </c>
      <c r="M141" s="86">
        <f>'8. Afschrijvingen voor GAW'!AQ136</f>
        <v>915.11284615384602</v>
      </c>
      <c r="N141" s="86">
        <f>'8. Afschrijvingen voor GAW'!AR136</f>
        <v>940.73600584615372</v>
      </c>
      <c r="O141" s="86">
        <f>'8. Afschrijvingen voor GAW'!AS136</f>
        <v>950.14336590461528</v>
      </c>
      <c r="P141" s="86">
        <f>'8. Afschrijvingen voor GAW'!AT136</f>
        <v>957.74451283185203</v>
      </c>
      <c r="Q141" s="86">
        <f>'8. Afschrijvingen voor GAW'!AU136</f>
        <v>959.66000185751579</v>
      </c>
      <c r="R141" s="86">
        <f>'8. Afschrijvingen voor GAW'!AV136</f>
        <v>973.09524188352088</v>
      </c>
      <c r="S141" s="86">
        <f>'8. Afschrijvingen voor GAW'!AW136</f>
        <v>993.53024196307467</v>
      </c>
      <c r="T141" s="86">
        <f>'8. Afschrijvingen voor GAW'!AX136</f>
        <v>1021.3490887380407</v>
      </c>
      <c r="U141" s="86">
        <f>'8. Afschrijvingen voor GAW'!AY136</f>
        <v>1028.498532359207</v>
      </c>
      <c r="V141" s="86">
        <f>'8. Afschrijvingen voor GAW'!AZ136</f>
        <v>1234.1982388310487</v>
      </c>
      <c r="W141" s="86">
        <f>'8. Afschrijvingen voor GAW'!BA136</f>
        <v>1183.9935647091077</v>
      </c>
      <c r="X141" s="86">
        <f>'8. Afschrijvingen voor GAW'!BB136</f>
        <v>1135.8311146192455</v>
      </c>
      <c r="Y141" s="86">
        <f>'8. Afschrijvingen voor GAW'!BC136</f>
        <v>1089.6278150415135</v>
      </c>
      <c r="Z141" s="86">
        <f>'8. Afschrijvingen voor GAW'!BD136</f>
        <v>1045.3039717177908</v>
      </c>
      <c r="AB141" s="122"/>
      <c r="AC141" s="87">
        <f t="shared" si="22"/>
        <v>0</v>
      </c>
      <c r="AD141" s="87">
        <f t="shared" si="23"/>
        <v>34439.730769230766</v>
      </c>
      <c r="AE141" s="87">
        <f t="shared" si="24"/>
        <v>34316.731730769221</v>
      </c>
      <c r="AF141" s="87">
        <f t="shared" si="25"/>
        <v>34336.864213384601</v>
      </c>
      <c r="AG141" s="87">
        <f t="shared" si="26"/>
        <v>33730.089489613834</v>
      </c>
      <c r="AH141" s="87">
        <f t="shared" si="27"/>
        <v>33042.185692698891</v>
      </c>
      <c r="AI141" s="87">
        <f t="shared" si="28"/>
        <v>32148.610062226773</v>
      </c>
      <c r="AJ141" s="87">
        <f t="shared" si="29"/>
        <v>31625.595361214426</v>
      </c>
      <c r="AK141" s="87">
        <f t="shared" si="30"/>
        <v>31296.202621836852</v>
      </c>
      <c r="AL141" s="87">
        <f t="shared" si="31"/>
        <v>31151.147206510246</v>
      </c>
      <c r="AM141" s="87">
        <f t="shared" si="32"/>
        <v>30340.706704596607</v>
      </c>
      <c r="AN141" s="87">
        <f t="shared" si="33"/>
        <v>29106.508465765557</v>
      </c>
      <c r="AO141" s="87">
        <f t="shared" si="34"/>
        <v>27922.514901056449</v>
      </c>
      <c r="AP141" s="87">
        <f t="shared" si="35"/>
        <v>26786.683786437203</v>
      </c>
      <c r="AQ141" s="87">
        <f t="shared" si="36"/>
        <v>25697.05597139569</v>
      </c>
      <c r="AR141" s="87">
        <f t="shared" si="37"/>
        <v>24651.751999677901</v>
      </c>
    </row>
    <row r="142" spans="1:44" s="20" customFormat="1" x14ac:dyDescent="0.2">
      <c r="A142" s="40"/>
      <c r="B142" s="86">
        <f>'3. Investeringen'!B123</f>
        <v>109</v>
      </c>
      <c r="C142" s="86" t="str">
        <f>'3. Investeringen'!G123</f>
        <v>Nieuwe investeringen AD</v>
      </c>
      <c r="D142" s="86">
        <f>'3. Investeringen'!K123</f>
        <v>2013</v>
      </c>
      <c r="E142" s="121">
        <f>'3. Investeringen'!N123</f>
        <v>2013</v>
      </c>
      <c r="F142" s="86">
        <f>'3. Investeringen'!O123</f>
        <v>443651.20999999996</v>
      </c>
      <c r="G142" s="86">
        <f>'3. Investeringen'!P123</f>
        <v>0</v>
      </c>
      <c r="I142" s="86">
        <f>'6. Investeringen per jaar'!I123</f>
        <v>1</v>
      </c>
      <c r="K142" s="86">
        <f>'8. Afschrijvingen voor GAW'!AO137</f>
        <v>0</v>
      </c>
      <c r="L142" s="86">
        <f>'8. Afschrijvingen voor GAW'!AP137</f>
        <v>0</v>
      </c>
      <c r="M142" s="86">
        <f>'8. Afschrijvingen voor GAW'!AQ137</f>
        <v>5687.8360256410251</v>
      </c>
      <c r="N142" s="86">
        <f>'8. Afschrijvingen voor GAW'!AR137</f>
        <v>11694.190868717948</v>
      </c>
      <c r="O142" s="86">
        <f>'8. Afschrijvingen voor GAW'!AS137</f>
        <v>11811.132777405128</v>
      </c>
      <c r="P142" s="86">
        <f>'8. Afschrijvingen voor GAW'!AT137</f>
        <v>11905.621839624369</v>
      </c>
      <c r="Q142" s="86">
        <f>'8. Afschrijvingen voor GAW'!AU137</f>
        <v>11929.433083303618</v>
      </c>
      <c r="R142" s="86">
        <f>'8. Afschrijvingen voor GAW'!AV137</f>
        <v>12096.445146469869</v>
      </c>
      <c r="S142" s="86">
        <f>'8. Afschrijvingen voor GAW'!AW137</f>
        <v>12350.470494545736</v>
      </c>
      <c r="T142" s="86">
        <f>'8. Afschrijvingen voor GAW'!AX137</f>
        <v>12696.283668393018</v>
      </c>
      <c r="U142" s="86">
        <f>'8. Afschrijvingen voor GAW'!AY137</f>
        <v>12785.157654071767</v>
      </c>
      <c r="V142" s="86">
        <f>'8. Afschrijvingen voor GAW'!AZ137</f>
        <v>15342.18918488612</v>
      </c>
      <c r="W142" s="86">
        <f>'8. Afschrijvingen voor GAW'!BA137</f>
        <v>14738.562069415189</v>
      </c>
      <c r="X142" s="86">
        <f>'8. Afschrijvingen voor GAW'!BB137</f>
        <v>14158.684217503773</v>
      </c>
      <c r="Y142" s="86">
        <f>'8. Afschrijvingen voor GAW'!BC137</f>
        <v>13601.621231897065</v>
      </c>
      <c r="Z142" s="86">
        <f>'8. Afschrijvingen voor GAW'!BD137</f>
        <v>13066.475478510951</v>
      </c>
      <c r="AB142" s="122"/>
      <c r="AC142" s="87">
        <f t="shared" si="22"/>
        <v>0</v>
      </c>
      <c r="AD142" s="87">
        <f t="shared" si="23"/>
        <v>0</v>
      </c>
      <c r="AE142" s="87">
        <f t="shared" si="24"/>
        <v>437963.37397435895</v>
      </c>
      <c r="AF142" s="87">
        <f t="shared" si="25"/>
        <v>438532.15757692303</v>
      </c>
      <c r="AG142" s="87">
        <f t="shared" si="26"/>
        <v>431106.3463752871</v>
      </c>
      <c r="AH142" s="87">
        <f t="shared" si="27"/>
        <v>422649.57530666504</v>
      </c>
      <c r="AI142" s="87">
        <f t="shared" si="28"/>
        <v>411565.44137397473</v>
      </c>
      <c r="AJ142" s="87">
        <f t="shared" si="29"/>
        <v>405230.91240674054</v>
      </c>
      <c r="AK142" s="87">
        <f t="shared" si="30"/>
        <v>401390.29107273626</v>
      </c>
      <c r="AL142" s="87">
        <f t="shared" si="31"/>
        <v>399932.93555437983</v>
      </c>
      <c r="AM142" s="87">
        <f t="shared" si="32"/>
        <v>389947.30844918871</v>
      </c>
      <c r="AN142" s="87">
        <f t="shared" si="33"/>
        <v>374605.1192643026</v>
      </c>
      <c r="AO142" s="87">
        <f t="shared" si="34"/>
        <v>359866.55719488743</v>
      </c>
      <c r="AP142" s="87">
        <f t="shared" si="35"/>
        <v>345707.87297738367</v>
      </c>
      <c r="AQ142" s="87">
        <f t="shared" si="36"/>
        <v>332106.25174548663</v>
      </c>
      <c r="AR142" s="87">
        <f t="shared" si="37"/>
        <v>319039.77626697568</v>
      </c>
    </row>
    <row r="143" spans="1:44" s="20" customFormat="1" x14ac:dyDescent="0.2">
      <c r="A143" s="40"/>
      <c r="B143" s="86">
        <f>'3. Investeringen'!B124</f>
        <v>110</v>
      </c>
      <c r="C143" s="86" t="str">
        <f>'3. Investeringen'!G124</f>
        <v>Nieuwe investeringen AD</v>
      </c>
      <c r="D143" s="86">
        <f>'3. Investeringen'!K124</f>
        <v>2013</v>
      </c>
      <c r="E143" s="121">
        <f>'3. Investeringen'!N124</f>
        <v>2013</v>
      </c>
      <c r="F143" s="86">
        <f>'3. Investeringen'!O124</f>
        <v>24545.32</v>
      </c>
      <c r="G143" s="86">
        <f>'3. Investeringen'!P124</f>
        <v>0</v>
      </c>
      <c r="I143" s="86">
        <f>'6. Investeringen per jaar'!I124</f>
        <v>1</v>
      </c>
      <c r="K143" s="86">
        <f>'8. Afschrijvingen voor GAW'!AO138</f>
        <v>0</v>
      </c>
      <c r="L143" s="86">
        <f>'8. Afschrijvingen voor GAW'!AP138</f>
        <v>0</v>
      </c>
      <c r="M143" s="86">
        <f>'8. Afschrijvingen voor GAW'!AQ138</f>
        <v>314.68358974358972</v>
      </c>
      <c r="N143" s="86">
        <f>'8. Afschrijvingen voor GAW'!AR138</f>
        <v>646.98946051282064</v>
      </c>
      <c r="O143" s="86">
        <f>'8. Afschrijvingen voor GAW'!AS138</f>
        <v>653.4593551179488</v>
      </c>
      <c r="P143" s="86">
        <f>'8. Afschrijvingen voor GAW'!AT138</f>
        <v>658.68702995889248</v>
      </c>
      <c r="Q143" s="86">
        <f>'8. Afschrijvingen voor GAW'!AU138</f>
        <v>660.00440401881019</v>
      </c>
      <c r="R143" s="86">
        <f>'8. Afschrijvingen voor GAW'!AV138</f>
        <v>669.24446567507357</v>
      </c>
      <c r="S143" s="86">
        <f>'8. Afschrijvingen voor GAW'!AW138</f>
        <v>683.29859945425017</v>
      </c>
      <c r="T143" s="86">
        <f>'8. Afschrijvingen voor GAW'!AX138</f>
        <v>702.43096023896919</v>
      </c>
      <c r="U143" s="86">
        <f>'8. Afschrijvingen voor GAW'!AY138</f>
        <v>707.34797696064186</v>
      </c>
      <c r="V143" s="86">
        <f>'8. Afschrijvingen voor GAW'!AZ138</f>
        <v>848.81757235277007</v>
      </c>
      <c r="W143" s="86">
        <f>'8. Afschrijvingen voor GAW'!BA138</f>
        <v>815.42147114544787</v>
      </c>
      <c r="X143" s="86">
        <f>'8. Afschrijvingen voor GAW'!BB138</f>
        <v>783.33931490365978</v>
      </c>
      <c r="Y143" s="86">
        <f>'8. Afschrijvingen voor GAW'!BC138</f>
        <v>752.51940743204034</v>
      </c>
      <c r="Z143" s="86">
        <f>'8. Afschrijvingen voor GAW'!BD138</f>
        <v>722.91208648389454</v>
      </c>
      <c r="AB143" s="122"/>
      <c r="AC143" s="87">
        <f t="shared" si="22"/>
        <v>0</v>
      </c>
      <c r="AD143" s="87">
        <f t="shared" si="23"/>
        <v>0</v>
      </c>
      <c r="AE143" s="87">
        <f t="shared" si="24"/>
        <v>24230.636410256411</v>
      </c>
      <c r="AF143" s="87">
        <f t="shared" si="25"/>
        <v>24262.104769230769</v>
      </c>
      <c r="AG143" s="87">
        <f t="shared" si="26"/>
        <v>23851.266461805128</v>
      </c>
      <c r="AH143" s="87">
        <f t="shared" si="27"/>
        <v>23383.389563540677</v>
      </c>
      <c r="AI143" s="87">
        <f t="shared" si="28"/>
        <v>22770.151938648945</v>
      </c>
      <c r="AJ143" s="87">
        <f t="shared" si="29"/>
        <v>22419.689600114958</v>
      </c>
      <c r="AK143" s="87">
        <f t="shared" si="30"/>
        <v>22207.204482263118</v>
      </c>
      <c r="AL143" s="87">
        <f t="shared" si="31"/>
        <v>22126.575247527515</v>
      </c>
      <c r="AM143" s="87">
        <f t="shared" si="32"/>
        <v>21574.113297299562</v>
      </c>
      <c r="AN143" s="87">
        <f t="shared" si="33"/>
        <v>20725.295724946791</v>
      </c>
      <c r="AO143" s="87">
        <f t="shared" si="34"/>
        <v>19909.874253801343</v>
      </c>
      <c r="AP143" s="87">
        <f t="shared" si="35"/>
        <v>19126.534938897683</v>
      </c>
      <c r="AQ143" s="87">
        <f t="shared" si="36"/>
        <v>18374.015531465644</v>
      </c>
      <c r="AR143" s="87">
        <f t="shared" si="37"/>
        <v>17651.103444981749</v>
      </c>
    </row>
    <row r="144" spans="1:44" s="20" customFormat="1" x14ac:dyDescent="0.2">
      <c r="A144" s="40"/>
      <c r="B144" s="86">
        <f>'3. Investeringen'!B125</f>
        <v>111</v>
      </c>
      <c r="C144" s="86" t="str">
        <f>'3. Investeringen'!G125</f>
        <v>Nieuwe investeringen AD</v>
      </c>
      <c r="D144" s="86">
        <f>'3. Investeringen'!K125</f>
        <v>2014</v>
      </c>
      <c r="E144" s="121">
        <f>'3. Investeringen'!N125</f>
        <v>2014</v>
      </c>
      <c r="F144" s="86">
        <f>'3. Investeringen'!O125</f>
        <v>380099.74</v>
      </c>
      <c r="G144" s="86">
        <f>'3. Investeringen'!P125</f>
        <v>0</v>
      </c>
      <c r="I144" s="86">
        <f>'6. Investeringen per jaar'!I125</f>
        <v>1</v>
      </c>
      <c r="K144" s="86">
        <f>'8. Afschrijvingen voor GAW'!AO139</f>
        <v>0</v>
      </c>
      <c r="L144" s="86">
        <f>'8. Afschrijvingen voor GAW'!AP139</f>
        <v>0</v>
      </c>
      <c r="M144" s="86">
        <f>'8. Afschrijvingen voor GAW'!AQ139</f>
        <v>0</v>
      </c>
      <c r="N144" s="86">
        <f>'8. Afschrijvingen voor GAW'!AR139</f>
        <v>4873.0735897435898</v>
      </c>
      <c r="O144" s="86">
        <f>'8. Afschrijvingen voor GAW'!AS139</f>
        <v>9843.6086512820511</v>
      </c>
      <c r="P144" s="86">
        <f>'8. Afschrijvingen voor GAW'!AT139</f>
        <v>9922.357520492309</v>
      </c>
      <c r="Q144" s="86">
        <f>'8. Afschrijvingen voor GAW'!AU139</f>
        <v>9942.2022355332938</v>
      </c>
      <c r="R144" s="86">
        <f>'8. Afschrijvingen voor GAW'!AV139</f>
        <v>10081.39306683076</v>
      </c>
      <c r="S144" s="86">
        <f>'8. Afschrijvingen voor GAW'!AW139</f>
        <v>10293.102321234206</v>
      </c>
      <c r="T144" s="86">
        <f>'8. Afschrijvingen voor GAW'!AX139</f>
        <v>10581.309186228764</v>
      </c>
      <c r="U144" s="86">
        <f>'8. Afschrijvingen voor GAW'!AY139</f>
        <v>10655.378350532364</v>
      </c>
      <c r="V144" s="86">
        <f>'8. Afschrijvingen voor GAW'!AZ139</f>
        <v>12786.454020638836</v>
      </c>
      <c r="W144" s="86">
        <f>'8. Afschrijvingen voor GAW'!BA139</f>
        <v>12299.351010328786</v>
      </c>
      <c r="X144" s="86">
        <f>'8. Afschrijvingen voor GAW'!BB139</f>
        <v>11830.804305173402</v>
      </c>
      <c r="Y144" s="86">
        <f>'8. Afschrijvingen voor GAW'!BC139</f>
        <v>11380.106998309655</v>
      </c>
      <c r="Z144" s="86">
        <f>'8. Afschrijvingen voor GAW'!BD139</f>
        <v>10946.579112659761</v>
      </c>
      <c r="AB144" s="122"/>
      <c r="AC144" s="87">
        <f t="shared" si="22"/>
        <v>0</v>
      </c>
      <c r="AD144" s="87">
        <f t="shared" si="23"/>
        <v>0</v>
      </c>
      <c r="AE144" s="87">
        <f t="shared" si="24"/>
        <v>0</v>
      </c>
      <c r="AF144" s="87">
        <f t="shared" si="25"/>
        <v>375226.66641025641</v>
      </c>
      <c r="AG144" s="87">
        <f t="shared" si="26"/>
        <v>369135.32442307693</v>
      </c>
      <c r="AH144" s="87">
        <f t="shared" si="27"/>
        <v>362166.04949796927</v>
      </c>
      <c r="AI144" s="87">
        <f t="shared" si="28"/>
        <v>352948.17936143192</v>
      </c>
      <c r="AJ144" s="87">
        <f t="shared" si="29"/>
        <v>347808.0608056612</v>
      </c>
      <c r="AK144" s="87">
        <f t="shared" si="30"/>
        <v>344818.92776134587</v>
      </c>
      <c r="AL144" s="87">
        <f t="shared" si="31"/>
        <v>343892.54855243478</v>
      </c>
      <c r="AM144" s="87">
        <f t="shared" si="32"/>
        <v>335644.41804176942</v>
      </c>
      <c r="AN144" s="87">
        <f t="shared" si="33"/>
        <v>322857.96402113058</v>
      </c>
      <c r="AO144" s="87">
        <f t="shared" si="34"/>
        <v>310558.61301080178</v>
      </c>
      <c r="AP144" s="87">
        <f t="shared" si="35"/>
        <v>298727.80870562838</v>
      </c>
      <c r="AQ144" s="87">
        <f t="shared" si="36"/>
        <v>287347.70170731872</v>
      </c>
      <c r="AR144" s="87">
        <f t="shared" si="37"/>
        <v>276401.12259465898</v>
      </c>
    </row>
    <row r="145" spans="1:44" s="20" customFormat="1" x14ac:dyDescent="0.2">
      <c r="A145" s="40"/>
      <c r="B145" s="86">
        <f>'3. Investeringen'!B126</f>
        <v>112</v>
      </c>
      <c r="C145" s="86" t="str">
        <f>'3. Investeringen'!G126</f>
        <v>Nieuwe investeringen AD</v>
      </c>
      <c r="D145" s="86">
        <f>'3. Investeringen'!K126</f>
        <v>2014</v>
      </c>
      <c r="E145" s="121">
        <f>'3. Investeringen'!N126</f>
        <v>2014</v>
      </c>
      <c r="F145" s="86">
        <f>'3. Investeringen'!O126</f>
        <v>6415.87</v>
      </c>
      <c r="G145" s="86">
        <f>'3. Investeringen'!P126</f>
        <v>0</v>
      </c>
      <c r="I145" s="86">
        <f>'6. Investeringen per jaar'!I126</f>
        <v>1</v>
      </c>
      <c r="K145" s="86">
        <f>'8. Afschrijvingen voor GAW'!AO140</f>
        <v>0</v>
      </c>
      <c r="L145" s="86">
        <f>'8. Afschrijvingen voor GAW'!AP140</f>
        <v>0</v>
      </c>
      <c r="M145" s="86">
        <f>'8. Afschrijvingen voor GAW'!AQ140</f>
        <v>0</v>
      </c>
      <c r="N145" s="86">
        <f>'8. Afschrijvingen voor GAW'!AR140</f>
        <v>82.254743589743583</v>
      </c>
      <c r="O145" s="86">
        <f>'8. Afschrijvingen voor GAW'!AS140</f>
        <v>166.15458205128206</v>
      </c>
      <c r="P145" s="86">
        <f>'8. Afschrijvingen voor GAW'!AT140</f>
        <v>167.48381870769234</v>
      </c>
      <c r="Q145" s="86">
        <f>'8. Afschrijvingen voor GAW'!AU140</f>
        <v>167.81878634510772</v>
      </c>
      <c r="R145" s="86">
        <f>'8. Afschrijvingen voor GAW'!AV140</f>
        <v>170.16824935393925</v>
      </c>
      <c r="S145" s="86">
        <f>'8. Afschrijvingen voor GAW'!AW140</f>
        <v>173.74178259037197</v>
      </c>
      <c r="T145" s="86">
        <f>'8. Afschrijvingen voor GAW'!AX140</f>
        <v>178.60655250290239</v>
      </c>
      <c r="U145" s="86">
        <f>'8. Afschrijvingen voor GAW'!AY140</f>
        <v>179.85679837042267</v>
      </c>
      <c r="V145" s="86">
        <f>'8. Afschrijvingen voor GAW'!AZ140</f>
        <v>215.82815804450718</v>
      </c>
      <c r="W145" s="86">
        <f>'8. Afschrijvingen voor GAW'!BA140</f>
        <v>207.60613297614498</v>
      </c>
      <c r="X145" s="86">
        <f>'8. Afschrijvingen voor GAW'!BB140</f>
        <v>199.69732791038706</v>
      </c>
      <c r="Y145" s="86">
        <f>'8. Afschrijvingen voor GAW'!BC140</f>
        <v>192.08981065665802</v>
      </c>
      <c r="Z145" s="86">
        <f>'8. Afschrijvingen voor GAW'!BD140</f>
        <v>184.77210358402343</v>
      </c>
      <c r="AB145" s="122"/>
      <c r="AC145" s="87">
        <f t="shared" si="22"/>
        <v>0</v>
      </c>
      <c r="AD145" s="87">
        <f t="shared" si="23"/>
        <v>0</v>
      </c>
      <c r="AE145" s="87">
        <f t="shared" si="24"/>
        <v>0</v>
      </c>
      <c r="AF145" s="87">
        <f t="shared" si="25"/>
        <v>6333.6152564102567</v>
      </c>
      <c r="AG145" s="87">
        <f t="shared" si="26"/>
        <v>6230.7968269230778</v>
      </c>
      <c r="AH145" s="87">
        <f t="shared" si="27"/>
        <v>6113.1593828307705</v>
      </c>
      <c r="AI145" s="87">
        <f t="shared" si="28"/>
        <v>5957.5669152513246</v>
      </c>
      <c r="AJ145" s="87">
        <f t="shared" si="29"/>
        <v>5870.804602710904</v>
      </c>
      <c r="AK145" s="87">
        <f t="shared" si="30"/>
        <v>5820.3497167774603</v>
      </c>
      <c r="AL145" s="87">
        <f t="shared" si="31"/>
        <v>5804.7129563443268</v>
      </c>
      <c r="AM145" s="87">
        <f t="shared" si="32"/>
        <v>5665.4891486683136</v>
      </c>
      <c r="AN145" s="87">
        <f t="shared" si="33"/>
        <v>5449.6609906238064</v>
      </c>
      <c r="AO145" s="87">
        <f t="shared" si="34"/>
        <v>5242.0548576476613</v>
      </c>
      <c r="AP145" s="87">
        <f t="shared" si="35"/>
        <v>5042.3575297372745</v>
      </c>
      <c r="AQ145" s="87">
        <f t="shared" si="36"/>
        <v>4850.2677190806162</v>
      </c>
      <c r="AR145" s="87">
        <f t="shared" si="37"/>
        <v>4665.495615496593</v>
      </c>
    </row>
    <row r="146" spans="1:44" s="20" customFormat="1" x14ac:dyDescent="0.2">
      <c r="A146" s="40"/>
      <c r="B146" s="86">
        <f>'3. Investeringen'!B127</f>
        <v>113</v>
      </c>
      <c r="C146" s="86" t="str">
        <f>'3. Investeringen'!G127</f>
        <v>Nieuwe investeringen AD</v>
      </c>
      <c r="D146" s="86">
        <f>'3. Investeringen'!K127</f>
        <v>2015</v>
      </c>
      <c r="E146" s="121">
        <f>'3. Investeringen'!N127</f>
        <v>2015</v>
      </c>
      <c r="F146" s="86">
        <f>'3. Investeringen'!O127</f>
        <v>624840.48</v>
      </c>
      <c r="G146" s="86">
        <f>'3. Investeringen'!P127</f>
        <v>0</v>
      </c>
      <c r="I146" s="86">
        <f>'6. Investeringen per jaar'!I127</f>
        <v>1</v>
      </c>
      <c r="K146" s="86">
        <f>'8. Afschrijvingen voor GAW'!AO141</f>
        <v>0</v>
      </c>
      <c r="L146" s="86">
        <f>'8. Afschrijvingen voor GAW'!AP141</f>
        <v>0</v>
      </c>
      <c r="M146" s="86">
        <f>'8. Afschrijvingen voor GAW'!AQ141</f>
        <v>0</v>
      </c>
      <c r="N146" s="86">
        <f>'8. Afschrijvingen voor GAW'!AR141</f>
        <v>0</v>
      </c>
      <c r="O146" s="86">
        <f>'8. Afschrijvingen voor GAW'!AS141</f>
        <v>8010.7753846153846</v>
      </c>
      <c r="P146" s="86">
        <f>'8. Afschrijvingen voor GAW'!AT141</f>
        <v>16149.723175384615</v>
      </c>
      <c r="Q146" s="86">
        <f>'8. Afschrijvingen voor GAW'!AU141</f>
        <v>16182.022621735385</v>
      </c>
      <c r="R146" s="86">
        <f>'8. Afschrijvingen voor GAW'!AV141</f>
        <v>16408.57093843968</v>
      </c>
      <c r="S146" s="86">
        <f>'8. Afschrijvingen voor GAW'!AW141</f>
        <v>16753.150928146912</v>
      </c>
      <c r="T146" s="86">
        <f>'8. Afschrijvingen voor GAW'!AX141</f>
        <v>17222.239154135026</v>
      </c>
      <c r="U146" s="86">
        <f>'8. Afschrijvingen voor GAW'!AY141</f>
        <v>17342.79482821397</v>
      </c>
      <c r="V146" s="86">
        <f>'8. Afschrijvingen voor GAW'!AZ141</f>
        <v>20811.353793856761</v>
      </c>
      <c r="W146" s="86">
        <f>'8. Afschrijvingen voor GAW'!BA141</f>
        <v>20042.934576852818</v>
      </c>
      <c r="X146" s="86">
        <f>'8. Afschrijvingen voor GAW'!BB141</f>
        <v>19302.88776170748</v>
      </c>
      <c r="Y146" s="86">
        <f>'8. Afschrijvingen voor GAW'!BC141</f>
        <v>18590.165752044439</v>
      </c>
      <c r="Z146" s="86">
        <f>'8. Afschrijvingen voor GAW'!BD141</f>
        <v>17903.759631968951</v>
      </c>
      <c r="AB146" s="122"/>
      <c r="AC146" s="87">
        <f t="shared" si="22"/>
        <v>0</v>
      </c>
      <c r="AD146" s="87">
        <f t="shared" si="23"/>
        <v>0</v>
      </c>
      <c r="AE146" s="87">
        <f t="shared" si="24"/>
        <v>0</v>
      </c>
      <c r="AF146" s="87">
        <f t="shared" si="25"/>
        <v>0</v>
      </c>
      <c r="AG146" s="87">
        <f t="shared" si="26"/>
        <v>616829.70461538457</v>
      </c>
      <c r="AH146" s="87">
        <f t="shared" si="27"/>
        <v>605614.61907692312</v>
      </c>
      <c r="AI146" s="87">
        <f t="shared" si="28"/>
        <v>590643.82569334167</v>
      </c>
      <c r="AJ146" s="87">
        <f t="shared" si="29"/>
        <v>582504.26831460872</v>
      </c>
      <c r="AK146" s="87">
        <f t="shared" si="30"/>
        <v>577983.70702106855</v>
      </c>
      <c r="AL146" s="87">
        <f t="shared" si="31"/>
        <v>576945.0116635235</v>
      </c>
      <c r="AM146" s="87">
        <f t="shared" si="32"/>
        <v>563640.83191695414</v>
      </c>
      <c r="AN146" s="87">
        <f t="shared" si="33"/>
        <v>542829.47812309733</v>
      </c>
      <c r="AO146" s="87">
        <f t="shared" si="34"/>
        <v>522786.5435462445</v>
      </c>
      <c r="AP146" s="87">
        <f t="shared" si="35"/>
        <v>503483.65578453703</v>
      </c>
      <c r="AQ146" s="87">
        <f t="shared" si="36"/>
        <v>484893.49003249261</v>
      </c>
      <c r="AR146" s="87">
        <f t="shared" si="37"/>
        <v>466989.73040052364</v>
      </c>
    </row>
    <row r="147" spans="1:44" s="20" customFormat="1" x14ac:dyDescent="0.2">
      <c r="A147" s="40"/>
      <c r="B147" s="86">
        <f>'3. Investeringen'!B128</f>
        <v>114</v>
      </c>
      <c r="C147" s="86" t="str">
        <f>'3. Investeringen'!G128</f>
        <v>Nieuwe investeringen AD</v>
      </c>
      <c r="D147" s="86">
        <f>'3. Investeringen'!K128</f>
        <v>2015</v>
      </c>
      <c r="E147" s="121">
        <f>'3. Investeringen'!N128</f>
        <v>2015</v>
      </c>
      <c r="F147" s="86">
        <f>'3. Investeringen'!O128</f>
        <v>-1941.6100000000001</v>
      </c>
      <c r="G147" s="86">
        <f>'3. Investeringen'!P128</f>
        <v>0</v>
      </c>
      <c r="I147" s="86">
        <f>'6. Investeringen per jaar'!I128</f>
        <v>1</v>
      </c>
      <c r="K147" s="86">
        <f>'8. Afschrijvingen voor GAW'!AO142</f>
        <v>0</v>
      </c>
      <c r="L147" s="86">
        <f>'8. Afschrijvingen voor GAW'!AP142</f>
        <v>0</v>
      </c>
      <c r="M147" s="86">
        <f>'8. Afschrijvingen voor GAW'!AQ142</f>
        <v>0</v>
      </c>
      <c r="N147" s="86">
        <f>'8. Afschrijvingen voor GAW'!AR142</f>
        <v>0</v>
      </c>
      <c r="O147" s="86">
        <f>'8. Afschrijvingen voor GAW'!AS142</f>
        <v>-24.892435897435899</v>
      </c>
      <c r="P147" s="86">
        <f>'8. Afschrijvingen voor GAW'!AT142</f>
        <v>-50.183150769230771</v>
      </c>
      <c r="Q147" s="86">
        <f>'8. Afschrijvingen voor GAW'!AU142</f>
        <v>-50.283517070769236</v>
      </c>
      <c r="R147" s="86">
        <f>'8. Afschrijvingen voor GAW'!AV142</f>
        <v>-50.987486309760001</v>
      </c>
      <c r="S147" s="86">
        <f>'8. Afschrijvingen voor GAW'!AW142</f>
        <v>-52.05822352226496</v>
      </c>
      <c r="T147" s="86">
        <f>'8. Afschrijvingen voor GAW'!AX142</f>
        <v>-53.515853780888378</v>
      </c>
      <c r="U147" s="86">
        <f>'8. Afschrijvingen voor GAW'!AY142</f>
        <v>-53.890464757354593</v>
      </c>
      <c r="V147" s="86">
        <f>'8. Afschrijvingen voor GAW'!AZ142</f>
        <v>-64.668557708825503</v>
      </c>
      <c r="W147" s="86">
        <f>'8. Afschrijvingen voor GAW'!BA142</f>
        <v>-62.280795578038102</v>
      </c>
      <c r="X147" s="86">
        <f>'8. Afschrijvingen voor GAW'!BB142</f>
        <v>-59.981196972079772</v>
      </c>
      <c r="Y147" s="86">
        <f>'8. Afschrijvingen voor GAW'!BC142</f>
        <v>-57.766506622341439</v>
      </c>
      <c r="Z147" s="86">
        <f>'8. Afschrijvingen voor GAW'!BD142</f>
        <v>-55.633589454747295</v>
      </c>
      <c r="AB147" s="122"/>
      <c r="AC147" s="87">
        <f t="shared" si="22"/>
        <v>0</v>
      </c>
      <c r="AD147" s="87">
        <f t="shared" si="23"/>
        <v>0</v>
      </c>
      <c r="AE147" s="87">
        <f t="shared" si="24"/>
        <v>0</v>
      </c>
      <c r="AF147" s="87">
        <f t="shared" si="25"/>
        <v>0</v>
      </c>
      <c r="AG147" s="87">
        <f t="shared" si="26"/>
        <v>-1916.7175641025642</v>
      </c>
      <c r="AH147" s="87">
        <f t="shared" si="27"/>
        <v>-1881.868153846154</v>
      </c>
      <c r="AI147" s="87">
        <f t="shared" si="28"/>
        <v>-1835.3483730830771</v>
      </c>
      <c r="AJ147" s="87">
        <f t="shared" si="29"/>
        <v>-1810.0557639964802</v>
      </c>
      <c r="AK147" s="87">
        <f t="shared" si="30"/>
        <v>-1796.0087115181411</v>
      </c>
      <c r="AL147" s="87">
        <f t="shared" si="31"/>
        <v>-1792.7811016597607</v>
      </c>
      <c r="AM147" s="87">
        <f t="shared" si="32"/>
        <v>-1751.4401046140242</v>
      </c>
      <c r="AN147" s="87">
        <f t="shared" si="33"/>
        <v>-1686.7715469051986</v>
      </c>
      <c r="AO147" s="87">
        <f t="shared" si="34"/>
        <v>-1624.4907513271605</v>
      </c>
      <c r="AP147" s="87">
        <f t="shared" si="35"/>
        <v>-1564.5095543550808</v>
      </c>
      <c r="AQ147" s="87">
        <f t="shared" si="36"/>
        <v>-1506.7430477327393</v>
      </c>
      <c r="AR147" s="87">
        <f t="shared" si="37"/>
        <v>-1451.109458277992</v>
      </c>
    </row>
    <row r="148" spans="1:44" s="20" customFormat="1" x14ac:dyDescent="0.2">
      <c r="A148" s="40"/>
      <c r="B148" s="86">
        <f>'3. Investeringen'!B129</f>
        <v>115</v>
      </c>
      <c r="C148" s="86" t="str">
        <f>'3. Investeringen'!G129</f>
        <v>Nieuwe investeringen AD</v>
      </c>
      <c r="D148" s="86">
        <f>'3. Investeringen'!K129</f>
        <v>2016</v>
      </c>
      <c r="E148" s="121">
        <f>'3. Investeringen'!N129</f>
        <v>2016</v>
      </c>
      <c r="F148" s="86">
        <f>'3. Investeringen'!O129</f>
        <v>638153.53</v>
      </c>
      <c r="G148" s="86">
        <f>'3. Investeringen'!P129</f>
        <v>0</v>
      </c>
      <c r="I148" s="86">
        <f>'6. Investeringen per jaar'!I129</f>
        <v>1</v>
      </c>
      <c r="K148" s="86">
        <f>'8. Afschrijvingen voor GAW'!AO143</f>
        <v>0</v>
      </c>
      <c r="L148" s="86">
        <f>'8. Afschrijvingen voor GAW'!AP143</f>
        <v>0</v>
      </c>
      <c r="M148" s="86">
        <f>'8. Afschrijvingen voor GAW'!AQ143</f>
        <v>0</v>
      </c>
      <c r="N148" s="86">
        <f>'8. Afschrijvingen voor GAW'!AR143</f>
        <v>0</v>
      </c>
      <c r="O148" s="86">
        <f>'8. Afschrijvingen voor GAW'!AS143</f>
        <v>0</v>
      </c>
      <c r="P148" s="86">
        <f>'8. Afschrijvingen voor GAW'!AT143</f>
        <v>8181.4555128205129</v>
      </c>
      <c r="Q148" s="86">
        <f>'8. Afschrijvingen voor GAW'!AU143</f>
        <v>16395.636847692309</v>
      </c>
      <c r="R148" s="86">
        <f>'8. Afschrijvingen voor GAW'!AV143</f>
        <v>16625.175763560001</v>
      </c>
      <c r="S148" s="86">
        <f>'8. Afschrijvingen voor GAW'!AW143</f>
        <v>16974.304454594756</v>
      </c>
      <c r="T148" s="86">
        <f>'8. Afschrijvingen voor GAW'!AX143</f>
        <v>17449.584979323408</v>
      </c>
      <c r="U148" s="86">
        <f>'8. Afschrijvingen voor GAW'!AY143</f>
        <v>17571.732074178668</v>
      </c>
      <c r="V148" s="86">
        <f>'8. Afschrijvingen voor GAW'!AZ143</f>
        <v>21086.078489014406</v>
      </c>
      <c r="W148" s="86">
        <f>'8. Afschrijvingen voor GAW'!BA143</f>
        <v>20330.756274482552</v>
      </c>
      <c r="X148" s="86">
        <f>'8. Afschrijvingen voor GAW'!BB143</f>
        <v>19602.490378083174</v>
      </c>
      <c r="Y148" s="86">
        <f>'8. Afschrijvingen voor GAW'!BC143</f>
        <v>18900.31161827124</v>
      </c>
      <c r="Z148" s="86">
        <f>'8. Afschrijvingen voor GAW'!BD143</f>
        <v>18223.285530452566</v>
      </c>
      <c r="AB148" s="122"/>
      <c r="AC148" s="87">
        <f t="shared" si="22"/>
        <v>0</v>
      </c>
      <c r="AD148" s="87">
        <f t="shared" si="23"/>
        <v>0</v>
      </c>
      <c r="AE148" s="87">
        <f t="shared" si="24"/>
        <v>0</v>
      </c>
      <c r="AF148" s="87">
        <f t="shared" si="25"/>
        <v>0</v>
      </c>
      <c r="AG148" s="87">
        <f t="shared" si="26"/>
        <v>0</v>
      </c>
      <c r="AH148" s="87">
        <f t="shared" si="27"/>
        <v>629972.07448717952</v>
      </c>
      <c r="AI148" s="87">
        <f t="shared" si="28"/>
        <v>614836.38178846159</v>
      </c>
      <c r="AJ148" s="87">
        <f t="shared" si="29"/>
        <v>606818.91536994011</v>
      </c>
      <c r="AK148" s="87">
        <f t="shared" si="30"/>
        <v>602587.80813811405</v>
      </c>
      <c r="AL148" s="87">
        <f t="shared" si="31"/>
        <v>602010.68178665778</v>
      </c>
      <c r="AM148" s="87">
        <f t="shared" si="32"/>
        <v>588653.02448498562</v>
      </c>
      <c r="AN148" s="87">
        <f t="shared" si="33"/>
        <v>567566.94599597121</v>
      </c>
      <c r="AO148" s="87">
        <f t="shared" si="34"/>
        <v>547236.18972148863</v>
      </c>
      <c r="AP148" s="87">
        <f t="shared" si="35"/>
        <v>527633.69934340543</v>
      </c>
      <c r="AQ148" s="87">
        <f t="shared" si="36"/>
        <v>508733.38772513421</v>
      </c>
      <c r="AR148" s="87">
        <f t="shared" si="37"/>
        <v>490510.10219468165</v>
      </c>
    </row>
    <row r="149" spans="1:44" s="20" customFormat="1" x14ac:dyDescent="0.2">
      <c r="A149" s="40"/>
      <c r="B149" s="86">
        <f>'3. Investeringen'!B130</f>
        <v>116</v>
      </c>
      <c r="C149" s="86" t="str">
        <f>'3. Investeringen'!G130</f>
        <v>Nieuwe investeringen AD</v>
      </c>
      <c r="D149" s="86">
        <f>'3. Investeringen'!K130</f>
        <v>2016</v>
      </c>
      <c r="E149" s="121">
        <f>'3. Investeringen'!N130</f>
        <v>2016</v>
      </c>
      <c r="F149" s="86">
        <f>'3. Investeringen'!O130</f>
        <v>-5305.0800000000008</v>
      </c>
      <c r="G149" s="86">
        <f>'3. Investeringen'!P130</f>
        <v>0</v>
      </c>
      <c r="I149" s="86">
        <f>'6. Investeringen per jaar'!I130</f>
        <v>1</v>
      </c>
      <c r="K149" s="86">
        <f>'8. Afschrijvingen voor GAW'!AO144</f>
        <v>0</v>
      </c>
      <c r="L149" s="86">
        <f>'8. Afschrijvingen voor GAW'!AP144</f>
        <v>0</v>
      </c>
      <c r="M149" s="86">
        <f>'8. Afschrijvingen voor GAW'!AQ144</f>
        <v>0</v>
      </c>
      <c r="N149" s="86">
        <f>'8. Afschrijvingen voor GAW'!AR144</f>
        <v>0</v>
      </c>
      <c r="O149" s="86">
        <f>'8. Afschrijvingen voor GAW'!AS144</f>
        <v>0</v>
      </c>
      <c r="P149" s="86">
        <f>'8. Afschrijvingen voor GAW'!AT144</f>
        <v>-68.01384615384616</v>
      </c>
      <c r="Q149" s="86">
        <f>'8. Afschrijvingen voor GAW'!AU144</f>
        <v>-136.2997476923077</v>
      </c>
      <c r="R149" s="86">
        <f>'8. Afschrijvingen voor GAW'!AV144</f>
        <v>-138.20794416000001</v>
      </c>
      <c r="S149" s="86">
        <f>'8. Afschrijvingen voor GAW'!AW144</f>
        <v>-141.11031098735998</v>
      </c>
      <c r="T149" s="86">
        <f>'8. Afschrijvingen voor GAW'!AX144</f>
        <v>-145.06139969500606</v>
      </c>
      <c r="U149" s="86">
        <f>'8. Afschrijvingen voor GAW'!AY144</f>
        <v>-146.07682949287107</v>
      </c>
      <c r="V149" s="86">
        <f>'8. Afschrijvingen voor GAW'!AZ144</f>
        <v>-175.29219539144529</v>
      </c>
      <c r="W149" s="86">
        <f>'8. Afschrijvingen voor GAW'!BA144</f>
        <v>-169.01307197443833</v>
      </c>
      <c r="X149" s="86">
        <f>'8. Afschrijvingen voor GAW'!BB144</f>
        <v>-162.95887238132414</v>
      </c>
      <c r="Y149" s="86">
        <f>'8. Afschrijvingen voor GAW'!BC144</f>
        <v>-157.12153963930658</v>
      </c>
      <c r="Z149" s="86">
        <f>'8. Afschrijvingen voor GAW'!BD144</f>
        <v>-151.4933053835702</v>
      </c>
      <c r="AB149" s="122"/>
      <c r="AC149" s="87">
        <f t="shared" si="22"/>
        <v>0</v>
      </c>
      <c r="AD149" s="87">
        <f t="shared" si="23"/>
        <v>0</v>
      </c>
      <c r="AE149" s="87">
        <f t="shared" si="24"/>
        <v>0</v>
      </c>
      <c r="AF149" s="87">
        <f t="shared" si="25"/>
        <v>0</v>
      </c>
      <c r="AG149" s="87">
        <f t="shared" si="26"/>
        <v>0</v>
      </c>
      <c r="AH149" s="87">
        <f t="shared" si="27"/>
        <v>-5237.0661538461545</v>
      </c>
      <c r="AI149" s="87">
        <f t="shared" si="28"/>
        <v>-5111.2405384615395</v>
      </c>
      <c r="AJ149" s="87">
        <f t="shared" si="29"/>
        <v>-5044.5899618400008</v>
      </c>
      <c r="AK149" s="87">
        <f t="shared" si="30"/>
        <v>-5009.4160400512801</v>
      </c>
      <c r="AL149" s="87">
        <f t="shared" si="31"/>
        <v>-5004.6182894777103</v>
      </c>
      <c r="AM149" s="87">
        <f t="shared" si="32"/>
        <v>-4893.5737880111828</v>
      </c>
      <c r="AN149" s="87">
        <f t="shared" si="33"/>
        <v>-4718.2815926197372</v>
      </c>
      <c r="AO149" s="87">
        <f t="shared" si="34"/>
        <v>-4549.2685206452988</v>
      </c>
      <c r="AP149" s="87">
        <f t="shared" si="35"/>
        <v>-4386.3096482639749</v>
      </c>
      <c r="AQ149" s="87">
        <f t="shared" si="36"/>
        <v>-4229.1881086246685</v>
      </c>
      <c r="AR149" s="87">
        <f t="shared" si="37"/>
        <v>-4077.6948032410983</v>
      </c>
    </row>
    <row r="150" spans="1:44" s="20" customFormat="1" x14ac:dyDescent="0.2">
      <c r="A150" s="40"/>
      <c r="B150" s="86">
        <f>'3. Investeringen'!B131</f>
        <v>117</v>
      </c>
      <c r="C150" s="86" t="str">
        <f>'3. Investeringen'!G131</f>
        <v>Nieuwe investeringen AD</v>
      </c>
      <c r="D150" s="86">
        <f>'3. Investeringen'!K131</f>
        <v>2017</v>
      </c>
      <c r="E150" s="121">
        <f>'3. Investeringen'!N131</f>
        <v>2017</v>
      </c>
      <c r="F150" s="86">
        <f>'3. Investeringen'!O131</f>
        <v>444646.27</v>
      </c>
      <c r="G150" s="86">
        <f>'3. Investeringen'!P131</f>
        <v>0</v>
      </c>
      <c r="I150" s="86">
        <f>'6. Investeringen per jaar'!I131</f>
        <v>1</v>
      </c>
      <c r="K150" s="86">
        <f>'8. Afschrijvingen voor GAW'!AO145</f>
        <v>0</v>
      </c>
      <c r="L150" s="86">
        <f>'8. Afschrijvingen voor GAW'!AP145</f>
        <v>0</v>
      </c>
      <c r="M150" s="86">
        <f>'8. Afschrijvingen voor GAW'!AQ145</f>
        <v>0</v>
      </c>
      <c r="N150" s="86">
        <f>'8. Afschrijvingen voor GAW'!AR145</f>
        <v>0</v>
      </c>
      <c r="O150" s="86">
        <f>'8. Afschrijvingen voor GAW'!AS145</f>
        <v>0</v>
      </c>
      <c r="P150" s="86">
        <f>'8. Afschrijvingen voor GAW'!AT145</f>
        <v>0</v>
      </c>
      <c r="Q150" s="86">
        <f>'8. Afschrijvingen voor GAW'!AU145</f>
        <v>5700.5932051282052</v>
      </c>
      <c r="R150" s="86">
        <f>'8. Afschrijvingen voor GAW'!AV145</f>
        <v>11560.803020000001</v>
      </c>
      <c r="S150" s="86">
        <f>'8. Afschrijvingen voor GAW'!AW145</f>
        <v>11803.57988342</v>
      </c>
      <c r="T150" s="86">
        <f>'8. Afschrijvingen voor GAW'!AX145</f>
        <v>12134.080120155761</v>
      </c>
      <c r="U150" s="86">
        <f>'8. Afschrijvingen voor GAW'!AY145</f>
        <v>12219.018680996849</v>
      </c>
      <c r="V150" s="86">
        <f>'8. Afschrijvingen voor GAW'!AZ145</f>
        <v>14662.822417196223</v>
      </c>
      <c r="W150" s="86">
        <f>'8. Afschrijvingen voor GAW'!BA145</f>
        <v>14152.811202685049</v>
      </c>
      <c r="X150" s="86">
        <f>'8. Afschrijvingen voor GAW'!BB145</f>
        <v>13660.539508678614</v>
      </c>
      <c r="Y150" s="86">
        <f>'8. Afschrijvingen voor GAW'!BC145</f>
        <v>13185.390308376749</v>
      </c>
      <c r="Z150" s="86">
        <f>'8. Afschrijvingen voor GAW'!BD145</f>
        <v>12726.768036781037</v>
      </c>
      <c r="AB150" s="122"/>
      <c r="AC150" s="87">
        <f t="shared" si="22"/>
        <v>0</v>
      </c>
      <c r="AD150" s="87">
        <f t="shared" si="23"/>
        <v>0</v>
      </c>
      <c r="AE150" s="87">
        <f t="shared" si="24"/>
        <v>0</v>
      </c>
      <c r="AF150" s="87">
        <f t="shared" si="25"/>
        <v>0</v>
      </c>
      <c r="AG150" s="87">
        <f t="shared" si="26"/>
        <v>0</v>
      </c>
      <c r="AH150" s="87">
        <f t="shared" si="27"/>
        <v>0</v>
      </c>
      <c r="AI150" s="87">
        <f t="shared" si="28"/>
        <v>438945.6767948718</v>
      </c>
      <c r="AJ150" s="87">
        <f t="shared" si="29"/>
        <v>433530.11324999999</v>
      </c>
      <c r="AK150" s="87">
        <f t="shared" si="30"/>
        <v>430830.66574482992</v>
      </c>
      <c r="AL150" s="87">
        <f t="shared" si="31"/>
        <v>430759.84426552942</v>
      </c>
      <c r="AM150" s="87">
        <f t="shared" si="32"/>
        <v>421556.14449439122</v>
      </c>
      <c r="AN150" s="87">
        <f t="shared" si="33"/>
        <v>406893.32207719499</v>
      </c>
      <c r="AO150" s="87">
        <f t="shared" si="34"/>
        <v>392740.51087450993</v>
      </c>
      <c r="AP150" s="87">
        <f t="shared" si="35"/>
        <v>379079.97136583133</v>
      </c>
      <c r="AQ150" s="87">
        <f t="shared" si="36"/>
        <v>365894.58105745458</v>
      </c>
      <c r="AR150" s="87">
        <f t="shared" si="37"/>
        <v>353167.81302067352</v>
      </c>
    </row>
    <row r="151" spans="1:44" s="20" customFormat="1" x14ac:dyDescent="0.2">
      <c r="A151" s="40"/>
      <c r="B151" s="86">
        <f>'3. Investeringen'!B132</f>
        <v>118</v>
      </c>
      <c r="C151" s="86" t="str">
        <f>'3. Investeringen'!G132</f>
        <v>Nieuwe investeringen AD</v>
      </c>
      <c r="D151" s="86">
        <f>'3. Investeringen'!K132</f>
        <v>2017</v>
      </c>
      <c r="E151" s="121">
        <f>'3. Investeringen'!N132</f>
        <v>2017</v>
      </c>
      <c r="F151" s="86">
        <f>'3. Investeringen'!O132</f>
        <v>371.19999999999942</v>
      </c>
      <c r="G151" s="86">
        <f>'3. Investeringen'!P132</f>
        <v>0</v>
      </c>
      <c r="I151" s="86">
        <f>'6. Investeringen per jaar'!I132</f>
        <v>1</v>
      </c>
      <c r="K151" s="86">
        <f>'8. Afschrijvingen voor GAW'!AO146</f>
        <v>0</v>
      </c>
      <c r="L151" s="86">
        <f>'8. Afschrijvingen voor GAW'!AP146</f>
        <v>0</v>
      </c>
      <c r="M151" s="86">
        <f>'8. Afschrijvingen voor GAW'!AQ146</f>
        <v>0</v>
      </c>
      <c r="N151" s="86">
        <f>'8. Afschrijvingen voor GAW'!AR146</f>
        <v>0</v>
      </c>
      <c r="O151" s="86">
        <f>'8. Afschrijvingen voor GAW'!AS146</f>
        <v>0</v>
      </c>
      <c r="P151" s="86">
        <f>'8. Afschrijvingen voor GAW'!AT146</f>
        <v>0</v>
      </c>
      <c r="Q151" s="86">
        <f>'8. Afschrijvingen voor GAW'!AU146</f>
        <v>4.7589743589743518</v>
      </c>
      <c r="R151" s="86">
        <f>'8. Afschrijvingen voor GAW'!AV146</f>
        <v>9.6511999999999851</v>
      </c>
      <c r="S151" s="86">
        <f>'8. Afschrijvingen voor GAW'!AW146</f>
        <v>9.853875199999985</v>
      </c>
      <c r="T151" s="86">
        <f>'8. Afschrijvingen voor GAW'!AX146</f>
        <v>10.129783705599985</v>
      </c>
      <c r="U151" s="86">
        <f>'8. Afschrijvingen voor GAW'!AY146</f>
        <v>10.200692191539185</v>
      </c>
      <c r="V151" s="86">
        <f>'8. Afschrijvingen voor GAW'!AZ146</f>
        <v>12.24083062984702</v>
      </c>
      <c r="W151" s="86">
        <f>'8. Afschrijvingen voor GAW'!BA146</f>
        <v>11.815062607939298</v>
      </c>
      <c r="X151" s="86">
        <f>'8. Afschrijvingen voor GAW'!BB146</f>
        <v>11.404103908532711</v>
      </c>
      <c r="Y151" s="86">
        <f>'8. Afschrijvingen voor GAW'!BC146</f>
        <v>11.00743942475766</v>
      </c>
      <c r="Z151" s="86">
        <f>'8. Afschrijvingen voor GAW'!BD146</f>
        <v>10.62457196650522</v>
      </c>
      <c r="AB151" s="122"/>
      <c r="AC151" s="87">
        <f t="shared" si="22"/>
        <v>0</v>
      </c>
      <c r="AD151" s="87">
        <f t="shared" si="23"/>
        <v>0</v>
      </c>
      <c r="AE151" s="87">
        <f t="shared" si="24"/>
        <v>0</v>
      </c>
      <c r="AF151" s="87">
        <f t="shared" si="25"/>
        <v>0</v>
      </c>
      <c r="AG151" s="87">
        <f t="shared" si="26"/>
        <v>0</v>
      </c>
      <c r="AH151" s="87">
        <f t="shared" si="27"/>
        <v>0</v>
      </c>
      <c r="AI151" s="87">
        <f t="shared" si="28"/>
        <v>366.44102564102508</v>
      </c>
      <c r="AJ151" s="87">
        <f t="shared" si="29"/>
        <v>361.91999999999945</v>
      </c>
      <c r="AK151" s="87">
        <f t="shared" si="30"/>
        <v>359.6664447999994</v>
      </c>
      <c r="AL151" s="87">
        <f t="shared" si="31"/>
        <v>359.6073215487994</v>
      </c>
      <c r="AM151" s="87">
        <f t="shared" si="32"/>
        <v>351.9238806081018</v>
      </c>
      <c r="AN151" s="87">
        <f t="shared" si="33"/>
        <v>339.68304997825476</v>
      </c>
      <c r="AO151" s="87">
        <f t="shared" si="34"/>
        <v>327.86798737031546</v>
      </c>
      <c r="AP151" s="87">
        <f t="shared" si="35"/>
        <v>316.46388346178276</v>
      </c>
      <c r="AQ151" s="87">
        <f t="shared" si="36"/>
        <v>305.45644403702511</v>
      </c>
      <c r="AR151" s="87">
        <f t="shared" si="37"/>
        <v>294.83187207051986</v>
      </c>
    </row>
    <row r="152" spans="1:44" s="20" customFormat="1" x14ac:dyDescent="0.2">
      <c r="A152" s="40"/>
      <c r="B152" s="86">
        <f>'3. Investeringen'!B133</f>
        <v>119</v>
      </c>
      <c r="C152" s="86" t="str">
        <f>'3. Investeringen'!G133</f>
        <v>Nieuwe investeringen AD</v>
      </c>
      <c r="D152" s="86">
        <f>'3. Investeringen'!K133</f>
        <v>2018</v>
      </c>
      <c r="E152" s="121">
        <f>'3. Investeringen'!N133</f>
        <v>2018</v>
      </c>
      <c r="F152" s="86">
        <f>'3. Investeringen'!O133</f>
        <v>654959.38</v>
      </c>
      <c r="G152" s="86">
        <f>'3. Investeringen'!P133</f>
        <v>0</v>
      </c>
      <c r="I152" s="86">
        <f>'6. Investeringen per jaar'!I133</f>
        <v>1</v>
      </c>
      <c r="K152" s="86">
        <f>'8. Afschrijvingen voor GAW'!AO147</f>
        <v>0</v>
      </c>
      <c r="L152" s="86">
        <f>'8. Afschrijvingen voor GAW'!AP147</f>
        <v>0</v>
      </c>
      <c r="M152" s="86">
        <f>'8. Afschrijvingen voor GAW'!AQ147</f>
        <v>0</v>
      </c>
      <c r="N152" s="86">
        <f>'8. Afschrijvingen voor GAW'!AR147</f>
        <v>0</v>
      </c>
      <c r="O152" s="86">
        <f>'8. Afschrijvingen voor GAW'!AS147</f>
        <v>0</v>
      </c>
      <c r="P152" s="86">
        <f>'8. Afschrijvingen voor GAW'!AT147</f>
        <v>0</v>
      </c>
      <c r="Q152" s="86">
        <f>'8. Afschrijvingen voor GAW'!AU147</f>
        <v>0</v>
      </c>
      <c r="R152" s="86">
        <f>'8. Afschrijvingen voor GAW'!AV147</f>
        <v>8396.915128205128</v>
      </c>
      <c r="S152" s="86">
        <f>'8. Afschrijvingen voor GAW'!AW147</f>
        <v>17146.50069179487</v>
      </c>
      <c r="T152" s="86">
        <f>'8. Afschrijvingen voor GAW'!AX147</f>
        <v>17626.602711165127</v>
      </c>
      <c r="U152" s="86">
        <f>'8. Afschrijvingen voor GAW'!AY147</f>
        <v>17749.988930143281</v>
      </c>
      <c r="V152" s="86">
        <f>'8. Afschrijvingen voor GAW'!AZ147</f>
        <v>21299.986716171938</v>
      </c>
      <c r="W152" s="86">
        <f>'8. Afschrijvingen voor GAW'!BA147</f>
        <v>20579.987165202743</v>
      </c>
      <c r="X152" s="86">
        <f>'8. Afschrijvingen voor GAW'!BB147</f>
        <v>19884.325627224061</v>
      </c>
      <c r="Y152" s="86">
        <f>'8. Afschrijvingen voor GAW'!BC147</f>
        <v>19212.179408839023</v>
      </c>
      <c r="Z152" s="86">
        <f>'8. Afschrijvingen voor GAW'!BD147</f>
        <v>18562.753626005022</v>
      </c>
      <c r="AB152" s="122"/>
      <c r="AC152" s="87">
        <f t="shared" si="22"/>
        <v>0</v>
      </c>
      <c r="AD152" s="87">
        <f t="shared" si="23"/>
        <v>0</v>
      </c>
      <c r="AE152" s="87">
        <f t="shared" si="24"/>
        <v>0</v>
      </c>
      <c r="AF152" s="87">
        <f t="shared" si="25"/>
        <v>0</v>
      </c>
      <c r="AG152" s="87">
        <f t="shared" si="26"/>
        <v>0</v>
      </c>
      <c r="AH152" s="87">
        <f t="shared" si="27"/>
        <v>0</v>
      </c>
      <c r="AI152" s="87">
        <f t="shared" si="28"/>
        <v>0</v>
      </c>
      <c r="AJ152" s="87">
        <f t="shared" si="29"/>
        <v>646562.46487179492</v>
      </c>
      <c r="AK152" s="87">
        <f t="shared" si="30"/>
        <v>642993.77594230766</v>
      </c>
      <c r="AL152" s="87">
        <f t="shared" si="31"/>
        <v>643370.99895752722</v>
      </c>
      <c r="AM152" s="87">
        <f t="shared" si="32"/>
        <v>630124.60702008649</v>
      </c>
      <c r="AN152" s="87">
        <f t="shared" si="33"/>
        <v>608824.62030391453</v>
      </c>
      <c r="AO152" s="87">
        <f t="shared" si="34"/>
        <v>588244.6331387118</v>
      </c>
      <c r="AP152" s="87">
        <f t="shared" si="35"/>
        <v>568360.30751148774</v>
      </c>
      <c r="AQ152" s="87">
        <f t="shared" si="36"/>
        <v>549148.12810264877</v>
      </c>
      <c r="AR152" s="87">
        <f t="shared" si="37"/>
        <v>530585.37447664374</v>
      </c>
    </row>
    <row r="153" spans="1:44" s="20" customFormat="1" x14ac:dyDescent="0.2">
      <c r="A153" s="40"/>
      <c r="B153" s="86">
        <f>'3. Investeringen'!B134</f>
        <v>120</v>
      </c>
      <c r="C153" s="86" t="str">
        <f>'3. Investeringen'!G134</f>
        <v>Nieuwe investeringen AD</v>
      </c>
      <c r="D153" s="86">
        <f>'3. Investeringen'!K134</f>
        <v>2018</v>
      </c>
      <c r="E153" s="121">
        <f>'3. Investeringen'!N134</f>
        <v>2018</v>
      </c>
      <c r="F153" s="86">
        <f>'3. Investeringen'!O134</f>
        <v>5301.5</v>
      </c>
      <c r="G153" s="86">
        <f>'3. Investeringen'!P134</f>
        <v>0</v>
      </c>
      <c r="I153" s="86">
        <f>'6. Investeringen per jaar'!I134</f>
        <v>1</v>
      </c>
      <c r="K153" s="86">
        <f>'8. Afschrijvingen voor GAW'!AO148</f>
        <v>0</v>
      </c>
      <c r="L153" s="86">
        <f>'8. Afschrijvingen voor GAW'!AP148</f>
        <v>0</v>
      </c>
      <c r="M153" s="86">
        <f>'8. Afschrijvingen voor GAW'!AQ148</f>
        <v>0</v>
      </c>
      <c r="N153" s="86">
        <f>'8. Afschrijvingen voor GAW'!AR148</f>
        <v>0</v>
      </c>
      <c r="O153" s="86">
        <f>'8. Afschrijvingen voor GAW'!AS148</f>
        <v>0</v>
      </c>
      <c r="P153" s="86">
        <f>'8. Afschrijvingen voor GAW'!AT148</f>
        <v>0</v>
      </c>
      <c r="Q153" s="86">
        <f>'8. Afschrijvingen voor GAW'!AU148</f>
        <v>0</v>
      </c>
      <c r="R153" s="86">
        <f>'8. Afschrijvingen voor GAW'!AV148</f>
        <v>67.967948717948715</v>
      </c>
      <c r="S153" s="86">
        <f>'8. Afschrijvingen voor GAW'!AW148</f>
        <v>138.7905512820513</v>
      </c>
      <c r="T153" s="86">
        <f>'8. Afschrijvingen voor GAW'!AX148</f>
        <v>142.67668671794874</v>
      </c>
      <c r="U153" s="86">
        <f>'8. Afschrijvingen voor GAW'!AY148</f>
        <v>143.67542352497435</v>
      </c>
      <c r="V153" s="86">
        <f>'8. Afschrijvingen voor GAW'!AZ148</f>
        <v>172.4105082299692</v>
      </c>
      <c r="W153" s="86">
        <f>'8. Afschrijvingen voor GAW'!BA148</f>
        <v>166.58254738839275</v>
      </c>
      <c r="X153" s="86">
        <f>'8. Afschrijvingen voor GAW'!BB148</f>
        <v>160.95158804005271</v>
      </c>
      <c r="Y153" s="86">
        <f>'8. Afschrijvingen voor GAW'!BC148</f>
        <v>155.51097097954388</v>
      </c>
      <c r="Z153" s="86">
        <f>'8. Afschrijvingen voor GAW'!BD148</f>
        <v>150.25426210136212</v>
      </c>
      <c r="AB153" s="122"/>
      <c r="AC153" s="87">
        <f t="shared" si="22"/>
        <v>0</v>
      </c>
      <c r="AD153" s="87">
        <f t="shared" si="23"/>
        <v>0</v>
      </c>
      <c r="AE153" s="87">
        <f t="shared" si="24"/>
        <v>0</v>
      </c>
      <c r="AF153" s="87">
        <f t="shared" si="25"/>
        <v>0</v>
      </c>
      <c r="AG153" s="87">
        <f t="shared" si="26"/>
        <v>0</v>
      </c>
      <c r="AH153" s="87">
        <f t="shared" si="27"/>
        <v>0</v>
      </c>
      <c r="AI153" s="87">
        <f t="shared" si="28"/>
        <v>0</v>
      </c>
      <c r="AJ153" s="87">
        <f t="shared" si="29"/>
        <v>5233.5320512820517</v>
      </c>
      <c r="AK153" s="87">
        <f t="shared" si="30"/>
        <v>5204.6456730769223</v>
      </c>
      <c r="AL153" s="87">
        <f t="shared" si="31"/>
        <v>5207.6990652051281</v>
      </c>
      <c r="AM153" s="87">
        <f t="shared" si="32"/>
        <v>5100.4775351365888</v>
      </c>
      <c r="AN153" s="87">
        <f t="shared" si="33"/>
        <v>4928.0670269066195</v>
      </c>
      <c r="AO153" s="87">
        <f t="shared" si="34"/>
        <v>4761.4844795182271</v>
      </c>
      <c r="AP153" s="87">
        <f t="shared" si="35"/>
        <v>4600.532891478174</v>
      </c>
      <c r="AQ153" s="87">
        <f t="shared" si="36"/>
        <v>4445.0219204986297</v>
      </c>
      <c r="AR153" s="87">
        <f t="shared" si="37"/>
        <v>4294.767658397268</v>
      </c>
    </row>
    <row r="154" spans="1:44" s="20" customFormat="1" x14ac:dyDescent="0.2">
      <c r="A154" s="40"/>
      <c r="B154" s="86">
        <f>'3. Investeringen'!B135</f>
        <v>121</v>
      </c>
      <c r="C154" s="86" t="str">
        <f>'3. Investeringen'!G135</f>
        <v>Nieuwe investeringen AD</v>
      </c>
      <c r="D154" s="86">
        <f>'3. Investeringen'!K135</f>
        <v>2019</v>
      </c>
      <c r="E154" s="121">
        <f>'3. Investeringen'!N135</f>
        <v>2019</v>
      </c>
      <c r="F154" s="86">
        <f>'3. Investeringen'!O135</f>
        <v>748917.12</v>
      </c>
      <c r="G154" s="86">
        <f>'3. Investeringen'!P135</f>
        <v>0</v>
      </c>
      <c r="I154" s="86">
        <f>'6. Investeringen per jaar'!I135</f>
        <v>1</v>
      </c>
      <c r="K154" s="86">
        <f>'8. Afschrijvingen voor GAW'!AO149</f>
        <v>0</v>
      </c>
      <c r="L154" s="86">
        <f>'8. Afschrijvingen voor GAW'!AP149</f>
        <v>0</v>
      </c>
      <c r="M154" s="86">
        <f>'8. Afschrijvingen voor GAW'!AQ149</f>
        <v>0</v>
      </c>
      <c r="N154" s="86">
        <f>'8. Afschrijvingen voor GAW'!AR149</f>
        <v>0</v>
      </c>
      <c r="O154" s="86">
        <f>'8. Afschrijvingen voor GAW'!AS149</f>
        <v>0</v>
      </c>
      <c r="P154" s="86">
        <f>'8. Afschrijvingen voor GAW'!AT149</f>
        <v>0</v>
      </c>
      <c r="Q154" s="86">
        <f>'8. Afschrijvingen voor GAW'!AU149</f>
        <v>0</v>
      </c>
      <c r="R154" s="86">
        <f>'8. Afschrijvingen voor GAW'!AV149</f>
        <v>0</v>
      </c>
      <c r="S154" s="86">
        <f>'8. Afschrijvingen voor GAW'!AW149</f>
        <v>9601.5015384615381</v>
      </c>
      <c r="T154" s="86">
        <f>'8. Afschrijvingen voor GAW'!AX149</f>
        <v>19740.687163076924</v>
      </c>
      <c r="U154" s="86">
        <f>'8. Afschrijvingen voor GAW'!AY149</f>
        <v>19878.871973218462</v>
      </c>
      <c r="V154" s="86">
        <f>'8. Afschrijvingen voor GAW'!AZ149</f>
        <v>23854.646367862151</v>
      </c>
      <c r="W154" s="86">
        <f>'8. Afschrijvingen voor GAW'!BA149</f>
        <v>23070.384021521477</v>
      </c>
      <c r="X154" s="86">
        <f>'8. Afschrijvingen voor GAW'!BB149</f>
        <v>22311.90564273173</v>
      </c>
      <c r="Y154" s="86">
        <f>'8. Afschrijvingen voor GAW'!BC149</f>
        <v>21578.363539409042</v>
      </c>
      <c r="Z154" s="86">
        <f>'8. Afschrijvingen voor GAW'!BD149</f>
        <v>20868.937888798337</v>
      </c>
      <c r="AB154" s="122"/>
      <c r="AC154" s="87">
        <f t="shared" si="22"/>
        <v>0</v>
      </c>
      <c r="AD154" s="87">
        <f t="shared" si="23"/>
        <v>0</v>
      </c>
      <c r="AE154" s="87">
        <f t="shared" si="24"/>
        <v>0</v>
      </c>
      <c r="AF154" s="87">
        <f t="shared" si="25"/>
        <v>0</v>
      </c>
      <c r="AG154" s="87">
        <f t="shared" si="26"/>
        <v>0</v>
      </c>
      <c r="AH154" s="87">
        <f t="shared" si="27"/>
        <v>0</v>
      </c>
      <c r="AI154" s="87">
        <f t="shared" si="28"/>
        <v>0</v>
      </c>
      <c r="AJ154" s="87">
        <f t="shared" si="29"/>
        <v>0</v>
      </c>
      <c r="AK154" s="87">
        <f t="shared" si="30"/>
        <v>739315.61846153846</v>
      </c>
      <c r="AL154" s="87">
        <f t="shared" si="31"/>
        <v>740275.76861538459</v>
      </c>
      <c r="AM154" s="87">
        <f t="shared" si="32"/>
        <v>725578.82702247368</v>
      </c>
      <c r="AN154" s="87">
        <f t="shared" si="33"/>
        <v>701724.18065461155</v>
      </c>
      <c r="AO154" s="87">
        <f t="shared" si="34"/>
        <v>678653.79663309013</v>
      </c>
      <c r="AP154" s="87">
        <f t="shared" si="35"/>
        <v>656341.89099035843</v>
      </c>
      <c r="AQ154" s="87">
        <f t="shared" si="36"/>
        <v>634763.52745094942</v>
      </c>
      <c r="AR154" s="87">
        <f t="shared" si="37"/>
        <v>613894.58956215112</v>
      </c>
    </row>
    <row r="155" spans="1:44" s="79" customFormat="1" x14ac:dyDescent="0.2">
      <c r="B155" s="86">
        <f>'3. Investeringen'!B136</f>
        <v>122</v>
      </c>
      <c r="C155" s="86" t="str">
        <f>'3. Investeringen'!G136</f>
        <v>Nieuwe investeringen AD</v>
      </c>
      <c r="D155" s="86">
        <f>'3. Investeringen'!K136</f>
        <v>2019</v>
      </c>
      <c r="E155" s="121">
        <f>'3. Investeringen'!N136</f>
        <v>2019</v>
      </c>
      <c r="F155" s="86">
        <f>'3. Investeringen'!O136</f>
        <v>-12765.04</v>
      </c>
      <c r="G155" s="86">
        <f>'3. Investeringen'!P136</f>
        <v>0</v>
      </c>
      <c r="H155" s="20"/>
      <c r="I155" s="86">
        <f>'6. Investeringen per jaar'!I136</f>
        <v>1</v>
      </c>
      <c r="J155" s="20"/>
      <c r="K155" s="86">
        <f>'8. Afschrijvingen voor GAW'!AO150</f>
        <v>0</v>
      </c>
      <c r="L155" s="86">
        <f>'8. Afschrijvingen voor GAW'!AP150</f>
        <v>0</v>
      </c>
      <c r="M155" s="86">
        <f>'8. Afschrijvingen voor GAW'!AQ150</f>
        <v>0</v>
      </c>
      <c r="N155" s="86">
        <f>'8. Afschrijvingen voor GAW'!AR150</f>
        <v>0</v>
      </c>
      <c r="O155" s="86">
        <f>'8. Afschrijvingen voor GAW'!AS150</f>
        <v>0</v>
      </c>
      <c r="P155" s="86">
        <f>'8. Afschrijvingen voor GAW'!AT150</f>
        <v>0</v>
      </c>
      <c r="Q155" s="86">
        <f>'8. Afschrijvingen voor GAW'!AU150</f>
        <v>0</v>
      </c>
      <c r="R155" s="86">
        <f>'8. Afschrijvingen voor GAW'!AV150</f>
        <v>0</v>
      </c>
      <c r="S155" s="86">
        <f>'8. Afschrijvingen voor GAW'!AW150</f>
        <v>-163.65435897435898</v>
      </c>
      <c r="T155" s="86">
        <f>'8. Afschrijvingen voor GAW'!AX150</f>
        <v>-336.47336205128209</v>
      </c>
      <c r="U155" s="86">
        <f>'8. Afschrijvingen voor GAW'!AY150</f>
        <v>-338.82867558564107</v>
      </c>
      <c r="V155" s="86">
        <f>'8. Afschrijvingen voor GAW'!AZ150</f>
        <v>-406.59441070276921</v>
      </c>
      <c r="W155" s="86">
        <f>'8. Afschrijvingen voor GAW'!BA150</f>
        <v>-393.22692322760975</v>
      </c>
      <c r="X155" s="86">
        <f>'8. Afschrijvingen voor GAW'!BB150</f>
        <v>-380.29891479272942</v>
      </c>
      <c r="Y155" s="86">
        <f>'8. Afschrijvingen voor GAW'!BC150</f>
        <v>-367.79593677214655</v>
      </c>
      <c r="Z155" s="86">
        <f>'8. Afschrijvingen voor GAW'!BD150</f>
        <v>-355.70401556319928</v>
      </c>
      <c r="AA155" s="20"/>
      <c r="AB155" s="122"/>
      <c r="AC155" s="87">
        <f t="shared" si="22"/>
        <v>0</v>
      </c>
      <c r="AD155" s="87">
        <f t="shared" si="23"/>
        <v>0</v>
      </c>
      <c r="AE155" s="87">
        <f t="shared" si="24"/>
        <v>0</v>
      </c>
      <c r="AF155" s="87">
        <f t="shared" si="25"/>
        <v>0</v>
      </c>
      <c r="AG155" s="87">
        <f t="shared" si="26"/>
        <v>0</v>
      </c>
      <c r="AH155" s="87">
        <f t="shared" si="27"/>
        <v>0</v>
      </c>
      <c r="AI155" s="87">
        <f t="shared" si="28"/>
        <v>0</v>
      </c>
      <c r="AJ155" s="87">
        <f t="shared" si="29"/>
        <v>0</v>
      </c>
      <c r="AK155" s="87">
        <f t="shared" si="30"/>
        <v>-12601.385641025641</v>
      </c>
      <c r="AL155" s="87">
        <f t="shared" si="31"/>
        <v>-12617.751076923078</v>
      </c>
      <c r="AM155" s="87">
        <f t="shared" si="32"/>
        <v>-12367.246658875898</v>
      </c>
      <c r="AN155" s="87">
        <f t="shared" si="33"/>
        <v>-11960.652248173128</v>
      </c>
      <c r="AO155" s="87">
        <f t="shared" si="34"/>
        <v>-11567.425324945518</v>
      </c>
      <c r="AP155" s="87">
        <f t="shared" si="35"/>
        <v>-11187.126410152789</v>
      </c>
      <c r="AQ155" s="87">
        <f t="shared" si="36"/>
        <v>-10819.330473380642</v>
      </c>
      <c r="AR155" s="87">
        <f t="shared" si="37"/>
        <v>-10463.626457817443</v>
      </c>
    </row>
    <row r="156" spans="1:44" x14ac:dyDescent="0.2">
      <c r="B156" s="86">
        <f>'3. Investeringen'!B137</f>
        <v>123</v>
      </c>
      <c r="C156" s="86" t="str">
        <f>'3. Investeringen'!G137</f>
        <v>Nieuwe investeringen TD</v>
      </c>
      <c r="D156" s="86">
        <f>'3. Investeringen'!K137</f>
        <v>2009</v>
      </c>
      <c r="E156" s="121">
        <f>'3. Investeringen'!N137</f>
        <v>2011</v>
      </c>
      <c r="F156" s="86">
        <f>'3. Investeringen'!O137</f>
        <v>-611948.03099999996</v>
      </c>
      <c r="G156" s="86">
        <f>'3. Investeringen'!P137</f>
        <v>-613783.87509300001</v>
      </c>
      <c r="H156" s="20"/>
      <c r="I156" s="86">
        <f>'6. Investeringen per jaar'!I137</f>
        <v>1</v>
      </c>
      <c r="J156" s="20"/>
      <c r="K156" s="86">
        <f>'8. Afschrijvingen voor GAW'!AO151</f>
        <v>-73293.015672869995</v>
      </c>
      <c r="L156" s="86">
        <f>'8. Afschrijvingen voor GAW'!AP151</f>
        <v>-75198.634080364602</v>
      </c>
      <c r="M156" s="86">
        <f>'8. Afschrijvingen voor GAW'!AQ151</f>
        <v>-76928.202664212979</v>
      </c>
      <c r="N156" s="86">
        <f>'8. Afschrijvingen voor GAW'!AR151</f>
        <v>-79082.192338810943</v>
      </c>
      <c r="O156" s="86">
        <f>'8. Afschrijvingen voor GAW'!AS151</f>
        <v>-79873.014262199053</v>
      </c>
      <c r="P156" s="86">
        <f>'8. Afschrijvingen voor GAW'!AT151</f>
        <v>-80511.998376296659</v>
      </c>
      <c r="Q156" s="86">
        <f>'8. Afschrijvingen voor GAW'!AU151</f>
        <v>-80673.022373049243</v>
      </c>
      <c r="R156" s="86">
        <f>'8. Afschrijvingen voor GAW'!AV151</f>
        <v>-81802.444686271934</v>
      </c>
      <c r="S156" s="86">
        <f>'8. Afschrijvingen voor GAW'!AW151</f>
        <v>-41760.148012341815</v>
      </c>
      <c r="T156" s="86">
        <f>'8. Afschrijvingen voor GAW'!AX151</f>
        <v>0</v>
      </c>
      <c r="U156" s="86">
        <f>'8. Afschrijvingen voor GAW'!AY151</f>
        <v>0</v>
      </c>
      <c r="V156" s="86">
        <f>'8. Afschrijvingen voor GAW'!AZ151</f>
        <v>0</v>
      </c>
      <c r="W156" s="86">
        <f>'8. Afschrijvingen voor GAW'!BA151</f>
        <v>0</v>
      </c>
      <c r="X156" s="86">
        <f>'8. Afschrijvingen voor GAW'!BB151</f>
        <v>0</v>
      </c>
      <c r="Y156" s="86">
        <f>'8. Afschrijvingen voor GAW'!BC151</f>
        <v>0</v>
      </c>
      <c r="Z156" s="86">
        <f>'8. Afschrijvingen voor GAW'!BD151</f>
        <v>0</v>
      </c>
      <c r="AA156" s="20"/>
      <c r="AB156" s="122"/>
      <c r="AC156" s="87">
        <f t="shared" ref="AC156:AC169" si="38">$I156*IF($D156&lt;2011,IF(AC$33=$E156,$G156*K$28-K156,
AB156*K$28-K156),
IF(AC$33=$E156,$F156-K156,
AB156*K$28-K156))</f>
        <v>-549697.61754652497</v>
      </c>
      <c r="AD156" s="87">
        <f t="shared" ref="AD156:AD169" si="39">$I156*IF($D156&lt;2011,IF(AD$33=$E156,$G156*L$28-L156,
AC156*L$28-L156),
IF(AD$33=$E156,$F156-L156,
AC156*L$28-L156))</f>
        <v>-488791.12152237003</v>
      </c>
      <c r="AE156" s="87">
        <f t="shared" ref="AE156:AE169" si="40">$I156*IF($D156&lt;2011,IF(AE$33=$E156,$G156*M$28-M156,
AD156*M$28-M156),
IF(AE$33=$E156,$F156-M156,
AD156*M$28-M156))</f>
        <v>-423105.11465317151</v>
      </c>
      <c r="AF156" s="87">
        <f t="shared" ref="AF156:AF169" si="41">$I156*IF($D156&lt;2011,IF(AF$33=$E156,$G156*N$28-N156,
AE156*N$28-N156),
IF(AF$33=$E156,$F156-N156,
AE156*N$28-N156))</f>
        <v>-355869.86552464939</v>
      </c>
      <c r="AG156" s="87">
        <f t="shared" ref="AG156:AG169" si="42">$I156*IF($D156&lt;2011,IF(AG$33=$E156,$G156*O$28-O156,
AF156*O$28-O156),
IF(AG$33=$E156,$F156-O156,
AF156*O$28-O156))</f>
        <v>-279555.54991769686</v>
      </c>
      <c r="AH156" s="87">
        <f t="shared" ref="AH156:AH169" si="43">$I156*IF($D156&lt;2011,IF(AH$33=$E156,$G156*P$28-P156,
AG156*P$28-P156),
IF(AH$33=$E156,$F156-P156,
AG156*P$28-P156))</f>
        <v>-201279.99594074179</v>
      </c>
      <c r="AI156" s="87">
        <f t="shared" ref="AI156:AI169" si="44">$I156*IF($D156&lt;2011,IF(AI$33=$E156,$G156*Q$28-Q156,
AH156*Q$28-Q156),
IF(AI$33=$E156,$F156-Q156,
AH156*Q$28-Q156))</f>
        <v>-121009.53355957403</v>
      </c>
      <c r="AJ156" s="87">
        <f t="shared" ref="AJ156:AJ169" si="45">$I156*IF($D156&lt;2011,IF(AJ$33=$E156,$G156*R$28-R156,
AI156*R$28-R156),
IF(AJ$33=$E156,$F156-R156,
AI156*R$28-R156))</f>
        <v>-40901.222343136134</v>
      </c>
      <c r="AK156" s="87">
        <f t="shared" ref="AK156:AK169" si="46">$I156*IF($D156&lt;2011,IF(AK$33=$E156,$G156*S$28-S156,
AJ156*S$28-S156),
IF(AK$33=$E156,$F156-S156,
AJ156*S$28-S156))</f>
        <v>-1.7462298274040222E-10</v>
      </c>
      <c r="AL156" s="87">
        <f t="shared" ref="AL156:AL169" si="47">$I156*IF($D156&lt;2011,IF(AL$33=$E156,$G156*T$28-T156,
AK156*T$28-T156),
IF(AL$33=$E156,$F156-T156,
AK156*T$28-T156))</f>
        <v>-1.7951242625713349E-10</v>
      </c>
      <c r="AM156" s="87">
        <f t="shared" ref="AM156:AM169" si="48">$I156*IF($D156&lt;2011,IF(AM$33=$E156,$G156*U$28-U156,
AL156*U$28-U156),
IF(AM$33=$E156,$F156-U156,
AL156*U$28-U156))</f>
        <v>-1.8076901324093339E-10</v>
      </c>
      <c r="AN156" s="87">
        <f t="shared" ref="AN156:AN169" si="49">$I156*IF($D156&lt;2011,IF(AN$33=$E156,$G156*V$28-V156,
AM156*V$28-V156),
IF(AN$33=$E156,$F156-V156,
AM156*V$28-V156))</f>
        <v>-1.8076901324093339E-10</v>
      </c>
      <c r="AO156" s="87">
        <f t="shared" ref="AO156:AO169" si="50">$I156*IF($D156&lt;2011,IF(AO$33=$E156,$G156*W$28-W156,
AN156*W$28-W156),
IF(AO$33=$E156,$F156-W156,
AN156*W$28-W156))</f>
        <v>-1.8076901324093339E-10</v>
      </c>
      <c r="AP156" s="87">
        <f t="shared" ref="AP156:AP169" si="51">$I156*IF($D156&lt;2011,IF(AP$33=$E156,$G156*X$28-X156,
AO156*X$28-X156),
IF(AP$33=$E156,$F156-X156,
AO156*X$28-X156))</f>
        <v>-1.8076901324093339E-10</v>
      </c>
      <c r="AQ156" s="87">
        <f t="shared" ref="AQ156:AQ169" si="52">$I156*IF($D156&lt;2011,IF(AQ$33=$E156,$G156*Y$28-Y156,
AP156*Y$28-Y156),
IF(AQ$33=$E156,$F156-Y156,
AP156*Y$28-Y156))</f>
        <v>-1.8076901324093339E-10</v>
      </c>
      <c r="AR156" s="87">
        <f t="shared" ref="AR156:AR169" si="53">$I156*IF($D156&lt;2011,IF(AR$33=$E156,$G156*Z$28-Z156,
AQ156*Z$28-Z156),
IF(AR$33=$E156,$F156-Z156,
AQ156*Z$28-Z156))</f>
        <v>-1.8076901324093339E-10</v>
      </c>
    </row>
    <row r="157" spans="1:44" x14ac:dyDescent="0.2">
      <c r="B157" s="86">
        <f>'3. Investeringen'!B138</f>
        <v>124</v>
      </c>
      <c r="C157" s="86" t="str">
        <f>'3. Investeringen'!G138</f>
        <v>Nieuwe investeringen TD</v>
      </c>
      <c r="D157" s="86">
        <f>'3. Investeringen'!K138</f>
        <v>2010</v>
      </c>
      <c r="E157" s="121">
        <f>'3. Investeringen'!N138</f>
        <v>2011</v>
      </c>
      <c r="F157" s="86">
        <f>'3. Investeringen'!O138</f>
        <v>-226179.5815</v>
      </c>
      <c r="G157" s="86">
        <f>'3. Investeringen'!P138</f>
        <v>-226179.5815</v>
      </c>
      <c r="H157" s="20"/>
      <c r="I157" s="86">
        <f>'6. Investeringen per jaar'!I138</f>
        <v>1</v>
      </c>
      <c r="J157" s="20"/>
      <c r="K157" s="86">
        <f>'8. Afschrijvingen voor GAW'!AO152</f>
        <v>-24165.502654999997</v>
      </c>
      <c r="L157" s="86">
        <f>'8. Afschrijvingen voor GAW'!AP152</f>
        <v>-24793.805724029997</v>
      </c>
      <c r="M157" s="86">
        <f>'8. Afschrijvingen voor GAW'!AQ152</f>
        <v>-25364.063255682686</v>
      </c>
      <c r="N157" s="86">
        <f>'8. Afschrijvingen voor GAW'!AR152</f>
        <v>-26074.257026841799</v>
      </c>
      <c r="O157" s="86">
        <f>'8. Afschrijvingen voor GAW'!AS152</f>
        <v>-26334.999597110214</v>
      </c>
      <c r="P157" s="86">
        <f>'8. Afschrijvingen voor GAW'!AT152</f>
        <v>-26545.679593887096</v>
      </c>
      <c r="Q157" s="86">
        <f>'8. Afschrijvingen voor GAW'!AU152</f>
        <v>-26598.770953074873</v>
      </c>
      <c r="R157" s="86">
        <f>'8. Afschrijvingen voor GAW'!AV152</f>
        <v>-26971.153746417924</v>
      </c>
      <c r="S157" s="86">
        <f>'8. Afschrijvingen voor GAW'!AW152</f>
        <v>-27537.547975092697</v>
      </c>
      <c r="T157" s="86">
        <f>'8. Afschrijvingen voor GAW'!AX152</f>
        <v>-14154.299659197648</v>
      </c>
      <c r="U157" s="86">
        <f>'8. Afschrijvingen voor GAW'!AY152</f>
        <v>0</v>
      </c>
      <c r="V157" s="86">
        <f>'8. Afschrijvingen voor GAW'!AZ152</f>
        <v>0</v>
      </c>
      <c r="W157" s="86">
        <f>'8. Afschrijvingen voor GAW'!BA152</f>
        <v>0</v>
      </c>
      <c r="X157" s="86">
        <f>'8. Afschrijvingen voor GAW'!BB152</f>
        <v>0</v>
      </c>
      <c r="Y157" s="86">
        <f>'8. Afschrijvingen voor GAW'!BC152</f>
        <v>0</v>
      </c>
      <c r="Z157" s="86">
        <f>'8. Afschrijvingen voor GAW'!BD152</f>
        <v>0</v>
      </c>
      <c r="AA157" s="20"/>
      <c r="AB157" s="122"/>
      <c r="AC157" s="87">
        <f t="shared" si="38"/>
        <v>-205406.77256749998</v>
      </c>
      <c r="AD157" s="87">
        <f t="shared" si="39"/>
        <v>-185953.54293022497</v>
      </c>
      <c r="AE157" s="87">
        <f t="shared" si="40"/>
        <v>-164866.41116193746</v>
      </c>
      <c r="AF157" s="87">
        <f t="shared" si="41"/>
        <v>-143408.4136476299</v>
      </c>
      <c r="AG157" s="87">
        <f t="shared" si="42"/>
        <v>-118507.49818699599</v>
      </c>
      <c r="AH157" s="87">
        <f t="shared" si="43"/>
        <v>-92909.878578604868</v>
      </c>
      <c r="AI157" s="87">
        <f t="shared" si="44"/>
        <v>-66496.927382687209</v>
      </c>
      <c r="AJ157" s="87">
        <f t="shared" si="45"/>
        <v>-40456.730619626906</v>
      </c>
      <c r="AK157" s="87">
        <f t="shared" si="46"/>
        <v>-13768.773987546367</v>
      </c>
      <c r="AL157" s="87">
        <f t="shared" si="47"/>
        <v>-1.8189894035458565E-11</v>
      </c>
      <c r="AM157" s="87">
        <f t="shared" si="48"/>
        <v>-1.8317223293706772E-11</v>
      </c>
      <c r="AN157" s="87">
        <f t="shared" si="49"/>
        <v>-1.8317223293706772E-11</v>
      </c>
      <c r="AO157" s="87">
        <f t="shared" si="50"/>
        <v>-1.8317223293706772E-11</v>
      </c>
      <c r="AP157" s="87">
        <f t="shared" si="51"/>
        <v>-1.8317223293706772E-11</v>
      </c>
      <c r="AQ157" s="87">
        <f t="shared" si="52"/>
        <v>-1.8317223293706772E-11</v>
      </c>
      <c r="AR157" s="87">
        <f t="shared" si="53"/>
        <v>-1.8317223293706772E-11</v>
      </c>
    </row>
    <row r="158" spans="1:44" x14ac:dyDescent="0.2">
      <c r="B158" s="86">
        <f>'3. Investeringen'!B139</f>
        <v>125</v>
      </c>
      <c r="C158" s="86" t="str">
        <f>'3. Investeringen'!G139</f>
        <v>Nieuwe investeringen TD</v>
      </c>
      <c r="D158" s="86">
        <f>'3. Investeringen'!K139</f>
        <v>2011</v>
      </c>
      <c r="E158" s="121">
        <f>'3. Investeringen'!N139</f>
        <v>2011</v>
      </c>
      <c r="F158" s="86">
        <f>'3. Investeringen'!O139</f>
        <v>-116485.09</v>
      </c>
      <c r="G158" s="86">
        <f>'3. Investeringen'!P139</f>
        <v>0</v>
      </c>
      <c r="H158" s="20"/>
      <c r="I158" s="86">
        <f>'6. Investeringen per jaar'!I139</f>
        <v>1</v>
      </c>
      <c r="J158" s="20"/>
      <c r="K158" s="86">
        <f>'8. Afschrijvingen voor GAW'!AO153</f>
        <v>-5824.2545</v>
      </c>
      <c r="L158" s="86">
        <f>'8. Afschrijvingen voor GAW'!AP153</f>
        <v>-11951.370234</v>
      </c>
      <c r="M158" s="86">
        <f>'8. Afschrijvingen voor GAW'!AQ153</f>
        <v>-12226.251749382</v>
      </c>
      <c r="N158" s="86">
        <f>'8. Afschrijvingen voor GAW'!AR153</f>
        <v>-12568.586798364697</v>
      </c>
      <c r="O158" s="86">
        <f>'8. Afschrijvingen voor GAW'!AS153</f>
        <v>-12694.272666348343</v>
      </c>
      <c r="P158" s="86">
        <f>'8. Afschrijvingen voor GAW'!AT153</f>
        <v>-12795.826847679129</v>
      </c>
      <c r="Q158" s="86">
        <f>'8. Afschrijvingen voor GAW'!AU153</f>
        <v>-12821.418501374488</v>
      </c>
      <c r="R158" s="86">
        <f>'8. Afschrijvingen voor GAW'!AV153</f>
        <v>-13000.918360393733</v>
      </c>
      <c r="S158" s="86">
        <f>'8. Afschrijvingen voor GAW'!AW153</f>
        <v>-13273.937645962</v>
      </c>
      <c r="T158" s="86">
        <f>'8. Afschrijvingen voor GAW'!AX153</f>
        <v>-13645.607900048935</v>
      </c>
      <c r="U158" s="86">
        <f>'8. Afschrijvingen voor GAW'!AY153</f>
        <v>-6870.5635776746385</v>
      </c>
      <c r="V158" s="86">
        <f>'8. Afschrijvingen voor GAW'!AZ153</f>
        <v>0</v>
      </c>
      <c r="W158" s="86">
        <f>'8. Afschrijvingen voor GAW'!BA153</f>
        <v>0</v>
      </c>
      <c r="X158" s="86">
        <f>'8. Afschrijvingen voor GAW'!BB153</f>
        <v>0</v>
      </c>
      <c r="Y158" s="86">
        <f>'8. Afschrijvingen voor GAW'!BC153</f>
        <v>0</v>
      </c>
      <c r="Z158" s="86">
        <f>'8. Afschrijvingen voor GAW'!BD153</f>
        <v>0</v>
      </c>
      <c r="AA158" s="20"/>
      <c r="AB158" s="122"/>
      <c r="AC158" s="87">
        <f t="shared" si="38"/>
        <v>-110660.8355</v>
      </c>
      <c r="AD158" s="87">
        <f t="shared" si="39"/>
        <v>-101586.646989</v>
      </c>
      <c r="AE158" s="87">
        <f t="shared" si="40"/>
        <v>-91696.88812036498</v>
      </c>
      <c r="AF158" s="87">
        <f t="shared" si="41"/>
        <v>-81695.814189370518</v>
      </c>
      <c r="AG158" s="87">
        <f t="shared" si="42"/>
        <v>-69818.499664915871</v>
      </c>
      <c r="AH158" s="87">
        <f t="shared" si="43"/>
        <v>-57581.220814556073</v>
      </c>
      <c r="AI158" s="87">
        <f t="shared" si="44"/>
        <v>-44874.964754810695</v>
      </c>
      <c r="AJ158" s="87">
        <f t="shared" si="45"/>
        <v>-32502.295900984311</v>
      </c>
      <c r="AK158" s="87">
        <f t="shared" si="46"/>
        <v>-19910.906468942976</v>
      </c>
      <c r="AL158" s="87">
        <f t="shared" si="47"/>
        <v>-6822.8039500244431</v>
      </c>
      <c r="AM158" s="87">
        <f t="shared" si="48"/>
        <v>2.5465851649641991E-11</v>
      </c>
      <c r="AN158" s="87">
        <f t="shared" si="49"/>
        <v>2.5465851649641991E-11</v>
      </c>
      <c r="AO158" s="87">
        <f t="shared" si="50"/>
        <v>2.5465851649641991E-11</v>
      </c>
      <c r="AP158" s="87">
        <f t="shared" si="51"/>
        <v>2.5465851649641991E-11</v>
      </c>
      <c r="AQ158" s="87">
        <f t="shared" si="52"/>
        <v>2.5465851649641991E-11</v>
      </c>
      <c r="AR158" s="87">
        <f t="shared" si="53"/>
        <v>2.5465851649641991E-11</v>
      </c>
    </row>
    <row r="159" spans="1:44" x14ac:dyDescent="0.2">
      <c r="B159" s="86">
        <f>'3. Investeringen'!B140</f>
        <v>126</v>
      </c>
      <c r="C159" s="86" t="str">
        <f>'3. Investeringen'!G140</f>
        <v>Nieuwe investeringen TD</v>
      </c>
      <c r="D159" s="86">
        <f>'3. Investeringen'!K140</f>
        <v>2012</v>
      </c>
      <c r="E159" s="121">
        <f>'3. Investeringen'!N140</f>
        <v>2012</v>
      </c>
      <c r="F159" s="86">
        <f>'3. Investeringen'!O140</f>
        <v>-242237.13</v>
      </c>
      <c r="G159" s="86">
        <f>'3. Investeringen'!P140</f>
        <v>0</v>
      </c>
      <c r="H159" s="20"/>
      <c r="I159" s="86">
        <f>'6. Investeringen per jaar'!I140</f>
        <v>1</v>
      </c>
      <c r="J159" s="20"/>
      <c r="K159" s="86">
        <f>'8. Afschrijvingen voor GAW'!AO154</f>
        <v>0</v>
      </c>
      <c r="L159" s="86">
        <f>'8. Afschrijvingen voor GAW'!AP154</f>
        <v>-12111.856500000002</v>
      </c>
      <c r="M159" s="86">
        <f>'8. Afschrijvingen voor GAW'!AQ154</f>
        <v>-24780.858398999997</v>
      </c>
      <c r="N159" s="86">
        <f>'8. Afschrijvingen voor GAW'!AR154</f>
        <v>-25474.722434171999</v>
      </c>
      <c r="O159" s="86">
        <f>'8. Afschrijvingen voor GAW'!AS154</f>
        <v>-25729.469658513721</v>
      </c>
      <c r="P159" s="86">
        <f>'8. Afschrijvingen voor GAW'!AT154</f>
        <v>-25935.305415781826</v>
      </c>
      <c r="Q159" s="86">
        <f>'8. Afschrijvingen voor GAW'!AU154</f>
        <v>-25987.17602661339</v>
      </c>
      <c r="R159" s="86">
        <f>'8. Afschrijvingen voor GAW'!AV154</f>
        <v>-26350.996490985974</v>
      </c>
      <c r="S159" s="86">
        <f>'8. Afschrijvingen voor GAW'!AW154</f>
        <v>-26904.367417296675</v>
      </c>
      <c r="T159" s="86">
        <f>'8. Afschrijvingen voor GAW'!AX154</f>
        <v>-27657.689704980981</v>
      </c>
      <c r="U159" s="86">
        <f>'8. Afschrijvingen voor GAW'!AY154</f>
        <v>-27851.293532915846</v>
      </c>
      <c r="V159" s="86">
        <f>'8. Afschrijvingen voor GAW'!AZ154</f>
        <v>-13925.646766457985</v>
      </c>
      <c r="W159" s="86">
        <f>'8. Afschrijvingen voor GAW'!BA154</f>
        <v>0</v>
      </c>
      <c r="X159" s="86">
        <f>'8. Afschrijvingen voor GAW'!BB154</f>
        <v>0</v>
      </c>
      <c r="Y159" s="86">
        <f>'8. Afschrijvingen voor GAW'!BC154</f>
        <v>0</v>
      </c>
      <c r="Z159" s="86">
        <f>'8. Afschrijvingen voor GAW'!BD154</f>
        <v>0</v>
      </c>
      <c r="AA159" s="20"/>
      <c r="AB159" s="122"/>
      <c r="AC159" s="87">
        <f t="shared" si="38"/>
        <v>0</v>
      </c>
      <c r="AD159" s="87">
        <f t="shared" si="39"/>
        <v>-230125.27350000001</v>
      </c>
      <c r="AE159" s="87">
        <f t="shared" si="40"/>
        <v>-210637.29639149999</v>
      </c>
      <c r="AF159" s="87">
        <f t="shared" si="41"/>
        <v>-191060.41825629</v>
      </c>
      <c r="AG159" s="87">
        <f t="shared" si="42"/>
        <v>-167241.55278033917</v>
      </c>
      <c r="AH159" s="87">
        <f t="shared" si="43"/>
        <v>-142644.17978680006</v>
      </c>
      <c r="AI159" s="87">
        <f t="shared" si="44"/>
        <v>-116942.29211976027</v>
      </c>
      <c r="AJ159" s="87">
        <f t="shared" si="45"/>
        <v>-92228.487718450939</v>
      </c>
      <c r="AK159" s="87">
        <f t="shared" si="46"/>
        <v>-67260.918543241729</v>
      </c>
      <c r="AL159" s="87">
        <f t="shared" si="47"/>
        <v>-41486.534557471517</v>
      </c>
      <c r="AM159" s="87">
        <f t="shared" si="48"/>
        <v>-13925.646766457965</v>
      </c>
      <c r="AN159" s="87">
        <f t="shared" si="49"/>
        <v>2.0008883439004421E-11</v>
      </c>
      <c r="AO159" s="87">
        <f t="shared" si="50"/>
        <v>2.0008883439004421E-11</v>
      </c>
      <c r="AP159" s="87">
        <f t="shared" si="51"/>
        <v>2.0008883439004421E-11</v>
      </c>
      <c r="AQ159" s="87">
        <f t="shared" si="52"/>
        <v>2.0008883439004421E-11</v>
      </c>
      <c r="AR159" s="87">
        <f t="shared" si="53"/>
        <v>2.0008883439004421E-11</v>
      </c>
    </row>
    <row r="160" spans="1:44" x14ac:dyDescent="0.2">
      <c r="B160" s="86">
        <f>'3. Investeringen'!B141</f>
        <v>127</v>
      </c>
      <c r="C160" s="86" t="str">
        <f>'3. Investeringen'!G141</f>
        <v>Nieuwe investeringen TD</v>
      </c>
      <c r="D160" s="86">
        <f>'3. Investeringen'!K141</f>
        <v>2013</v>
      </c>
      <c r="E160" s="121">
        <f>'3. Investeringen'!N141</f>
        <v>2013</v>
      </c>
      <c r="F160" s="86">
        <f>'3. Investeringen'!O141</f>
        <v>-134974.64000000001</v>
      </c>
      <c r="G160" s="86">
        <f>'3. Investeringen'!P141</f>
        <v>0</v>
      </c>
      <c r="H160" s="20"/>
      <c r="I160" s="86">
        <f>'6. Investeringen per jaar'!I141</f>
        <v>1</v>
      </c>
      <c r="J160" s="20"/>
      <c r="K160" s="86">
        <f>'8. Afschrijvingen voor GAW'!AO155</f>
        <v>0</v>
      </c>
      <c r="L160" s="86">
        <f>'8. Afschrijvingen voor GAW'!AP155</f>
        <v>0</v>
      </c>
      <c r="M160" s="86">
        <f>'8. Afschrijvingen voor GAW'!AQ155</f>
        <v>-6748.7320000000009</v>
      </c>
      <c r="N160" s="86">
        <f>'8. Afschrijvingen voor GAW'!AR155</f>
        <v>-13875.392992000003</v>
      </c>
      <c r="O160" s="86">
        <f>'8. Afschrijvingen voor GAW'!AS155</f>
        <v>-14014.146921920003</v>
      </c>
      <c r="P160" s="86">
        <f>'8. Afschrijvingen voor GAW'!AT155</f>
        <v>-14126.260097295364</v>
      </c>
      <c r="Q160" s="86">
        <f>'8. Afschrijvingen voor GAW'!AU155</f>
        <v>-14154.512617489954</v>
      </c>
      <c r="R160" s="86">
        <f>'8. Afschrijvingen voor GAW'!AV155</f>
        <v>-14352.675794134815</v>
      </c>
      <c r="S160" s="86">
        <f>'8. Afschrijvingen voor GAW'!AW155</f>
        <v>-14654.081985811645</v>
      </c>
      <c r="T160" s="86">
        <f>'8. Afschrijvingen voor GAW'!AX155</f>
        <v>-15064.396281414372</v>
      </c>
      <c r="U160" s="86">
        <f>'8. Afschrijvingen voor GAW'!AY155</f>
        <v>-15169.847055384271</v>
      </c>
      <c r="V160" s="86">
        <f>'8. Afschrijvingen voor GAW'!AZ155</f>
        <v>-18203.816466461103</v>
      </c>
      <c r="W160" s="86">
        <f>'8. Afschrijvingen voor GAW'!BA155</f>
        <v>-4550.9541166152785</v>
      </c>
      <c r="X160" s="86">
        <f>'8. Afschrijvingen voor GAW'!BB155</f>
        <v>0</v>
      </c>
      <c r="Y160" s="86">
        <f>'8. Afschrijvingen voor GAW'!BC155</f>
        <v>0</v>
      </c>
      <c r="Z160" s="86">
        <f>'8. Afschrijvingen voor GAW'!BD155</f>
        <v>0</v>
      </c>
      <c r="AA160" s="20"/>
      <c r="AB160" s="122"/>
      <c r="AC160" s="87">
        <f t="shared" si="38"/>
        <v>0</v>
      </c>
      <c r="AD160" s="87">
        <f t="shared" si="39"/>
        <v>0</v>
      </c>
      <c r="AE160" s="87">
        <f t="shared" si="40"/>
        <v>-128225.90800000001</v>
      </c>
      <c r="AF160" s="87">
        <f t="shared" si="41"/>
        <v>-117940.840432</v>
      </c>
      <c r="AG160" s="87">
        <f t="shared" si="42"/>
        <v>-105106.10191439999</v>
      </c>
      <c r="AH160" s="87">
        <f t="shared" si="43"/>
        <v>-91820.690632419821</v>
      </c>
      <c r="AI160" s="87">
        <f t="shared" si="44"/>
        <v>-77849.819396194711</v>
      </c>
      <c r="AJ160" s="87">
        <f t="shared" si="45"/>
        <v>-64587.041073606626</v>
      </c>
      <c r="AK160" s="87">
        <f t="shared" si="46"/>
        <v>-51289.286950340713</v>
      </c>
      <c r="AL160" s="87">
        <f t="shared" si="47"/>
        <v>-37660.990703535877</v>
      </c>
      <c r="AM160" s="87">
        <f t="shared" si="48"/>
        <v>-22754.770583076352</v>
      </c>
      <c r="AN160" s="87">
        <f t="shared" si="49"/>
        <v>-4550.9541166152485</v>
      </c>
      <c r="AO160" s="87">
        <f t="shared" si="50"/>
        <v>3.0013325158506632E-11</v>
      </c>
      <c r="AP160" s="87">
        <f t="shared" si="51"/>
        <v>3.0013325158506632E-11</v>
      </c>
      <c r="AQ160" s="87">
        <f t="shared" si="52"/>
        <v>3.0013325158506632E-11</v>
      </c>
      <c r="AR160" s="87">
        <f t="shared" si="53"/>
        <v>3.0013325158506632E-11</v>
      </c>
    </row>
    <row r="161" spans="2:44" x14ac:dyDescent="0.2">
      <c r="B161" s="86">
        <f>'3. Investeringen'!B142</f>
        <v>128</v>
      </c>
      <c r="C161" s="86" t="str">
        <f>'3. Investeringen'!G142</f>
        <v>Nieuwe investeringen TD</v>
      </c>
      <c r="D161" s="86">
        <f>'3. Investeringen'!K142</f>
        <v>2014</v>
      </c>
      <c r="E161" s="121">
        <f>'3. Investeringen'!N142</f>
        <v>2014</v>
      </c>
      <c r="F161" s="86">
        <f>'3. Investeringen'!O142</f>
        <v>-175093.1</v>
      </c>
      <c r="G161" s="86">
        <f>'3. Investeringen'!P142</f>
        <v>0</v>
      </c>
      <c r="H161" s="20"/>
      <c r="I161" s="86">
        <f>'6. Investeringen per jaar'!I142</f>
        <v>1</v>
      </c>
      <c r="J161" s="20"/>
      <c r="K161" s="86">
        <f>'8. Afschrijvingen voor GAW'!AO156</f>
        <v>0</v>
      </c>
      <c r="L161" s="86">
        <f>'8. Afschrijvingen voor GAW'!AP156</f>
        <v>0</v>
      </c>
      <c r="M161" s="86">
        <f>'8. Afschrijvingen voor GAW'!AQ156</f>
        <v>0</v>
      </c>
      <c r="N161" s="86">
        <f>'8. Afschrijvingen voor GAW'!AR156</f>
        <v>-8754.6550000000007</v>
      </c>
      <c r="O161" s="86">
        <f>'8. Afschrijvingen voor GAW'!AS156</f>
        <v>-17684.403100000003</v>
      </c>
      <c r="P161" s="86">
        <f>'8. Afschrijvingen voor GAW'!AT156</f>
        <v>-17825.878324800004</v>
      </c>
      <c r="Q161" s="86">
        <f>'8. Afschrijvingen voor GAW'!AU156</f>
        <v>-17861.530081449604</v>
      </c>
      <c r="R161" s="86">
        <f>'8. Afschrijvingen voor GAW'!AV156</f>
        <v>-18111.591502589901</v>
      </c>
      <c r="S161" s="86">
        <f>'8. Afschrijvingen voor GAW'!AW156</f>
        <v>-18491.934924144287</v>
      </c>
      <c r="T161" s="86">
        <f>'8. Afschrijvingen voor GAW'!AX156</f>
        <v>-19009.709102020326</v>
      </c>
      <c r="U161" s="86">
        <f>'8. Afschrijvingen voor GAW'!AY156</f>
        <v>-19142.777065734466</v>
      </c>
      <c r="V161" s="86">
        <f>'8. Afschrijvingen voor GAW'!AZ156</f>
        <v>-22971.332478881352</v>
      </c>
      <c r="W161" s="86">
        <f>'8. Afschrijvingen voor GAW'!BA156</f>
        <v>-16590.406790303201</v>
      </c>
      <c r="X161" s="86">
        <f>'8. Afschrijvingen voor GAW'!BB156</f>
        <v>-8295.2033951516005</v>
      </c>
      <c r="Y161" s="86">
        <f>'8. Afschrijvingen voor GAW'!BC156</f>
        <v>0</v>
      </c>
      <c r="Z161" s="86">
        <f>'8. Afschrijvingen voor GAW'!BD156</f>
        <v>0</v>
      </c>
      <c r="AA161" s="20"/>
      <c r="AB161" s="122"/>
      <c r="AC161" s="87">
        <f t="shared" si="38"/>
        <v>0</v>
      </c>
      <c r="AD161" s="87">
        <f t="shared" si="39"/>
        <v>0</v>
      </c>
      <c r="AE161" s="87">
        <f t="shared" si="40"/>
        <v>0</v>
      </c>
      <c r="AF161" s="87">
        <f t="shared" si="41"/>
        <v>-166338.44500000001</v>
      </c>
      <c r="AG161" s="87">
        <f t="shared" si="42"/>
        <v>-150317.42635000002</v>
      </c>
      <c r="AH161" s="87">
        <f t="shared" si="43"/>
        <v>-133694.08743600003</v>
      </c>
      <c r="AI161" s="87">
        <f t="shared" si="44"/>
        <v>-116099.94552942243</v>
      </c>
      <c r="AJ161" s="87">
        <f t="shared" si="45"/>
        <v>-99613.753264244442</v>
      </c>
      <c r="AK161" s="87">
        <f t="shared" si="46"/>
        <v>-83213.707158649282</v>
      </c>
      <c r="AL161" s="87">
        <f t="shared" si="47"/>
        <v>-66533.981857071136</v>
      </c>
      <c r="AM161" s="87">
        <f t="shared" si="48"/>
        <v>-47856.942664336166</v>
      </c>
      <c r="AN161" s="87">
        <f t="shared" si="49"/>
        <v>-24885.610185454814</v>
      </c>
      <c r="AO161" s="87">
        <f t="shared" si="50"/>
        <v>-8295.2033951516132</v>
      </c>
      <c r="AP161" s="87">
        <f t="shared" si="51"/>
        <v>-1.2732925824820995E-11</v>
      </c>
      <c r="AQ161" s="87">
        <f t="shared" si="52"/>
        <v>-1.2732925824820995E-11</v>
      </c>
      <c r="AR161" s="87">
        <f t="shared" si="53"/>
        <v>-1.2732925824820995E-11</v>
      </c>
    </row>
    <row r="162" spans="2:44" x14ac:dyDescent="0.2">
      <c r="B162" s="86">
        <f>'3. Investeringen'!B143</f>
        <v>129</v>
      </c>
      <c r="C162" s="86" t="str">
        <f>'3. Investeringen'!G143</f>
        <v>Nieuwe investeringen TD</v>
      </c>
      <c r="D162" s="86">
        <f>'3. Investeringen'!K143</f>
        <v>2014</v>
      </c>
      <c r="E162" s="121">
        <f>'3. Investeringen'!N143</f>
        <v>2014</v>
      </c>
      <c r="F162" s="86">
        <f>'3. Investeringen'!O143</f>
        <v>-127149.11</v>
      </c>
      <c r="G162" s="86">
        <f>'3. Investeringen'!P143</f>
        <v>0</v>
      </c>
      <c r="H162" s="20"/>
      <c r="I162" s="86">
        <f>'6. Investeringen per jaar'!I143</f>
        <v>1</v>
      </c>
      <c r="J162" s="20"/>
      <c r="K162" s="86">
        <f>'8. Afschrijvingen voor GAW'!AO157</f>
        <v>0</v>
      </c>
      <c r="L162" s="86">
        <f>'8. Afschrijvingen voor GAW'!AP157</f>
        <v>0</v>
      </c>
      <c r="M162" s="86">
        <f>'8. Afschrijvingen voor GAW'!AQ157</f>
        <v>0</v>
      </c>
      <c r="N162" s="86">
        <f>'8. Afschrijvingen voor GAW'!AR157</f>
        <v>-12714.911</v>
      </c>
      <c r="O162" s="86">
        <f>'8. Afschrijvingen voor GAW'!AS157</f>
        <v>-25684.120220000001</v>
      </c>
      <c r="P162" s="86">
        <f>'8. Afschrijvingen voor GAW'!AT157</f>
        <v>-25889.593181760003</v>
      </c>
      <c r="Q162" s="86">
        <f>'8. Afschrijvingen voor GAW'!AU157</f>
        <v>-25941.372368123524</v>
      </c>
      <c r="R162" s="86">
        <f>'8. Afschrijvingen voor GAW'!AV157</f>
        <v>-26304.551581277254</v>
      </c>
      <c r="S162" s="86">
        <f>'8. Afschrijvingen voor GAW'!AW157</f>
        <v>-13428.473582242039</v>
      </c>
      <c r="T162" s="86">
        <f>'8. Afschrijvingen voor GAW'!AX157</f>
        <v>0</v>
      </c>
      <c r="U162" s="86">
        <f>'8. Afschrijvingen voor GAW'!AY157</f>
        <v>0</v>
      </c>
      <c r="V162" s="86">
        <f>'8. Afschrijvingen voor GAW'!AZ157</f>
        <v>0</v>
      </c>
      <c r="W162" s="86">
        <f>'8. Afschrijvingen voor GAW'!BA157</f>
        <v>0</v>
      </c>
      <c r="X162" s="86">
        <f>'8. Afschrijvingen voor GAW'!BB157</f>
        <v>0</v>
      </c>
      <c r="Y162" s="86">
        <f>'8. Afschrijvingen voor GAW'!BC157</f>
        <v>0</v>
      </c>
      <c r="Z162" s="86">
        <f>'8. Afschrijvingen voor GAW'!BD157</f>
        <v>0</v>
      </c>
      <c r="AA162" s="20"/>
      <c r="AB162" s="122"/>
      <c r="AC162" s="87">
        <f t="shared" si="38"/>
        <v>0</v>
      </c>
      <c r="AD162" s="87">
        <f t="shared" si="39"/>
        <v>0</v>
      </c>
      <c r="AE162" s="87">
        <f t="shared" si="40"/>
        <v>0</v>
      </c>
      <c r="AF162" s="87">
        <f t="shared" si="41"/>
        <v>-114434.19899999999</v>
      </c>
      <c r="AG162" s="87">
        <f t="shared" si="42"/>
        <v>-89894.420769999997</v>
      </c>
      <c r="AH162" s="87">
        <f t="shared" si="43"/>
        <v>-64723.982954399995</v>
      </c>
      <c r="AI162" s="87">
        <f t="shared" si="44"/>
        <v>-38912.058552185277</v>
      </c>
      <c r="AJ162" s="87">
        <f t="shared" si="45"/>
        <v>-13152.275790638621</v>
      </c>
      <c r="AK162" s="87">
        <f t="shared" si="46"/>
        <v>7.2759576141834259E-12</v>
      </c>
      <c r="AL162" s="87">
        <f t="shared" si="47"/>
        <v>7.479684427380562E-12</v>
      </c>
      <c r="AM162" s="87">
        <f t="shared" si="48"/>
        <v>7.5320422183722258E-12</v>
      </c>
      <c r="AN162" s="87">
        <f t="shared" si="49"/>
        <v>7.5320422183722258E-12</v>
      </c>
      <c r="AO162" s="87">
        <f t="shared" si="50"/>
        <v>7.5320422183722258E-12</v>
      </c>
      <c r="AP162" s="87">
        <f t="shared" si="51"/>
        <v>7.5320422183722258E-12</v>
      </c>
      <c r="AQ162" s="87">
        <f t="shared" si="52"/>
        <v>7.5320422183722258E-12</v>
      </c>
      <c r="AR162" s="87">
        <f t="shared" si="53"/>
        <v>7.5320422183722258E-12</v>
      </c>
    </row>
    <row r="163" spans="2:44" x14ac:dyDescent="0.2">
      <c r="B163" s="86">
        <f>'3. Investeringen'!B144</f>
        <v>130</v>
      </c>
      <c r="C163" s="86" t="str">
        <f>'3. Investeringen'!G144</f>
        <v>Nieuwe investeringen TD</v>
      </c>
      <c r="D163" s="86">
        <f>'3. Investeringen'!K144</f>
        <v>2015</v>
      </c>
      <c r="E163" s="121">
        <f>'3. Investeringen'!N144</f>
        <v>2015</v>
      </c>
      <c r="F163" s="86">
        <f>'3. Investeringen'!O144</f>
        <v>-118659.25</v>
      </c>
      <c r="G163" s="86">
        <f>'3. Investeringen'!P144</f>
        <v>0</v>
      </c>
      <c r="H163" s="20"/>
      <c r="I163" s="86">
        <f>'6. Investeringen per jaar'!I144</f>
        <v>1</v>
      </c>
      <c r="J163" s="20"/>
      <c r="K163" s="86">
        <f>'8. Afschrijvingen voor GAW'!AO158</f>
        <v>0</v>
      </c>
      <c r="L163" s="86">
        <f>'8. Afschrijvingen voor GAW'!AP158</f>
        <v>0</v>
      </c>
      <c r="M163" s="86">
        <f>'8. Afschrijvingen voor GAW'!AQ158</f>
        <v>0</v>
      </c>
      <c r="N163" s="86">
        <f>'8. Afschrijvingen voor GAW'!AR158</f>
        <v>0</v>
      </c>
      <c r="O163" s="86">
        <f>'8. Afschrijvingen voor GAW'!AS158</f>
        <v>-5932.9625000000005</v>
      </c>
      <c r="P163" s="86">
        <f>'8. Afschrijvingen voor GAW'!AT158</f>
        <v>-11960.852400000002</v>
      </c>
      <c r="Q163" s="86">
        <f>'8. Afschrijvingen voor GAW'!AU158</f>
        <v>-11984.774104800001</v>
      </c>
      <c r="R163" s="86">
        <f>'8. Afschrijvingen voor GAW'!AV158</f>
        <v>-12152.560942267201</v>
      </c>
      <c r="S163" s="86">
        <f>'8. Afschrijvingen voor GAW'!AW158</f>
        <v>-12407.764722054812</v>
      </c>
      <c r="T163" s="86">
        <f>'8. Afschrijvingen voor GAW'!AX158</f>
        <v>-12755.182134272345</v>
      </c>
      <c r="U163" s="86">
        <f>'8. Afschrijvingen voor GAW'!AY158</f>
        <v>-12844.468409212252</v>
      </c>
      <c r="V163" s="86">
        <f>'8. Afschrijvingen voor GAW'!AZ158</f>
        <v>-15413.362091054696</v>
      </c>
      <c r="W163" s="86">
        <f>'8. Afschrijvingen voor GAW'!BA158</f>
        <v>-11816.910936475266</v>
      </c>
      <c r="X163" s="86">
        <f>'8. Afschrijvingen voor GAW'!BB158</f>
        <v>-11816.910936475266</v>
      </c>
      <c r="Y163" s="86">
        <f>'8. Afschrijvingen voor GAW'!BC158</f>
        <v>-5908.4554682376329</v>
      </c>
      <c r="Z163" s="86">
        <f>'8. Afschrijvingen voor GAW'!BD158</f>
        <v>0</v>
      </c>
      <c r="AA163" s="20"/>
      <c r="AB163" s="122"/>
      <c r="AC163" s="87">
        <f t="shared" si="38"/>
        <v>0</v>
      </c>
      <c r="AD163" s="87">
        <f t="shared" si="39"/>
        <v>0</v>
      </c>
      <c r="AE163" s="87">
        <f t="shared" si="40"/>
        <v>0</v>
      </c>
      <c r="AF163" s="87">
        <f t="shared" si="41"/>
        <v>0</v>
      </c>
      <c r="AG163" s="87">
        <f t="shared" si="42"/>
        <v>-112726.28750000001</v>
      </c>
      <c r="AH163" s="87">
        <f t="shared" si="43"/>
        <v>-101667.2454</v>
      </c>
      <c r="AI163" s="87">
        <f t="shared" si="44"/>
        <v>-89885.805785999997</v>
      </c>
      <c r="AJ163" s="87">
        <f t="shared" si="45"/>
        <v>-78991.646124736799</v>
      </c>
      <c r="AK163" s="87">
        <f t="shared" si="46"/>
        <v>-68242.705971301461</v>
      </c>
      <c r="AL163" s="87">
        <f t="shared" si="47"/>
        <v>-57398.319604225559</v>
      </c>
      <c r="AM163" s="87">
        <f t="shared" si="48"/>
        <v>-44955.639432242882</v>
      </c>
      <c r="AN163" s="87">
        <f t="shared" si="49"/>
        <v>-29542.277341188186</v>
      </c>
      <c r="AO163" s="87">
        <f t="shared" si="50"/>
        <v>-17725.36640471292</v>
      </c>
      <c r="AP163" s="87">
        <f t="shared" si="51"/>
        <v>-5908.4554682376547</v>
      </c>
      <c r="AQ163" s="87">
        <f t="shared" si="52"/>
        <v>-2.1827872842550278E-11</v>
      </c>
      <c r="AR163" s="87">
        <f t="shared" si="53"/>
        <v>-2.1827872842550278E-11</v>
      </c>
    </row>
    <row r="164" spans="2:44" x14ac:dyDescent="0.2">
      <c r="B164" s="86">
        <f>'3. Investeringen'!B145</f>
        <v>131</v>
      </c>
      <c r="C164" s="86" t="str">
        <f>'3. Investeringen'!G145</f>
        <v>Nieuwe investeringen TD</v>
      </c>
      <c r="D164" s="86">
        <f>'3. Investeringen'!K145</f>
        <v>2015</v>
      </c>
      <c r="E164" s="121">
        <f>'3. Investeringen'!N145</f>
        <v>2015</v>
      </c>
      <c r="F164" s="86">
        <f>'3. Investeringen'!O145</f>
        <v>-98871.26</v>
      </c>
      <c r="G164" s="86">
        <f>'3. Investeringen'!P145</f>
        <v>0</v>
      </c>
      <c r="H164" s="20"/>
      <c r="I164" s="86">
        <f>'6. Investeringen per jaar'!I145</f>
        <v>1</v>
      </c>
      <c r="J164" s="20"/>
      <c r="K164" s="86">
        <f>'8. Afschrijvingen voor GAW'!AO159</f>
        <v>0</v>
      </c>
      <c r="L164" s="86">
        <f>'8. Afschrijvingen voor GAW'!AP159</f>
        <v>0</v>
      </c>
      <c r="M164" s="86">
        <f>'8. Afschrijvingen voor GAW'!AQ159</f>
        <v>0</v>
      </c>
      <c r="N164" s="86">
        <f>'8. Afschrijvingen voor GAW'!AR159</f>
        <v>0</v>
      </c>
      <c r="O164" s="86">
        <f>'8. Afschrijvingen voor GAW'!AS159</f>
        <v>-9887.1260000000002</v>
      </c>
      <c r="P164" s="86">
        <f>'8. Afschrijvingen voor GAW'!AT159</f>
        <v>-19932.446015999998</v>
      </c>
      <c r="Q164" s="86">
        <f>'8. Afschrijvingen voor GAW'!AU159</f>
        <v>-19972.310908031995</v>
      </c>
      <c r="R164" s="86">
        <f>'8. Afschrijvingen voor GAW'!AV159</f>
        <v>-20251.923260744443</v>
      </c>
      <c r="S164" s="86">
        <f>'8. Afschrijvingen voor GAW'!AW159</f>
        <v>-20677.213649220077</v>
      </c>
      <c r="T164" s="86">
        <f>'8. Afschrijvingen voor GAW'!AX159</f>
        <v>-10628.087815699118</v>
      </c>
      <c r="U164" s="86">
        <f>'8. Afschrijvingen voor GAW'!AY159</f>
        <v>0</v>
      </c>
      <c r="V164" s="86">
        <f>'8. Afschrijvingen voor GAW'!AZ159</f>
        <v>0</v>
      </c>
      <c r="W164" s="86">
        <f>'8. Afschrijvingen voor GAW'!BA159</f>
        <v>0</v>
      </c>
      <c r="X164" s="86">
        <f>'8. Afschrijvingen voor GAW'!BB159</f>
        <v>0</v>
      </c>
      <c r="Y164" s="86">
        <f>'8. Afschrijvingen voor GAW'!BC159</f>
        <v>0</v>
      </c>
      <c r="Z164" s="86">
        <f>'8. Afschrijvingen voor GAW'!BD159</f>
        <v>0</v>
      </c>
      <c r="AA164" s="20"/>
      <c r="AB164" s="122"/>
      <c r="AC164" s="87">
        <f t="shared" si="38"/>
        <v>0</v>
      </c>
      <c r="AD164" s="87">
        <f t="shared" si="39"/>
        <v>0</v>
      </c>
      <c r="AE164" s="87">
        <f t="shared" si="40"/>
        <v>0</v>
      </c>
      <c r="AF164" s="87">
        <f t="shared" si="41"/>
        <v>0</v>
      </c>
      <c r="AG164" s="87">
        <f t="shared" si="42"/>
        <v>-88984.133999999991</v>
      </c>
      <c r="AH164" s="87">
        <f t="shared" si="43"/>
        <v>-69763.561055999991</v>
      </c>
      <c r="AI164" s="87">
        <f t="shared" si="44"/>
        <v>-49930.777270079998</v>
      </c>
      <c r="AJ164" s="87">
        <f t="shared" si="45"/>
        <v>-30377.884891116679</v>
      </c>
      <c r="AK164" s="87">
        <f t="shared" si="46"/>
        <v>-10338.606824610048</v>
      </c>
      <c r="AL164" s="87">
        <f t="shared" si="47"/>
        <v>-1.0913936421275139E-11</v>
      </c>
      <c r="AM164" s="87">
        <f t="shared" si="48"/>
        <v>-1.0990333976224064E-11</v>
      </c>
      <c r="AN164" s="87">
        <f t="shared" si="49"/>
        <v>-1.0990333976224064E-11</v>
      </c>
      <c r="AO164" s="87">
        <f t="shared" si="50"/>
        <v>-1.0990333976224064E-11</v>
      </c>
      <c r="AP164" s="87">
        <f t="shared" si="51"/>
        <v>-1.0990333976224064E-11</v>
      </c>
      <c r="AQ164" s="87">
        <f t="shared" si="52"/>
        <v>-1.0990333976224064E-11</v>
      </c>
      <c r="AR164" s="87">
        <f t="shared" si="53"/>
        <v>-1.0990333976224064E-11</v>
      </c>
    </row>
    <row r="165" spans="2:44" x14ac:dyDescent="0.2">
      <c r="B165" s="86">
        <f>'3. Investeringen'!B146</f>
        <v>132</v>
      </c>
      <c r="C165" s="86" t="str">
        <f>'3. Investeringen'!G146</f>
        <v>Nieuwe investeringen TD</v>
      </c>
      <c r="D165" s="86">
        <f>'3. Investeringen'!K146</f>
        <v>2016</v>
      </c>
      <c r="E165" s="121">
        <f>'3. Investeringen'!N146</f>
        <v>2016</v>
      </c>
      <c r="F165" s="86">
        <f>'3. Investeringen'!O146</f>
        <v>-272270.76</v>
      </c>
      <c r="G165" s="86">
        <f>'3. Investeringen'!P146</f>
        <v>0</v>
      </c>
      <c r="H165" s="20"/>
      <c r="I165" s="86">
        <f>'6. Investeringen per jaar'!I146</f>
        <v>1</v>
      </c>
      <c r="J165" s="20"/>
      <c r="K165" s="86">
        <f>'8. Afschrijvingen voor GAW'!AO160</f>
        <v>0</v>
      </c>
      <c r="L165" s="86">
        <f>'8. Afschrijvingen voor GAW'!AP160</f>
        <v>0</v>
      </c>
      <c r="M165" s="86">
        <f>'8. Afschrijvingen voor GAW'!AQ160</f>
        <v>0</v>
      </c>
      <c r="N165" s="86">
        <f>'8. Afschrijvingen voor GAW'!AR160</f>
        <v>0</v>
      </c>
      <c r="O165" s="86">
        <f>'8. Afschrijvingen voor GAW'!AS160</f>
        <v>0</v>
      </c>
      <c r="P165" s="86">
        <f>'8. Afschrijvingen voor GAW'!AT160</f>
        <v>-13613.538</v>
      </c>
      <c r="Q165" s="86">
        <f>'8. Afschrijvingen voor GAW'!AU160</f>
        <v>-27281.530151999999</v>
      </c>
      <c r="R165" s="86">
        <f>'8. Afschrijvingen voor GAW'!AV160</f>
        <v>-27663.471574127998</v>
      </c>
      <c r="S165" s="86">
        <f>'8. Afschrijvingen voor GAW'!AW160</f>
        <v>-28244.404477184682</v>
      </c>
      <c r="T165" s="86">
        <f>'8. Afschrijvingen voor GAW'!AX160</f>
        <v>-29035.247802545851</v>
      </c>
      <c r="U165" s="86">
        <f>'8. Afschrijvingen voor GAW'!AY160</f>
        <v>-29238.494537163668</v>
      </c>
      <c r="V165" s="86">
        <f>'8. Afschrijvingen voor GAW'!AZ160</f>
        <v>-35086.1934445964</v>
      </c>
      <c r="W165" s="86">
        <f>'8. Afschrijvingen voor GAW'!BA160</f>
        <v>-27567.723420754315</v>
      </c>
      <c r="X165" s="86">
        <f>'8. Afschrijvingen voor GAW'!BB160</f>
        <v>-27567.723420754315</v>
      </c>
      <c r="Y165" s="86">
        <f>'8. Afschrijvingen voor GAW'!BC160</f>
        <v>-27567.723420754315</v>
      </c>
      <c r="Z165" s="86">
        <f>'8. Afschrijvingen voor GAW'!BD160</f>
        <v>-13783.861710377158</v>
      </c>
      <c r="AA165" s="20"/>
      <c r="AB165" s="122"/>
      <c r="AC165" s="87">
        <f t="shared" si="38"/>
        <v>0</v>
      </c>
      <c r="AD165" s="87">
        <f t="shared" si="39"/>
        <v>0</v>
      </c>
      <c r="AE165" s="87">
        <f t="shared" si="40"/>
        <v>0</v>
      </c>
      <c r="AF165" s="87">
        <f t="shared" si="41"/>
        <v>0</v>
      </c>
      <c r="AG165" s="87">
        <f t="shared" si="42"/>
        <v>0</v>
      </c>
      <c r="AH165" s="87">
        <f t="shared" si="43"/>
        <v>-258657.22200000001</v>
      </c>
      <c r="AI165" s="87">
        <f t="shared" si="44"/>
        <v>-231893.00629200001</v>
      </c>
      <c r="AJ165" s="87">
        <f t="shared" si="45"/>
        <v>-207476.03680596</v>
      </c>
      <c r="AK165" s="87">
        <f t="shared" si="46"/>
        <v>-183588.62910170044</v>
      </c>
      <c r="AL165" s="87">
        <f t="shared" si="47"/>
        <v>-159693.86291400221</v>
      </c>
      <c r="AM165" s="87">
        <f t="shared" si="48"/>
        <v>-131573.22541723654</v>
      </c>
      <c r="AN165" s="87">
        <f t="shared" si="49"/>
        <v>-96487.031972640136</v>
      </c>
      <c r="AO165" s="87">
        <f t="shared" si="50"/>
        <v>-68919.308551885828</v>
      </c>
      <c r="AP165" s="87">
        <f t="shared" si="51"/>
        <v>-41351.585131131513</v>
      </c>
      <c r="AQ165" s="87">
        <f t="shared" si="52"/>
        <v>-13783.861710377198</v>
      </c>
      <c r="AR165" s="87">
        <f t="shared" si="53"/>
        <v>-4.0017766878008842E-11</v>
      </c>
    </row>
    <row r="166" spans="2:44" x14ac:dyDescent="0.2">
      <c r="B166" s="86">
        <f>'3. Investeringen'!B147</f>
        <v>133</v>
      </c>
      <c r="C166" s="86" t="str">
        <f>'3. Investeringen'!G147</f>
        <v>Nieuwe investeringen TD</v>
      </c>
      <c r="D166" s="86">
        <f>'3. Investeringen'!K147</f>
        <v>2016</v>
      </c>
      <c r="E166" s="121">
        <f>'3. Investeringen'!N147</f>
        <v>2016</v>
      </c>
      <c r="F166" s="86">
        <f>'3. Investeringen'!O147</f>
        <v>-183434.77</v>
      </c>
      <c r="G166" s="86">
        <f>'3. Investeringen'!P147</f>
        <v>0</v>
      </c>
      <c r="H166" s="20"/>
      <c r="I166" s="86">
        <f>'6. Investeringen per jaar'!I147</f>
        <v>1</v>
      </c>
      <c r="J166" s="20"/>
      <c r="K166" s="86">
        <f>'8. Afschrijvingen voor GAW'!AO161</f>
        <v>0</v>
      </c>
      <c r="L166" s="86">
        <f>'8. Afschrijvingen voor GAW'!AP161</f>
        <v>0</v>
      </c>
      <c r="M166" s="86">
        <f>'8. Afschrijvingen voor GAW'!AQ161</f>
        <v>0</v>
      </c>
      <c r="N166" s="86">
        <f>'8. Afschrijvingen voor GAW'!AR161</f>
        <v>0</v>
      </c>
      <c r="O166" s="86">
        <f>'8. Afschrijvingen voor GAW'!AS161</f>
        <v>0</v>
      </c>
      <c r="P166" s="86">
        <f>'8. Afschrijvingen voor GAW'!AT161</f>
        <v>-18343.476999999999</v>
      </c>
      <c r="Q166" s="86">
        <f>'8. Afschrijvingen voor GAW'!AU161</f>
        <v>-36760.327907999999</v>
      </c>
      <c r="R166" s="86">
        <f>'8. Afschrijvingen voor GAW'!AV161</f>
        <v>-37274.972498711999</v>
      </c>
      <c r="S166" s="86">
        <f>'8. Afschrijvingen voor GAW'!AW161</f>
        <v>-38057.746921184938</v>
      </c>
      <c r="T166" s="86">
        <f>'8. Afschrijvingen voor GAW'!AX161</f>
        <v>-39123.363834978118</v>
      </c>
      <c r="U166" s="86">
        <f>'8. Afschrijvingen voor GAW'!AY161</f>
        <v>-19698.613690911479</v>
      </c>
      <c r="V166" s="86">
        <f>'8. Afschrijvingen voor GAW'!AZ161</f>
        <v>0</v>
      </c>
      <c r="W166" s="86">
        <f>'8. Afschrijvingen voor GAW'!BA161</f>
        <v>0</v>
      </c>
      <c r="X166" s="86">
        <f>'8. Afschrijvingen voor GAW'!BB161</f>
        <v>0</v>
      </c>
      <c r="Y166" s="86">
        <f>'8. Afschrijvingen voor GAW'!BC161</f>
        <v>0</v>
      </c>
      <c r="Z166" s="86">
        <f>'8. Afschrijvingen voor GAW'!BD161</f>
        <v>0</v>
      </c>
      <c r="AA166" s="20"/>
      <c r="AB166" s="122"/>
      <c r="AC166" s="87">
        <f t="shared" si="38"/>
        <v>0</v>
      </c>
      <c r="AD166" s="87">
        <f t="shared" si="39"/>
        <v>0</v>
      </c>
      <c r="AE166" s="87">
        <f t="shared" si="40"/>
        <v>0</v>
      </c>
      <c r="AF166" s="87">
        <f t="shared" si="41"/>
        <v>0</v>
      </c>
      <c r="AG166" s="87">
        <f t="shared" si="42"/>
        <v>0</v>
      </c>
      <c r="AH166" s="87">
        <f t="shared" si="43"/>
        <v>-165091.29300000001</v>
      </c>
      <c r="AI166" s="87">
        <f t="shared" si="44"/>
        <v>-128661.14767800001</v>
      </c>
      <c r="AJ166" s="87">
        <f t="shared" si="45"/>
        <v>-93187.431246780005</v>
      </c>
      <c r="AK166" s="87">
        <f t="shared" si="46"/>
        <v>-57086.620381777437</v>
      </c>
      <c r="AL166" s="87">
        <f t="shared" si="47"/>
        <v>-19561.681917489092</v>
      </c>
      <c r="AM166" s="87">
        <f t="shared" si="48"/>
        <v>-3.2741809263825417E-11</v>
      </c>
      <c r="AN166" s="87">
        <f t="shared" si="49"/>
        <v>-3.2741809263825417E-11</v>
      </c>
      <c r="AO166" s="87">
        <f t="shared" si="50"/>
        <v>-3.2741809263825417E-11</v>
      </c>
      <c r="AP166" s="87">
        <f t="shared" si="51"/>
        <v>-3.2741809263825417E-11</v>
      </c>
      <c r="AQ166" s="87">
        <f t="shared" si="52"/>
        <v>-3.2741809263825417E-11</v>
      </c>
      <c r="AR166" s="87">
        <f t="shared" si="53"/>
        <v>-3.2741809263825417E-11</v>
      </c>
    </row>
    <row r="167" spans="2:44" x14ac:dyDescent="0.2">
      <c r="B167" s="86">
        <f>'3. Investeringen'!B148</f>
        <v>134</v>
      </c>
      <c r="C167" s="86" t="str">
        <f>'3. Investeringen'!G148</f>
        <v>Nieuwe investeringen TD</v>
      </c>
      <c r="D167" s="86">
        <f>'3. Investeringen'!K148</f>
        <v>2017</v>
      </c>
      <c r="E167" s="121">
        <f>'3. Investeringen'!N148</f>
        <v>2017</v>
      </c>
      <c r="F167" s="86">
        <f>'3. Investeringen'!O148</f>
        <v>-138040.31</v>
      </c>
      <c r="G167" s="86">
        <f>'3. Investeringen'!P148</f>
        <v>0</v>
      </c>
      <c r="H167" s="20"/>
      <c r="I167" s="86">
        <f>'6. Investeringen per jaar'!I148</f>
        <v>1</v>
      </c>
      <c r="J167" s="20"/>
      <c r="K167" s="86">
        <f>'8. Afschrijvingen voor GAW'!AO162</f>
        <v>0</v>
      </c>
      <c r="L167" s="86">
        <f>'8. Afschrijvingen voor GAW'!AP162</f>
        <v>0</v>
      </c>
      <c r="M167" s="86">
        <f>'8. Afschrijvingen voor GAW'!AQ162</f>
        <v>0</v>
      </c>
      <c r="N167" s="86">
        <f>'8. Afschrijvingen voor GAW'!AR162</f>
        <v>0</v>
      </c>
      <c r="O167" s="86">
        <f>'8. Afschrijvingen voor GAW'!AS162</f>
        <v>0</v>
      </c>
      <c r="P167" s="86">
        <f>'8. Afschrijvingen voor GAW'!AT162</f>
        <v>0</v>
      </c>
      <c r="Q167" s="86">
        <f>'8. Afschrijvingen voor GAW'!AU162</f>
        <v>-6902.0155000000004</v>
      </c>
      <c r="R167" s="86">
        <f>'8. Afschrijvingen voor GAW'!AV162</f>
        <v>-13997.287434</v>
      </c>
      <c r="S167" s="86">
        <f>'8. Afschrijvingen voor GAW'!AW162</f>
        <v>-14291.230470113998</v>
      </c>
      <c r="T167" s="86">
        <f>'8. Afschrijvingen voor GAW'!AX162</f>
        <v>-14691.384923277192</v>
      </c>
      <c r="U167" s="86">
        <f>'8. Afschrijvingen voor GAW'!AY162</f>
        <v>-14794.22461774013</v>
      </c>
      <c r="V167" s="86">
        <f>'8. Afschrijvingen voor GAW'!AZ162</f>
        <v>-17753.069541288154</v>
      </c>
      <c r="W167" s="86">
        <f>'8. Afschrijvingen voor GAW'!BA162</f>
        <v>-14136.703523618347</v>
      </c>
      <c r="X167" s="86">
        <f>'8. Afschrijvingen voor GAW'!BB162</f>
        <v>-14136.703523618347</v>
      </c>
      <c r="Y167" s="86">
        <f>'8. Afschrijvingen voor GAW'!BC162</f>
        <v>-14136.703523618347</v>
      </c>
      <c r="Z167" s="86">
        <f>'8. Afschrijvingen voor GAW'!BD162</f>
        <v>-14136.703523618347</v>
      </c>
      <c r="AA167" s="20"/>
      <c r="AB167" s="122"/>
      <c r="AC167" s="87">
        <f t="shared" si="38"/>
        <v>0</v>
      </c>
      <c r="AD167" s="87">
        <f t="shared" si="39"/>
        <v>0</v>
      </c>
      <c r="AE167" s="87">
        <f t="shared" si="40"/>
        <v>0</v>
      </c>
      <c r="AF167" s="87">
        <f t="shared" si="41"/>
        <v>0</v>
      </c>
      <c r="AG167" s="87">
        <f t="shared" si="42"/>
        <v>0</v>
      </c>
      <c r="AH167" s="87">
        <f t="shared" si="43"/>
        <v>0</v>
      </c>
      <c r="AI167" s="87">
        <f t="shared" si="44"/>
        <v>-131138.29449999999</v>
      </c>
      <c r="AJ167" s="87">
        <f t="shared" si="45"/>
        <v>-118976.94318899998</v>
      </c>
      <c r="AK167" s="87">
        <f t="shared" si="46"/>
        <v>-107184.22852585498</v>
      </c>
      <c r="AL167" s="87">
        <f t="shared" si="47"/>
        <v>-95494.002001301735</v>
      </c>
      <c r="AM167" s="87">
        <f t="shared" si="48"/>
        <v>-81368.235397570708</v>
      </c>
      <c r="AN167" s="87">
        <f t="shared" si="49"/>
        <v>-63615.165856282554</v>
      </c>
      <c r="AO167" s="87">
        <f t="shared" si="50"/>
        <v>-49478.462332664203</v>
      </c>
      <c r="AP167" s="87">
        <f t="shared" si="51"/>
        <v>-35341.758809045859</v>
      </c>
      <c r="AQ167" s="87">
        <f t="shared" si="52"/>
        <v>-21205.055285427512</v>
      </c>
      <c r="AR167" s="87">
        <f t="shared" si="53"/>
        <v>-7068.3517618091646</v>
      </c>
    </row>
    <row r="168" spans="2:44" x14ac:dyDescent="0.2">
      <c r="B168" s="86">
        <f>'3. Investeringen'!B149</f>
        <v>135</v>
      </c>
      <c r="C168" s="86" t="str">
        <f>'3. Investeringen'!G149</f>
        <v>Nieuwe investeringen TD</v>
      </c>
      <c r="D168" s="86">
        <f>'3. Investeringen'!K149</f>
        <v>2017</v>
      </c>
      <c r="E168" s="121">
        <f>'3. Investeringen'!N149</f>
        <v>2017</v>
      </c>
      <c r="F168" s="86">
        <f>'3. Investeringen'!O149</f>
        <v>-452400.74</v>
      </c>
      <c r="G168" s="86">
        <f>'3. Investeringen'!P149</f>
        <v>0</v>
      </c>
      <c r="H168" s="20"/>
      <c r="I168" s="86">
        <f>'6. Investeringen per jaar'!I149</f>
        <v>1</v>
      </c>
      <c r="J168" s="20"/>
      <c r="K168" s="86">
        <f>'8. Afschrijvingen voor GAW'!AO163</f>
        <v>0</v>
      </c>
      <c r="L168" s="86">
        <f>'8. Afschrijvingen voor GAW'!AP163</f>
        <v>0</v>
      </c>
      <c r="M168" s="86">
        <f>'8. Afschrijvingen voor GAW'!AQ163</f>
        <v>0</v>
      </c>
      <c r="N168" s="86">
        <f>'8. Afschrijvingen voor GAW'!AR163</f>
        <v>0</v>
      </c>
      <c r="O168" s="86">
        <f>'8. Afschrijvingen voor GAW'!AS163</f>
        <v>0</v>
      </c>
      <c r="P168" s="86">
        <f>'8. Afschrijvingen voor GAW'!AT163</f>
        <v>0</v>
      </c>
      <c r="Q168" s="86">
        <f>'8. Afschrijvingen voor GAW'!AU163</f>
        <v>-45240.074000000001</v>
      </c>
      <c r="R168" s="86">
        <f>'8. Afschrijvingen voor GAW'!AV163</f>
        <v>-91746.870071999991</v>
      </c>
      <c r="S168" s="86">
        <f>'8. Afschrijvingen voor GAW'!AW163</f>
        <v>-93673.554343511976</v>
      </c>
      <c r="T168" s="86">
        <f>'8. Afschrijvingen voor GAW'!AX163</f>
        <v>-96296.413865130322</v>
      </c>
      <c r="U168" s="86">
        <f>'8. Afschrijvingen voor GAW'!AY163</f>
        <v>-96970.488762186229</v>
      </c>
      <c r="V168" s="86">
        <f>'8. Afschrijvingen voor GAW'!AZ163</f>
        <v>-48485.244381093209</v>
      </c>
      <c r="W168" s="86">
        <f>'8. Afschrijvingen voor GAW'!BA163</f>
        <v>0</v>
      </c>
      <c r="X168" s="86">
        <f>'8. Afschrijvingen voor GAW'!BB163</f>
        <v>0</v>
      </c>
      <c r="Y168" s="86">
        <f>'8. Afschrijvingen voor GAW'!BC163</f>
        <v>0</v>
      </c>
      <c r="Z168" s="86">
        <f>'8. Afschrijvingen voor GAW'!BD163</f>
        <v>0</v>
      </c>
      <c r="AA168" s="20"/>
      <c r="AB168" s="122"/>
      <c r="AC168" s="87">
        <f t="shared" si="38"/>
        <v>0</v>
      </c>
      <c r="AD168" s="87">
        <f t="shared" si="39"/>
        <v>0</v>
      </c>
      <c r="AE168" s="87">
        <f t="shared" si="40"/>
        <v>0</v>
      </c>
      <c r="AF168" s="87">
        <f t="shared" si="41"/>
        <v>0</v>
      </c>
      <c r="AG168" s="87">
        <f t="shared" si="42"/>
        <v>0</v>
      </c>
      <c r="AH168" s="87">
        <f t="shared" si="43"/>
        <v>0</v>
      </c>
      <c r="AI168" s="87">
        <f t="shared" si="44"/>
        <v>-407160.66599999997</v>
      </c>
      <c r="AJ168" s="87">
        <f t="shared" si="45"/>
        <v>-321114.04525199998</v>
      </c>
      <c r="AK168" s="87">
        <f t="shared" si="46"/>
        <v>-234183.88585877995</v>
      </c>
      <c r="AL168" s="87">
        <f t="shared" si="47"/>
        <v>-144444.62079769548</v>
      </c>
      <c r="AM168" s="87">
        <f t="shared" si="48"/>
        <v>-48485.2443810931</v>
      </c>
      <c r="AN168" s="87">
        <f t="shared" si="49"/>
        <v>1.0913936421275139E-10</v>
      </c>
      <c r="AO168" s="87">
        <f t="shared" si="50"/>
        <v>1.0913936421275139E-10</v>
      </c>
      <c r="AP168" s="87">
        <f t="shared" si="51"/>
        <v>1.0913936421275139E-10</v>
      </c>
      <c r="AQ168" s="87">
        <f t="shared" si="52"/>
        <v>1.0913936421275139E-10</v>
      </c>
      <c r="AR168" s="87">
        <f t="shared" si="53"/>
        <v>1.0913936421275139E-10</v>
      </c>
    </row>
    <row r="169" spans="2:44" x14ac:dyDescent="0.2">
      <c r="B169" s="86">
        <f>'3. Investeringen'!B150</f>
        <v>136</v>
      </c>
      <c r="C169" s="86" t="str">
        <f>'3. Investeringen'!G150</f>
        <v>Nieuwe investeringen TD</v>
      </c>
      <c r="D169" s="86">
        <f>'3. Investeringen'!K150</f>
        <v>2018</v>
      </c>
      <c r="E169" s="121">
        <f>'3. Investeringen'!N150</f>
        <v>2018</v>
      </c>
      <c r="F169" s="86">
        <f>'3. Investeringen'!O150</f>
        <v>-282788.15000000002</v>
      </c>
      <c r="G169" s="86">
        <f>'3. Investeringen'!P150</f>
        <v>0</v>
      </c>
      <c r="H169" s="20"/>
      <c r="I169" s="86">
        <f>'6. Investeringen per jaar'!I150</f>
        <v>1</v>
      </c>
      <c r="J169" s="20"/>
      <c r="K169" s="86">
        <f>'8. Afschrijvingen voor GAW'!AO164</f>
        <v>0</v>
      </c>
      <c r="L169" s="86">
        <f>'8. Afschrijvingen voor GAW'!AP164</f>
        <v>0</v>
      </c>
      <c r="M169" s="86">
        <f>'8. Afschrijvingen voor GAW'!AQ164</f>
        <v>0</v>
      </c>
      <c r="N169" s="86">
        <f>'8. Afschrijvingen voor GAW'!AR164</f>
        <v>0</v>
      </c>
      <c r="O169" s="86">
        <f>'8. Afschrijvingen voor GAW'!AS164</f>
        <v>0</v>
      </c>
      <c r="P169" s="86">
        <f>'8. Afschrijvingen voor GAW'!AT164</f>
        <v>0</v>
      </c>
      <c r="Q169" s="86">
        <f>'8. Afschrijvingen voor GAW'!AU164</f>
        <v>0</v>
      </c>
      <c r="R169" s="86">
        <f>'8. Afschrijvingen voor GAW'!AV164</f>
        <v>-14139.407500000001</v>
      </c>
      <c r="S169" s="86">
        <f>'8. Afschrijvingen voor GAW'!AW164</f>
        <v>-28872.670115000004</v>
      </c>
      <c r="T169" s="86">
        <f>'8. Afschrijvingen voor GAW'!AX164</f>
        <v>-29681.104878220005</v>
      </c>
      <c r="U169" s="86">
        <f>'8. Afschrijvingen voor GAW'!AY164</f>
        <v>-29888.872612367541</v>
      </c>
      <c r="V169" s="86">
        <f>'8. Afschrijvingen voor GAW'!AZ164</f>
        <v>-35866.647134841041</v>
      </c>
      <c r="W169" s="86">
        <f>'8. Afschrijvingen voor GAW'!BA164</f>
        <v>-29245.11227917808</v>
      </c>
      <c r="X169" s="86">
        <f>'8. Afschrijvingen voor GAW'!BB164</f>
        <v>-28703.536125859966</v>
      </c>
      <c r="Y169" s="86">
        <f>'8. Afschrijvingen voor GAW'!BC164</f>
        <v>-28703.536125859966</v>
      </c>
      <c r="Z169" s="86">
        <f>'8. Afschrijvingen voor GAW'!BD164</f>
        <v>-28703.536125859966</v>
      </c>
      <c r="AA169" s="20"/>
      <c r="AB169" s="122"/>
      <c r="AC169" s="87">
        <f t="shared" si="38"/>
        <v>0</v>
      </c>
      <c r="AD169" s="87">
        <f t="shared" si="39"/>
        <v>0</v>
      </c>
      <c r="AE169" s="87">
        <f t="shared" si="40"/>
        <v>0</v>
      </c>
      <c r="AF169" s="87">
        <f t="shared" si="41"/>
        <v>0</v>
      </c>
      <c r="AG169" s="87">
        <f t="shared" si="42"/>
        <v>0</v>
      </c>
      <c r="AH169" s="87">
        <f t="shared" si="43"/>
        <v>0</v>
      </c>
      <c r="AI169" s="87">
        <f t="shared" si="44"/>
        <v>0</v>
      </c>
      <c r="AJ169" s="87">
        <f t="shared" si="45"/>
        <v>-268648.74250000005</v>
      </c>
      <c r="AK169" s="87">
        <f t="shared" si="46"/>
        <v>-245417.69597750003</v>
      </c>
      <c r="AL169" s="87">
        <f t="shared" si="47"/>
        <v>-222608.28658665004</v>
      </c>
      <c r="AM169" s="87">
        <f t="shared" si="48"/>
        <v>-194277.67198038904</v>
      </c>
      <c r="AN169" s="87">
        <f t="shared" si="49"/>
        <v>-158411.024845548</v>
      </c>
      <c r="AO169" s="87">
        <f t="shared" si="50"/>
        <v>-129165.91256636992</v>
      </c>
      <c r="AP169" s="87">
        <f t="shared" si="51"/>
        <v>-100462.37644050995</v>
      </c>
      <c r="AQ169" s="87">
        <f t="shared" si="52"/>
        <v>-71758.840314649977</v>
      </c>
      <c r="AR169" s="87">
        <f t="shared" si="53"/>
        <v>-43055.304188790011</v>
      </c>
    </row>
    <row r="170" spans="2:44" x14ac:dyDescent="0.2">
      <c r="B170" s="86">
        <f>'3. Investeringen'!B151</f>
        <v>137</v>
      </c>
      <c r="C170" s="86" t="str">
        <f>'3. Investeringen'!G151</f>
        <v>Nieuwe investeringen TD</v>
      </c>
      <c r="D170" s="86">
        <f>'3. Investeringen'!K151</f>
        <v>2018</v>
      </c>
      <c r="E170" s="121">
        <f>'3. Investeringen'!N151</f>
        <v>2018</v>
      </c>
      <c r="F170" s="86">
        <f>'3. Investeringen'!O151</f>
        <v>-383426.39</v>
      </c>
      <c r="G170" s="86">
        <f>'3. Investeringen'!P151</f>
        <v>0</v>
      </c>
      <c r="H170" s="20"/>
      <c r="I170" s="86">
        <f>'6. Investeringen per jaar'!I151</f>
        <v>1</v>
      </c>
      <c r="J170" s="20"/>
      <c r="K170" s="86">
        <f>'8. Afschrijvingen voor GAW'!AO165</f>
        <v>0</v>
      </c>
      <c r="L170" s="86">
        <f>'8. Afschrijvingen voor GAW'!AP165</f>
        <v>0</v>
      </c>
      <c r="M170" s="86">
        <f>'8. Afschrijvingen voor GAW'!AQ165</f>
        <v>0</v>
      </c>
      <c r="N170" s="86">
        <f>'8. Afschrijvingen voor GAW'!AR165</f>
        <v>0</v>
      </c>
      <c r="O170" s="86">
        <f>'8. Afschrijvingen voor GAW'!AS165</f>
        <v>0</v>
      </c>
      <c r="P170" s="86">
        <f>'8. Afschrijvingen voor GAW'!AT165</f>
        <v>0</v>
      </c>
      <c r="Q170" s="86">
        <f>'8. Afschrijvingen voor GAW'!AU165</f>
        <v>0</v>
      </c>
      <c r="R170" s="86">
        <f>'8. Afschrijvingen voor GAW'!AV165</f>
        <v>-38342.639000000003</v>
      </c>
      <c r="S170" s="86">
        <f>'8. Afschrijvingen voor GAW'!AW165</f>
        <v>-78295.668837999983</v>
      </c>
      <c r="T170" s="86">
        <f>'8. Afschrijvingen voor GAW'!AX165</f>
        <v>-80487.947565463983</v>
      </c>
      <c r="U170" s="86">
        <f>'8. Afschrijvingen voor GAW'!AY165</f>
        <v>-81051.363198422216</v>
      </c>
      <c r="V170" s="86">
        <f>'8. Afschrijvingen voor GAW'!AZ165</f>
        <v>-97261.635838106682</v>
      </c>
      <c r="W170" s="86">
        <f>'8. Afschrijvingen voor GAW'!BA165</f>
        <v>-24315.408959526689</v>
      </c>
      <c r="X170" s="86">
        <f>'8. Afschrijvingen voor GAW'!BB165</f>
        <v>0</v>
      </c>
      <c r="Y170" s="86">
        <f>'8. Afschrijvingen voor GAW'!BC165</f>
        <v>0</v>
      </c>
      <c r="Z170" s="86">
        <f>'8. Afschrijvingen voor GAW'!BD165</f>
        <v>0</v>
      </c>
      <c r="AA170" s="20"/>
      <c r="AB170" s="122"/>
      <c r="AC170" s="87">
        <f t="shared" ref="AC170:AC180" si="54">$I170*IF($D170&lt;2011,IF(AC$33=$E170,$G170*K$28-K170,
AB170*K$28-K170),
IF(AC$33=$E170,$F170-K170,
AB170*K$28-K170))</f>
        <v>0</v>
      </c>
      <c r="AD170" s="87">
        <f t="shared" ref="AD170:AD180" si="55">$I170*IF($D170&lt;2011,IF(AD$33=$E170,$G170*L$28-L170,
AC170*L$28-L170),
IF(AD$33=$E170,$F170-L170,
AC170*L$28-L170))</f>
        <v>0</v>
      </c>
      <c r="AE170" s="87">
        <f t="shared" ref="AE170:AE180" si="56">$I170*IF($D170&lt;2011,IF(AE$33=$E170,$G170*M$28-M170,
AD170*M$28-M170),
IF(AE$33=$E170,$F170-M170,
AD170*M$28-M170))</f>
        <v>0</v>
      </c>
      <c r="AF170" s="87">
        <f t="shared" ref="AF170:AF180" si="57">$I170*IF($D170&lt;2011,IF(AF$33=$E170,$G170*N$28-N170,
AE170*N$28-N170),
IF(AF$33=$E170,$F170-N170,
AE170*N$28-N170))</f>
        <v>0</v>
      </c>
      <c r="AG170" s="87">
        <f t="shared" ref="AG170:AG180" si="58">$I170*IF($D170&lt;2011,IF(AG$33=$E170,$G170*O$28-O170,
AF170*O$28-O170),
IF(AG$33=$E170,$F170-O170,
AF170*O$28-O170))</f>
        <v>0</v>
      </c>
      <c r="AH170" s="87">
        <f t="shared" ref="AH170:AH180" si="59">$I170*IF($D170&lt;2011,IF(AH$33=$E170,$G170*P$28-P170,
AG170*P$28-P170),
IF(AH$33=$E170,$F170-P170,
AG170*P$28-P170))</f>
        <v>0</v>
      </c>
      <c r="AI170" s="87">
        <f t="shared" ref="AI170:AI180" si="60">$I170*IF($D170&lt;2011,IF(AI$33=$E170,$G170*Q$28-Q170,
AH170*Q$28-Q170),
IF(AI$33=$E170,$F170-Q170,
AH170*Q$28-Q170))</f>
        <v>0</v>
      </c>
      <c r="AJ170" s="87">
        <f t="shared" ref="AJ170:AJ180" si="61">$I170*IF($D170&lt;2011,IF(AJ$33=$E170,$G170*R$28-R170,
AI170*R$28-R170),
IF(AJ$33=$E170,$F170-R170,
AI170*R$28-R170))</f>
        <v>-345083.75099999999</v>
      </c>
      <c r="AK170" s="87">
        <f t="shared" ref="AK170:AK180" si="62">$I170*IF($D170&lt;2011,IF(AK$33=$E170,$G170*S$28-S170,
AJ170*S$28-S170),
IF(AK$33=$E170,$F170-S170,
AJ170*S$28-S170))</f>
        <v>-274034.84093299997</v>
      </c>
      <c r="AL170" s="87">
        <f t="shared" ref="AL170:AL180" si="63">$I170*IF($D170&lt;2011,IF(AL$33=$E170,$G170*T$28-T170,
AK170*T$28-T170),
IF(AL$33=$E170,$F170-T170,
AK170*T$28-T170))</f>
        <v>-201219.86891365997</v>
      </c>
      <c r="AM170" s="87">
        <f t="shared" ref="AM170:AM180" si="64">$I170*IF($D170&lt;2011,IF(AM$33=$E170,$G170*U$28-U170,
AL170*U$28-U170),
IF(AM$33=$E170,$F170-U170,
AL170*U$28-U170))</f>
        <v>-121577.04479763337</v>
      </c>
      <c r="AN170" s="87">
        <f t="shared" ref="AN170:AN180" si="65">$I170*IF($D170&lt;2011,IF(AN$33=$E170,$G170*V$28-V170,
AM170*V$28-V170),
IF(AN$33=$E170,$F170-V170,
AM170*V$28-V170))</f>
        <v>-24315.408959526685</v>
      </c>
      <c r="AO170" s="87">
        <f t="shared" ref="AO170:AO180" si="66">$I170*IF($D170&lt;2011,IF(AO$33=$E170,$G170*W$28-W170,
AN170*W$28-W170),
IF(AO$33=$E170,$F170-W170,
AN170*W$28-W170))</f>
        <v>3.637978807091713E-12</v>
      </c>
      <c r="AP170" s="87">
        <f t="shared" ref="AP170:AP180" si="67">$I170*IF($D170&lt;2011,IF(AP$33=$E170,$G170*X$28-X170,
AO170*X$28-X170),
IF(AP$33=$E170,$F170-X170,
AO170*X$28-X170))</f>
        <v>3.637978807091713E-12</v>
      </c>
      <c r="AQ170" s="87">
        <f t="shared" ref="AQ170:AQ180" si="68">$I170*IF($D170&lt;2011,IF(AQ$33=$E170,$G170*Y$28-Y170,
AP170*Y$28-Y170),
IF(AQ$33=$E170,$F170-Y170,
AP170*Y$28-Y170))</f>
        <v>3.637978807091713E-12</v>
      </c>
      <c r="AR170" s="87">
        <f t="shared" ref="AR170:AR180" si="69">$I170*IF($D170&lt;2011,IF(AR$33=$E170,$G170*Z$28-Z170,
AQ170*Z$28-Z170),
IF(AR$33=$E170,$F170-Z170,
AQ170*Z$28-Z170))</f>
        <v>3.637978807091713E-12</v>
      </c>
    </row>
    <row r="171" spans="2:44" x14ac:dyDescent="0.2">
      <c r="B171" s="86">
        <f>'3. Investeringen'!B152</f>
        <v>138</v>
      </c>
      <c r="C171" s="86" t="str">
        <f>'3. Investeringen'!G152</f>
        <v>Nieuwe investeringen TD</v>
      </c>
      <c r="D171" s="86">
        <f>'3. Investeringen'!K152</f>
        <v>2019</v>
      </c>
      <c r="E171" s="121">
        <f>'3. Investeringen'!N152</f>
        <v>2019</v>
      </c>
      <c r="F171" s="86">
        <f>'3. Investeringen'!O152</f>
        <v>-365321.23</v>
      </c>
      <c r="G171" s="86">
        <f>'3. Investeringen'!P152</f>
        <v>0</v>
      </c>
      <c r="H171" s="20"/>
      <c r="I171" s="86">
        <f>'6. Investeringen per jaar'!I152</f>
        <v>1</v>
      </c>
      <c r="J171" s="20"/>
      <c r="K171" s="86">
        <f>'8. Afschrijvingen voor GAW'!AO166</f>
        <v>0</v>
      </c>
      <c r="L171" s="86">
        <f>'8. Afschrijvingen voor GAW'!AP166</f>
        <v>0</v>
      </c>
      <c r="M171" s="86">
        <f>'8. Afschrijvingen voor GAW'!AQ166</f>
        <v>0</v>
      </c>
      <c r="N171" s="86">
        <f>'8. Afschrijvingen voor GAW'!AR166</f>
        <v>0</v>
      </c>
      <c r="O171" s="86">
        <f>'8. Afschrijvingen voor GAW'!AS166</f>
        <v>0</v>
      </c>
      <c r="P171" s="86">
        <f>'8. Afschrijvingen voor GAW'!AT166</f>
        <v>0</v>
      </c>
      <c r="Q171" s="86">
        <f>'8. Afschrijvingen voor GAW'!AU166</f>
        <v>0</v>
      </c>
      <c r="R171" s="86">
        <f>'8. Afschrijvingen voor GAW'!AV166</f>
        <v>0</v>
      </c>
      <c r="S171" s="86">
        <f>'8. Afschrijvingen voor GAW'!AW166</f>
        <v>-18266.0615</v>
      </c>
      <c r="T171" s="86">
        <f>'8. Afschrijvingen voor GAW'!AX166</f>
        <v>-37555.022444000002</v>
      </c>
      <c r="U171" s="86">
        <f>'8. Afschrijvingen voor GAW'!AY166</f>
        <v>-37817.907601108003</v>
      </c>
      <c r="V171" s="86">
        <f>'8. Afschrijvingen voor GAW'!AZ166</f>
        <v>-45381.4891213296</v>
      </c>
      <c r="W171" s="86">
        <f>'8. Afschrijvingen voor GAW'!BA166</f>
        <v>-38120.450861916863</v>
      </c>
      <c r="X171" s="86">
        <f>'8. Afschrijvingen voor GAW'!BB166</f>
        <v>-36387.703095466095</v>
      </c>
      <c r="Y171" s="86">
        <f>'8. Afschrijvingen voor GAW'!BC166</f>
        <v>-36387.703095466095</v>
      </c>
      <c r="Z171" s="86">
        <f>'8. Afschrijvingen voor GAW'!BD166</f>
        <v>-36387.703095466095</v>
      </c>
      <c r="AA171" s="20"/>
      <c r="AB171" s="122"/>
      <c r="AC171" s="87">
        <f t="shared" si="54"/>
        <v>0</v>
      </c>
      <c r="AD171" s="87">
        <f t="shared" si="55"/>
        <v>0</v>
      </c>
      <c r="AE171" s="87">
        <f t="shared" si="56"/>
        <v>0</v>
      </c>
      <c r="AF171" s="87">
        <f t="shared" si="57"/>
        <v>0</v>
      </c>
      <c r="AG171" s="87">
        <f t="shared" si="58"/>
        <v>0</v>
      </c>
      <c r="AH171" s="87">
        <f t="shared" si="59"/>
        <v>0</v>
      </c>
      <c r="AI171" s="87">
        <f t="shared" si="60"/>
        <v>0</v>
      </c>
      <c r="AJ171" s="87">
        <f t="shared" si="61"/>
        <v>0</v>
      </c>
      <c r="AK171" s="87">
        <f t="shared" si="62"/>
        <v>-347055.16849999997</v>
      </c>
      <c r="AL171" s="87">
        <f t="shared" si="63"/>
        <v>-319217.69077399996</v>
      </c>
      <c r="AM171" s="87">
        <f t="shared" si="64"/>
        <v>-283634.30700830993</v>
      </c>
      <c r="AN171" s="87">
        <f t="shared" si="65"/>
        <v>-238252.81788698034</v>
      </c>
      <c r="AO171" s="87">
        <f t="shared" si="66"/>
        <v>-200132.36702506349</v>
      </c>
      <c r="AP171" s="87">
        <f t="shared" si="67"/>
        <v>-163744.66392959739</v>
      </c>
      <c r="AQ171" s="87">
        <f t="shared" si="68"/>
        <v>-127356.96083413129</v>
      </c>
      <c r="AR171" s="87">
        <f t="shared" si="69"/>
        <v>-90969.257738665183</v>
      </c>
    </row>
    <row r="172" spans="2:44" x14ac:dyDescent="0.2">
      <c r="B172" s="86">
        <f>'3. Investeringen'!B153</f>
        <v>139</v>
      </c>
      <c r="C172" s="86" t="str">
        <f>'3. Investeringen'!G153</f>
        <v>Nieuwe investeringen TD</v>
      </c>
      <c r="D172" s="86">
        <f>'3. Investeringen'!K153</f>
        <v>2019</v>
      </c>
      <c r="E172" s="121">
        <f>'3. Investeringen'!N153</f>
        <v>2019</v>
      </c>
      <c r="F172" s="86">
        <f>'3. Investeringen'!O153</f>
        <v>-283798.5</v>
      </c>
      <c r="G172" s="86">
        <f>'3. Investeringen'!P153</f>
        <v>0</v>
      </c>
      <c r="H172" s="20"/>
      <c r="I172" s="86">
        <f>'6. Investeringen per jaar'!I153</f>
        <v>1</v>
      </c>
      <c r="J172" s="20"/>
      <c r="K172" s="86">
        <f>'8. Afschrijvingen voor GAW'!AO167</f>
        <v>0</v>
      </c>
      <c r="L172" s="86">
        <f>'8. Afschrijvingen voor GAW'!AP167</f>
        <v>0</v>
      </c>
      <c r="M172" s="86">
        <f>'8. Afschrijvingen voor GAW'!AQ167</f>
        <v>0</v>
      </c>
      <c r="N172" s="86">
        <f>'8. Afschrijvingen voor GAW'!AR167</f>
        <v>0</v>
      </c>
      <c r="O172" s="86">
        <f>'8. Afschrijvingen voor GAW'!AS167</f>
        <v>0</v>
      </c>
      <c r="P172" s="86">
        <f>'8. Afschrijvingen voor GAW'!AT167</f>
        <v>0</v>
      </c>
      <c r="Q172" s="86">
        <f>'8. Afschrijvingen voor GAW'!AU167</f>
        <v>0</v>
      </c>
      <c r="R172" s="86">
        <f>'8. Afschrijvingen voor GAW'!AV167</f>
        <v>0</v>
      </c>
      <c r="S172" s="86">
        <f>'8. Afschrijvingen voor GAW'!AW167</f>
        <v>-28379.850000000002</v>
      </c>
      <c r="T172" s="86">
        <f>'8. Afschrijvingen voor GAW'!AX167</f>
        <v>-58348.971599999997</v>
      </c>
      <c r="U172" s="86">
        <f>'8. Afschrijvingen voor GAW'!AY167</f>
        <v>-58757.414401199996</v>
      </c>
      <c r="V172" s="86">
        <f>'8. Afschrijvingen voor GAW'!AZ167</f>
        <v>-70508.897281440004</v>
      </c>
      <c r="W172" s="86">
        <f>'8. Afschrijvingen voor GAW'!BA167</f>
        <v>-50923.092481039996</v>
      </c>
      <c r="X172" s="86">
        <f>'8. Afschrijvingen voor GAW'!BB167</f>
        <v>-25461.546240519998</v>
      </c>
      <c r="Y172" s="86">
        <f>'8. Afschrijvingen voor GAW'!BC167</f>
        <v>0</v>
      </c>
      <c r="Z172" s="86">
        <f>'8. Afschrijvingen voor GAW'!BD167</f>
        <v>0</v>
      </c>
      <c r="AA172" s="20"/>
      <c r="AB172" s="122"/>
      <c r="AC172" s="87">
        <f t="shared" si="54"/>
        <v>0</v>
      </c>
      <c r="AD172" s="87">
        <f t="shared" si="55"/>
        <v>0</v>
      </c>
      <c r="AE172" s="87">
        <f t="shared" si="56"/>
        <v>0</v>
      </c>
      <c r="AF172" s="87">
        <f t="shared" si="57"/>
        <v>0</v>
      </c>
      <c r="AG172" s="87">
        <f t="shared" si="58"/>
        <v>0</v>
      </c>
      <c r="AH172" s="87">
        <f t="shared" si="59"/>
        <v>0</v>
      </c>
      <c r="AI172" s="87">
        <f t="shared" si="60"/>
        <v>0</v>
      </c>
      <c r="AJ172" s="87">
        <f t="shared" si="61"/>
        <v>0</v>
      </c>
      <c r="AK172" s="87">
        <f t="shared" si="62"/>
        <v>-255418.65</v>
      </c>
      <c r="AL172" s="87">
        <f t="shared" si="63"/>
        <v>-204221.40059999999</v>
      </c>
      <c r="AM172" s="87">
        <f t="shared" si="64"/>
        <v>-146893.53600299999</v>
      </c>
      <c r="AN172" s="87">
        <f t="shared" si="65"/>
        <v>-76384.638721559983</v>
      </c>
      <c r="AO172" s="87">
        <f t="shared" si="66"/>
        <v>-25461.546240519987</v>
      </c>
      <c r="AP172" s="87">
        <f t="shared" si="67"/>
        <v>1.0913936421275139E-11</v>
      </c>
      <c r="AQ172" s="87">
        <f t="shared" si="68"/>
        <v>1.0913936421275139E-11</v>
      </c>
      <c r="AR172" s="87">
        <f t="shared" si="69"/>
        <v>1.0913936421275139E-11</v>
      </c>
    </row>
    <row r="173" spans="2:44" x14ac:dyDescent="0.2">
      <c r="B173" s="86">
        <f>'3. Investeringen'!B154</f>
        <v>140</v>
      </c>
      <c r="C173" s="86" t="str">
        <f>'3. Investeringen'!G154</f>
        <v>Nieuwe investeringen TD</v>
      </c>
      <c r="D173" s="86">
        <f>'3. Investeringen'!K154</f>
        <v>2020</v>
      </c>
      <c r="E173" s="121">
        <f>'3. Investeringen'!N154</f>
        <v>2020</v>
      </c>
      <c r="F173" s="86">
        <f>'3. Investeringen'!O154</f>
        <v>696270.81</v>
      </c>
      <c r="G173" s="86">
        <f>'3. Investeringen'!P154</f>
        <v>0</v>
      </c>
      <c r="H173" s="20"/>
      <c r="I173" s="86">
        <f>'6. Investeringen per jaar'!I154</f>
        <v>1</v>
      </c>
      <c r="J173" s="20"/>
      <c r="K173" s="86">
        <f>'8. Afschrijvingen voor GAW'!AO168</f>
        <v>0</v>
      </c>
      <c r="L173" s="86">
        <f>'8. Afschrijvingen voor GAW'!AP168</f>
        <v>0</v>
      </c>
      <c r="M173" s="86">
        <f>'8. Afschrijvingen voor GAW'!AQ168</f>
        <v>0</v>
      </c>
      <c r="N173" s="86">
        <f>'8. Afschrijvingen voor GAW'!AR168</f>
        <v>0</v>
      </c>
      <c r="O173" s="86">
        <f>'8. Afschrijvingen voor GAW'!AS168</f>
        <v>0</v>
      </c>
      <c r="P173" s="86">
        <f>'8. Afschrijvingen voor GAW'!AT168</f>
        <v>0</v>
      </c>
      <c r="Q173" s="86">
        <f>'8. Afschrijvingen voor GAW'!AU168</f>
        <v>0</v>
      </c>
      <c r="R173" s="86">
        <f>'8. Afschrijvingen voor GAW'!AV168</f>
        <v>0</v>
      </c>
      <c r="S173" s="86">
        <f>'8. Afschrijvingen voor GAW'!AW168</f>
        <v>0</v>
      </c>
      <c r="T173" s="86">
        <f>'8. Afschrijvingen voor GAW'!AX168</f>
        <v>6329.734636363637</v>
      </c>
      <c r="U173" s="86">
        <f>'8. Afschrijvingen voor GAW'!AY168</f>
        <v>12748.085557636363</v>
      </c>
      <c r="V173" s="86">
        <f>'8. Afschrijvingen voor GAW'!AZ168</f>
        <v>15297.702669163635</v>
      </c>
      <c r="W173" s="86">
        <f>'8. Afschrijvingen voor GAW'!BA168</f>
        <v>14954.576627986133</v>
      </c>
      <c r="X173" s="86">
        <f>'8. Afschrijvingen voor GAW'!BB168</f>
        <v>14619.146871844388</v>
      </c>
      <c r="Y173" s="86">
        <f>'8. Afschrijvingen voor GAW'!BC168</f>
        <v>14291.240773784328</v>
      </c>
      <c r="Z173" s="86">
        <f>'8. Afschrijvingen voor GAW'!BD168</f>
        <v>13970.689578858322</v>
      </c>
      <c r="AA173" s="20"/>
      <c r="AB173" s="122"/>
      <c r="AC173" s="87">
        <f t="shared" si="54"/>
        <v>0</v>
      </c>
      <c r="AD173" s="87">
        <f t="shared" si="55"/>
        <v>0</v>
      </c>
      <c r="AE173" s="87">
        <f t="shared" si="56"/>
        <v>0</v>
      </c>
      <c r="AF173" s="87">
        <f t="shared" si="57"/>
        <v>0</v>
      </c>
      <c r="AG173" s="87">
        <f t="shared" si="58"/>
        <v>0</v>
      </c>
      <c r="AH173" s="87">
        <f t="shared" si="59"/>
        <v>0</v>
      </c>
      <c r="AI173" s="87">
        <f t="shared" si="60"/>
        <v>0</v>
      </c>
      <c r="AJ173" s="87">
        <f t="shared" si="61"/>
        <v>0</v>
      </c>
      <c r="AK173" s="87">
        <f t="shared" si="62"/>
        <v>0</v>
      </c>
      <c r="AL173" s="87">
        <f t="shared" si="63"/>
        <v>689941.07536363637</v>
      </c>
      <c r="AM173" s="87">
        <f t="shared" si="64"/>
        <v>682022.57733354543</v>
      </c>
      <c r="AN173" s="87">
        <f t="shared" si="65"/>
        <v>666724.87466438184</v>
      </c>
      <c r="AO173" s="87">
        <f t="shared" si="66"/>
        <v>651770.29803639569</v>
      </c>
      <c r="AP173" s="87">
        <f t="shared" si="67"/>
        <v>637151.15116455127</v>
      </c>
      <c r="AQ173" s="87">
        <f t="shared" si="68"/>
        <v>622859.91039076692</v>
      </c>
      <c r="AR173" s="87">
        <f t="shared" si="69"/>
        <v>608889.2208119086</v>
      </c>
    </row>
    <row r="174" spans="2:44" x14ac:dyDescent="0.2">
      <c r="B174" s="86">
        <f>'3. Investeringen'!B155</f>
        <v>141</v>
      </c>
      <c r="C174" s="86" t="str">
        <f>'3. Investeringen'!G155</f>
        <v>Nieuwe investeringen TD</v>
      </c>
      <c r="D174" s="86">
        <f>'3. Investeringen'!K155</f>
        <v>2020</v>
      </c>
      <c r="E174" s="121">
        <f>'3. Investeringen'!N155</f>
        <v>2020</v>
      </c>
      <c r="F174" s="86">
        <f>'3. Investeringen'!O155</f>
        <v>1082209.23</v>
      </c>
      <c r="G174" s="86">
        <f>'3. Investeringen'!P155</f>
        <v>0</v>
      </c>
      <c r="H174" s="20"/>
      <c r="I174" s="86">
        <f>'6. Investeringen per jaar'!I155</f>
        <v>1</v>
      </c>
      <c r="J174" s="20"/>
      <c r="K174" s="86">
        <f>'8. Afschrijvingen voor GAW'!AO169</f>
        <v>0</v>
      </c>
      <c r="L174" s="86">
        <f>'8. Afschrijvingen voor GAW'!AP169</f>
        <v>0</v>
      </c>
      <c r="M174" s="86">
        <f>'8. Afschrijvingen voor GAW'!AQ169</f>
        <v>0</v>
      </c>
      <c r="N174" s="86">
        <f>'8. Afschrijvingen voor GAW'!AR169</f>
        <v>0</v>
      </c>
      <c r="O174" s="86">
        <f>'8. Afschrijvingen voor GAW'!AS169</f>
        <v>0</v>
      </c>
      <c r="P174" s="86">
        <f>'8. Afschrijvingen voor GAW'!AT169</f>
        <v>0</v>
      </c>
      <c r="Q174" s="86">
        <f>'8. Afschrijvingen voor GAW'!AU169</f>
        <v>0</v>
      </c>
      <c r="R174" s="86">
        <f>'8. Afschrijvingen voor GAW'!AV169</f>
        <v>0</v>
      </c>
      <c r="S174" s="86">
        <f>'8. Afschrijvingen voor GAW'!AW169</f>
        <v>0</v>
      </c>
      <c r="T174" s="86">
        <f>'8. Afschrijvingen voor GAW'!AX169</f>
        <v>12024.547</v>
      </c>
      <c r="U174" s="86">
        <f>'8. Afschrijvingen voor GAW'!AY169</f>
        <v>24217.437657999995</v>
      </c>
      <c r="V174" s="86">
        <f>'8. Afschrijvingen voor GAW'!AZ169</f>
        <v>29060.925189599999</v>
      </c>
      <c r="W174" s="86">
        <f>'8. Afschrijvingen voor GAW'!BA169</f>
        <v>28259.24449471448</v>
      </c>
      <c r="X174" s="86">
        <f>'8. Afschrijvingen voor GAW'!BB169</f>
        <v>27479.679129343043</v>
      </c>
      <c r="Y174" s="86">
        <f>'8. Afschrijvingen voor GAW'!BC169</f>
        <v>26721.619015430133</v>
      </c>
      <c r="Z174" s="86">
        <f>'8. Afschrijvingen voor GAW'!BD169</f>
        <v>25984.470904659651</v>
      </c>
      <c r="AA174" s="20"/>
      <c r="AB174" s="122"/>
      <c r="AC174" s="87">
        <f t="shared" si="54"/>
        <v>0</v>
      </c>
      <c r="AD174" s="87">
        <f t="shared" si="55"/>
        <v>0</v>
      </c>
      <c r="AE174" s="87">
        <f t="shared" si="56"/>
        <v>0</v>
      </c>
      <c r="AF174" s="87">
        <f t="shared" si="57"/>
        <v>0</v>
      </c>
      <c r="AG174" s="87">
        <f t="shared" si="58"/>
        <v>0</v>
      </c>
      <c r="AH174" s="87">
        <f t="shared" si="59"/>
        <v>0</v>
      </c>
      <c r="AI174" s="87">
        <f t="shared" si="60"/>
        <v>0</v>
      </c>
      <c r="AJ174" s="87">
        <f t="shared" si="61"/>
        <v>0</v>
      </c>
      <c r="AK174" s="87">
        <f t="shared" si="62"/>
        <v>0</v>
      </c>
      <c r="AL174" s="87">
        <f t="shared" si="63"/>
        <v>1070184.683</v>
      </c>
      <c r="AM174" s="87">
        <f t="shared" si="64"/>
        <v>1053458.5381229997</v>
      </c>
      <c r="AN174" s="87">
        <f t="shared" si="65"/>
        <v>1024397.6129333997</v>
      </c>
      <c r="AO174" s="87">
        <f t="shared" si="66"/>
        <v>996138.36843868531</v>
      </c>
      <c r="AP174" s="87">
        <f t="shared" si="67"/>
        <v>968658.6893093423</v>
      </c>
      <c r="AQ174" s="87">
        <f t="shared" si="68"/>
        <v>941937.0702939122</v>
      </c>
      <c r="AR174" s="87">
        <f t="shared" si="69"/>
        <v>915952.5993892526</v>
      </c>
    </row>
    <row r="175" spans="2:44" x14ac:dyDescent="0.2">
      <c r="B175" s="86">
        <f>'3. Investeringen'!B156</f>
        <v>142</v>
      </c>
      <c r="C175" s="86" t="str">
        <f>'3. Investeringen'!G156</f>
        <v>Nieuwe investeringen TD</v>
      </c>
      <c r="D175" s="86">
        <f>'3. Investeringen'!K156</f>
        <v>2020</v>
      </c>
      <c r="E175" s="121">
        <f>'3. Investeringen'!N156</f>
        <v>2020</v>
      </c>
      <c r="F175" s="86">
        <f>'3. Investeringen'!O156</f>
        <v>114799.63</v>
      </c>
      <c r="G175" s="86">
        <f>'3. Investeringen'!P156</f>
        <v>0</v>
      </c>
      <c r="H175" s="20"/>
      <c r="I175" s="86">
        <f>'6. Investeringen per jaar'!I156</f>
        <v>1</v>
      </c>
      <c r="J175" s="20"/>
      <c r="K175" s="86">
        <f>'8. Afschrijvingen voor GAW'!AO170</f>
        <v>0</v>
      </c>
      <c r="L175" s="86">
        <f>'8. Afschrijvingen voor GAW'!AP170</f>
        <v>0</v>
      </c>
      <c r="M175" s="86">
        <f>'8. Afschrijvingen voor GAW'!AQ170</f>
        <v>0</v>
      </c>
      <c r="N175" s="86">
        <f>'8. Afschrijvingen voor GAW'!AR170</f>
        <v>0</v>
      </c>
      <c r="O175" s="86">
        <f>'8. Afschrijvingen voor GAW'!AS170</f>
        <v>0</v>
      </c>
      <c r="P175" s="86">
        <f>'8. Afschrijvingen voor GAW'!AT170</f>
        <v>0</v>
      </c>
      <c r="Q175" s="86">
        <f>'8. Afschrijvingen voor GAW'!AU170</f>
        <v>0</v>
      </c>
      <c r="R175" s="86">
        <f>'8. Afschrijvingen voor GAW'!AV170</f>
        <v>0</v>
      </c>
      <c r="S175" s="86">
        <f>'8. Afschrijvingen voor GAW'!AW170</f>
        <v>0</v>
      </c>
      <c r="T175" s="86">
        <f>'8. Afschrijvingen voor GAW'!AX170</f>
        <v>1913.3271666666667</v>
      </c>
      <c r="U175" s="86">
        <f>'8. Afschrijvingen voor GAW'!AY170</f>
        <v>3853.4409136666663</v>
      </c>
      <c r="V175" s="86">
        <f>'8. Afschrijvingen voor GAW'!AZ170</f>
        <v>4624.1290964</v>
      </c>
      <c r="W175" s="86">
        <f>'8. Afschrijvingen voor GAW'!BA170</f>
        <v>4429.4289239199998</v>
      </c>
      <c r="X175" s="86">
        <f>'8. Afschrijvingen voor GAW'!BB170</f>
        <v>4242.9266534391581</v>
      </c>
      <c r="Y175" s="86">
        <f>'8. Afschrijvingen voor GAW'!BC170</f>
        <v>4064.2771101364569</v>
      </c>
      <c r="Z175" s="86">
        <f>'8. Afschrijvingen voor GAW'!BD170</f>
        <v>3893.149652867553</v>
      </c>
      <c r="AA175" s="20"/>
      <c r="AB175" s="122"/>
      <c r="AC175" s="87">
        <f t="shared" si="54"/>
        <v>0</v>
      </c>
      <c r="AD175" s="87">
        <f t="shared" si="55"/>
        <v>0</v>
      </c>
      <c r="AE175" s="87">
        <f t="shared" si="56"/>
        <v>0</v>
      </c>
      <c r="AF175" s="87">
        <f t="shared" si="57"/>
        <v>0</v>
      </c>
      <c r="AG175" s="87">
        <f t="shared" si="58"/>
        <v>0</v>
      </c>
      <c r="AH175" s="87">
        <f t="shared" si="59"/>
        <v>0</v>
      </c>
      <c r="AI175" s="87">
        <f t="shared" si="60"/>
        <v>0</v>
      </c>
      <c r="AJ175" s="87">
        <f t="shared" si="61"/>
        <v>0</v>
      </c>
      <c r="AK175" s="87">
        <f t="shared" si="62"/>
        <v>0</v>
      </c>
      <c r="AL175" s="87">
        <f t="shared" si="63"/>
        <v>112886.30283333334</v>
      </c>
      <c r="AM175" s="87">
        <f t="shared" si="64"/>
        <v>109823.06603949999</v>
      </c>
      <c r="AN175" s="87">
        <f t="shared" si="65"/>
        <v>105198.93694309998</v>
      </c>
      <c r="AO175" s="87">
        <f t="shared" si="66"/>
        <v>100769.50801917998</v>
      </c>
      <c r="AP175" s="87">
        <f t="shared" si="67"/>
        <v>96526.581365740814</v>
      </c>
      <c r="AQ175" s="87">
        <f t="shared" si="68"/>
        <v>92462.304255604351</v>
      </c>
      <c r="AR175" s="87">
        <f t="shared" si="69"/>
        <v>88569.154602736802</v>
      </c>
    </row>
    <row r="176" spans="2:44" x14ac:dyDescent="0.2">
      <c r="B176" s="86">
        <f>'3. Investeringen'!B157</f>
        <v>143</v>
      </c>
      <c r="C176" s="86" t="str">
        <f>'3. Investeringen'!G157</f>
        <v>Nieuwe investeringen TD</v>
      </c>
      <c r="D176" s="86">
        <f>'3. Investeringen'!K157</f>
        <v>2020</v>
      </c>
      <c r="E176" s="121">
        <f>'3. Investeringen'!N157</f>
        <v>2020</v>
      </c>
      <c r="F176" s="86">
        <f>'3. Investeringen'!O157</f>
        <v>2710</v>
      </c>
      <c r="G176" s="86">
        <f>'3. Investeringen'!P157</f>
        <v>0</v>
      </c>
      <c r="H176" s="20"/>
      <c r="I176" s="86">
        <f>'6. Investeringen per jaar'!I157</f>
        <v>1</v>
      </c>
      <c r="J176" s="20"/>
      <c r="K176" s="86">
        <f>'8. Afschrijvingen voor GAW'!AO171</f>
        <v>0</v>
      </c>
      <c r="L176" s="86">
        <f>'8. Afschrijvingen voor GAW'!AP171</f>
        <v>0</v>
      </c>
      <c r="M176" s="86">
        <f>'8. Afschrijvingen voor GAW'!AQ171</f>
        <v>0</v>
      </c>
      <c r="N176" s="86">
        <f>'8. Afschrijvingen voor GAW'!AR171</f>
        <v>0</v>
      </c>
      <c r="O176" s="86">
        <f>'8. Afschrijvingen voor GAW'!AS171</f>
        <v>0</v>
      </c>
      <c r="P176" s="86">
        <f>'8. Afschrijvingen voor GAW'!AT171</f>
        <v>0</v>
      </c>
      <c r="Q176" s="86">
        <f>'8. Afschrijvingen voor GAW'!AU171</f>
        <v>0</v>
      </c>
      <c r="R176" s="86">
        <f>'8. Afschrijvingen voor GAW'!AV171</f>
        <v>0</v>
      </c>
      <c r="S176" s="86">
        <f>'8. Afschrijvingen voor GAW'!AW171</f>
        <v>0</v>
      </c>
      <c r="T176" s="86">
        <f>'8. Afschrijvingen voor GAW'!AX171</f>
        <v>54.2</v>
      </c>
      <c r="U176" s="86">
        <f>'8. Afschrijvingen voor GAW'!AY171</f>
        <v>109.1588</v>
      </c>
      <c r="V176" s="86">
        <f>'8. Afschrijvingen voor GAW'!AZ171</f>
        <v>130.99055999999996</v>
      </c>
      <c r="W176" s="86">
        <f>'8. Afschrijvingen voor GAW'!BA171</f>
        <v>124.30168034042552</v>
      </c>
      <c r="X176" s="86">
        <f>'8. Afschrijvingen voor GAW'!BB171</f>
        <v>117.95436049325485</v>
      </c>
      <c r="Y176" s="86">
        <f>'8. Afschrijvingen voor GAW'!BC171</f>
        <v>111.93115910636524</v>
      </c>
      <c r="Z176" s="86">
        <f>'8. Afschrijvingen voor GAW'!BD171</f>
        <v>106.66943795179252</v>
      </c>
      <c r="AA176" s="20"/>
      <c r="AB176" s="122"/>
      <c r="AC176" s="87">
        <f t="shared" si="54"/>
        <v>0</v>
      </c>
      <c r="AD176" s="87">
        <f t="shared" si="55"/>
        <v>0</v>
      </c>
      <c r="AE176" s="87">
        <f t="shared" si="56"/>
        <v>0</v>
      </c>
      <c r="AF176" s="87">
        <f t="shared" si="57"/>
        <v>0</v>
      </c>
      <c r="AG176" s="87">
        <f t="shared" si="58"/>
        <v>0</v>
      </c>
      <c r="AH176" s="87">
        <f t="shared" si="59"/>
        <v>0</v>
      </c>
      <c r="AI176" s="87">
        <f t="shared" si="60"/>
        <v>0</v>
      </c>
      <c r="AJ176" s="87">
        <f t="shared" si="61"/>
        <v>0</v>
      </c>
      <c r="AK176" s="87">
        <f t="shared" si="62"/>
        <v>0</v>
      </c>
      <c r="AL176" s="87">
        <f t="shared" si="63"/>
        <v>2655.8</v>
      </c>
      <c r="AM176" s="87">
        <f t="shared" si="64"/>
        <v>2565.2317999999996</v>
      </c>
      <c r="AN176" s="87">
        <f t="shared" si="65"/>
        <v>2434.2412399999994</v>
      </c>
      <c r="AO176" s="87">
        <f t="shared" si="66"/>
        <v>2309.9395596595737</v>
      </c>
      <c r="AP176" s="87">
        <f t="shared" si="67"/>
        <v>2191.985199166319</v>
      </c>
      <c r="AQ176" s="87">
        <f t="shared" si="68"/>
        <v>2080.0540400599539</v>
      </c>
      <c r="AR176" s="87">
        <f t="shared" si="69"/>
        <v>1973.3846021081613</v>
      </c>
    </row>
    <row r="177" spans="2:44" x14ac:dyDescent="0.2">
      <c r="B177" s="86">
        <f>'3. Investeringen'!B158</f>
        <v>144</v>
      </c>
      <c r="C177" s="86" t="str">
        <f>'3. Investeringen'!G158</f>
        <v>Nieuwe investeringen TD</v>
      </c>
      <c r="D177" s="86">
        <f>'3. Investeringen'!K158</f>
        <v>2020</v>
      </c>
      <c r="E177" s="121">
        <f>'3. Investeringen'!N158</f>
        <v>2020</v>
      </c>
      <c r="F177" s="86">
        <f>'3. Investeringen'!O158</f>
        <v>854764.87</v>
      </c>
      <c r="G177" s="86">
        <f>'3. Investeringen'!P158</f>
        <v>0</v>
      </c>
      <c r="H177" s="20"/>
      <c r="I177" s="86">
        <f>'6. Investeringen per jaar'!I158</f>
        <v>1</v>
      </c>
      <c r="J177" s="20"/>
      <c r="K177" s="86">
        <f>'8. Afschrijvingen voor GAW'!AO172</f>
        <v>0</v>
      </c>
      <c r="L177" s="86">
        <f>'8. Afschrijvingen voor GAW'!AP172</f>
        <v>0</v>
      </c>
      <c r="M177" s="86">
        <f>'8. Afschrijvingen voor GAW'!AQ172</f>
        <v>0</v>
      </c>
      <c r="N177" s="86">
        <f>'8. Afschrijvingen voor GAW'!AR172</f>
        <v>0</v>
      </c>
      <c r="O177" s="86">
        <f>'8. Afschrijvingen voor GAW'!AS172</f>
        <v>0</v>
      </c>
      <c r="P177" s="86">
        <f>'8. Afschrijvingen voor GAW'!AT172</f>
        <v>0</v>
      </c>
      <c r="Q177" s="86">
        <f>'8. Afschrijvingen voor GAW'!AU172</f>
        <v>0</v>
      </c>
      <c r="R177" s="86">
        <f>'8. Afschrijvingen voor GAW'!AV172</f>
        <v>0</v>
      </c>
      <c r="S177" s="86">
        <f>'8. Afschrijvingen voor GAW'!AW172</f>
        <v>0</v>
      </c>
      <c r="T177" s="86">
        <f>'8. Afschrijvingen voor GAW'!AX172</f>
        <v>85476.487000000008</v>
      </c>
      <c r="U177" s="86">
        <f>'8. Afschrijvingen voor GAW'!AY172</f>
        <v>172149.644818</v>
      </c>
      <c r="V177" s="86">
        <f>'8. Afschrijvingen voor GAW'!AZ172</f>
        <v>206579.57378159999</v>
      </c>
      <c r="W177" s="86">
        <f>'8. Afschrijvingen voor GAW'!BA172</f>
        <v>158377.67323255999</v>
      </c>
      <c r="X177" s="86">
        <f>'8. Afschrijvingen voor GAW'!BB172</f>
        <v>158377.67323255999</v>
      </c>
      <c r="Y177" s="86">
        <f>'8. Afschrijvingen voor GAW'!BC172</f>
        <v>79188.836616279994</v>
      </c>
      <c r="Z177" s="86">
        <f>'8. Afschrijvingen voor GAW'!BD172</f>
        <v>0</v>
      </c>
      <c r="AA177" s="20"/>
      <c r="AB177" s="122"/>
      <c r="AC177" s="87">
        <f t="shared" si="54"/>
        <v>0</v>
      </c>
      <c r="AD177" s="87">
        <f t="shared" si="55"/>
        <v>0</v>
      </c>
      <c r="AE177" s="87">
        <f t="shared" si="56"/>
        <v>0</v>
      </c>
      <c r="AF177" s="87">
        <f t="shared" si="57"/>
        <v>0</v>
      </c>
      <c r="AG177" s="87">
        <f t="shared" si="58"/>
        <v>0</v>
      </c>
      <c r="AH177" s="87">
        <f t="shared" si="59"/>
        <v>0</v>
      </c>
      <c r="AI177" s="87">
        <f t="shared" si="60"/>
        <v>0</v>
      </c>
      <c r="AJ177" s="87">
        <f t="shared" si="61"/>
        <v>0</v>
      </c>
      <c r="AK177" s="87">
        <f t="shared" si="62"/>
        <v>0</v>
      </c>
      <c r="AL177" s="87">
        <f t="shared" si="63"/>
        <v>769288.38300000003</v>
      </c>
      <c r="AM177" s="87">
        <f t="shared" si="64"/>
        <v>602523.75686299987</v>
      </c>
      <c r="AN177" s="87">
        <f t="shared" si="65"/>
        <v>395944.18308139988</v>
      </c>
      <c r="AO177" s="87">
        <f t="shared" si="66"/>
        <v>237566.50984883989</v>
      </c>
      <c r="AP177" s="87">
        <f t="shared" si="67"/>
        <v>79188.836616279907</v>
      </c>
      <c r="AQ177" s="87">
        <f t="shared" si="68"/>
        <v>-8.7311491370201111E-11</v>
      </c>
      <c r="AR177" s="87">
        <f t="shared" si="69"/>
        <v>-8.7311491370201111E-11</v>
      </c>
    </row>
    <row r="178" spans="2:44" x14ac:dyDescent="0.2">
      <c r="B178" s="86">
        <f>'3. Investeringen'!B159</f>
        <v>145</v>
      </c>
      <c r="C178" s="86" t="str">
        <f>'3. Investeringen'!G159</f>
        <v>Nieuwe investeringen TD</v>
      </c>
      <c r="D178" s="86">
        <f>'3. Investeringen'!K159</f>
        <v>2020</v>
      </c>
      <c r="E178" s="121">
        <f>'3. Investeringen'!N159</f>
        <v>2020</v>
      </c>
      <c r="F178" s="86">
        <f>'3. Investeringen'!O159</f>
        <v>1780.77</v>
      </c>
      <c r="G178" s="86">
        <f>'3. Investeringen'!P159</f>
        <v>0</v>
      </c>
      <c r="H178" s="20"/>
      <c r="I178" s="86">
        <f>'6. Investeringen per jaar'!I159</f>
        <v>1</v>
      </c>
      <c r="J178" s="20"/>
      <c r="K178" s="86">
        <f>'8. Afschrijvingen voor GAW'!AO173</f>
        <v>0</v>
      </c>
      <c r="L178" s="86">
        <f>'8. Afschrijvingen voor GAW'!AP173</f>
        <v>0</v>
      </c>
      <c r="M178" s="86">
        <f>'8. Afschrijvingen voor GAW'!AQ173</f>
        <v>0</v>
      </c>
      <c r="N178" s="86">
        <f>'8. Afschrijvingen voor GAW'!AR173</f>
        <v>0</v>
      </c>
      <c r="O178" s="86">
        <f>'8. Afschrijvingen voor GAW'!AS173</f>
        <v>0</v>
      </c>
      <c r="P178" s="86">
        <f>'8. Afschrijvingen voor GAW'!AT173</f>
        <v>0</v>
      </c>
      <c r="Q178" s="86">
        <f>'8. Afschrijvingen voor GAW'!AU173</f>
        <v>0</v>
      </c>
      <c r="R178" s="86">
        <f>'8. Afschrijvingen voor GAW'!AV173</f>
        <v>0</v>
      </c>
      <c r="S178" s="86">
        <f>'8. Afschrijvingen voor GAW'!AW173</f>
        <v>0</v>
      </c>
      <c r="T178" s="86">
        <f>'8. Afschrijvingen voor GAW'!AX173</f>
        <v>0</v>
      </c>
      <c r="U178" s="86">
        <f>'8. Afschrijvingen voor GAW'!AY173</f>
        <v>0</v>
      </c>
      <c r="V178" s="86">
        <f>'8. Afschrijvingen voor GAW'!AZ173</f>
        <v>0</v>
      </c>
      <c r="W178" s="86">
        <f>'8. Afschrijvingen voor GAW'!BA173</f>
        <v>0</v>
      </c>
      <c r="X178" s="86">
        <f>'8. Afschrijvingen voor GAW'!BB173</f>
        <v>0</v>
      </c>
      <c r="Y178" s="86">
        <f>'8. Afschrijvingen voor GAW'!BC173</f>
        <v>0</v>
      </c>
      <c r="Z178" s="86">
        <f>'8. Afschrijvingen voor GAW'!BD173</f>
        <v>0</v>
      </c>
      <c r="AA178" s="20"/>
      <c r="AB178" s="122"/>
      <c r="AC178" s="87">
        <f t="shared" si="54"/>
        <v>0</v>
      </c>
      <c r="AD178" s="87">
        <f t="shared" si="55"/>
        <v>0</v>
      </c>
      <c r="AE178" s="87">
        <f t="shared" si="56"/>
        <v>0</v>
      </c>
      <c r="AF178" s="87">
        <f t="shared" si="57"/>
        <v>0</v>
      </c>
      <c r="AG178" s="87">
        <f t="shared" si="58"/>
        <v>0</v>
      </c>
      <c r="AH178" s="87">
        <f t="shared" si="59"/>
        <v>0</v>
      </c>
      <c r="AI178" s="87">
        <f t="shared" si="60"/>
        <v>0</v>
      </c>
      <c r="AJ178" s="87">
        <f t="shared" si="61"/>
        <v>0</v>
      </c>
      <c r="AK178" s="87">
        <f t="shared" si="62"/>
        <v>0</v>
      </c>
      <c r="AL178" s="87">
        <f t="shared" si="63"/>
        <v>1780.77</v>
      </c>
      <c r="AM178" s="87">
        <f t="shared" si="64"/>
        <v>1793.2353899999998</v>
      </c>
      <c r="AN178" s="87">
        <f t="shared" si="65"/>
        <v>1793.2353899999998</v>
      </c>
      <c r="AO178" s="87">
        <f t="shared" si="66"/>
        <v>1793.2353899999998</v>
      </c>
      <c r="AP178" s="87">
        <f t="shared" si="67"/>
        <v>1793.2353899999998</v>
      </c>
      <c r="AQ178" s="87">
        <f t="shared" si="68"/>
        <v>1793.2353899999998</v>
      </c>
      <c r="AR178" s="87">
        <f t="shared" si="69"/>
        <v>1793.2353899999998</v>
      </c>
    </row>
    <row r="179" spans="2:44" x14ac:dyDescent="0.2">
      <c r="B179" s="86">
        <f>'3. Investeringen'!B160</f>
        <v>146</v>
      </c>
      <c r="C179" s="86" t="str">
        <f>'3. Investeringen'!G160</f>
        <v>Nieuwe investeringen AD</v>
      </c>
      <c r="D179" s="86">
        <f>'3. Investeringen'!K160</f>
        <v>2020</v>
      </c>
      <c r="E179" s="121">
        <f>'3. Investeringen'!N160</f>
        <v>2020</v>
      </c>
      <c r="F179" s="86">
        <f>'3. Investeringen'!O160</f>
        <v>976456.91</v>
      </c>
      <c r="G179" s="86">
        <f>'3. Investeringen'!P160</f>
        <v>0</v>
      </c>
      <c r="H179" s="20"/>
      <c r="I179" s="86">
        <f>'6. Investeringen per jaar'!I160</f>
        <v>1</v>
      </c>
      <c r="J179" s="20"/>
      <c r="K179" s="86">
        <f>'8. Afschrijvingen voor GAW'!AO174</f>
        <v>0</v>
      </c>
      <c r="L179" s="86">
        <f>'8. Afschrijvingen voor GAW'!AP174</f>
        <v>0</v>
      </c>
      <c r="M179" s="86">
        <f>'8. Afschrijvingen voor GAW'!AQ174</f>
        <v>0</v>
      </c>
      <c r="N179" s="86">
        <f>'8. Afschrijvingen voor GAW'!AR174</f>
        <v>0</v>
      </c>
      <c r="O179" s="86">
        <f>'8. Afschrijvingen voor GAW'!AS174</f>
        <v>0</v>
      </c>
      <c r="P179" s="86">
        <f>'8. Afschrijvingen voor GAW'!AT174</f>
        <v>0</v>
      </c>
      <c r="Q179" s="86">
        <f>'8. Afschrijvingen voor GAW'!AU174</f>
        <v>0</v>
      </c>
      <c r="R179" s="86">
        <f>'8. Afschrijvingen voor GAW'!AV174</f>
        <v>0</v>
      </c>
      <c r="S179" s="86">
        <f>'8. Afschrijvingen voor GAW'!AW174</f>
        <v>0</v>
      </c>
      <c r="T179" s="86">
        <f>'8. Afschrijvingen voor GAW'!AX174</f>
        <v>12518.678333333333</v>
      </c>
      <c r="U179" s="86">
        <f>'8. Afschrijvingen voor GAW'!AY174</f>
        <v>25212.618163333329</v>
      </c>
      <c r="V179" s="86">
        <f>'8. Afschrijvingen voor GAW'!AZ174</f>
        <v>30255.141796</v>
      </c>
      <c r="W179" s="86">
        <f>'8. Afschrijvingen voor GAW'!BA174</f>
        <v>29286.977258527997</v>
      </c>
      <c r="X179" s="86">
        <f>'8. Afschrijvingen voor GAW'!BB174</f>
        <v>28349.793986255099</v>
      </c>
      <c r="Y179" s="86">
        <f>'8. Afschrijvingen voor GAW'!BC174</f>
        <v>27442.600578694939</v>
      </c>
      <c r="Z179" s="86">
        <f>'8. Afschrijvingen voor GAW'!BD174</f>
        <v>26564.4373601767</v>
      </c>
      <c r="AA179" s="20"/>
      <c r="AB179" s="122"/>
      <c r="AC179" s="87">
        <f t="shared" si="54"/>
        <v>0</v>
      </c>
      <c r="AD179" s="87">
        <f t="shared" si="55"/>
        <v>0</v>
      </c>
      <c r="AE179" s="87">
        <f t="shared" si="56"/>
        <v>0</v>
      </c>
      <c r="AF179" s="87">
        <f t="shared" si="57"/>
        <v>0</v>
      </c>
      <c r="AG179" s="87">
        <f t="shared" si="58"/>
        <v>0</v>
      </c>
      <c r="AH179" s="87">
        <f t="shared" si="59"/>
        <v>0</v>
      </c>
      <c r="AI179" s="87">
        <f t="shared" si="60"/>
        <v>0</v>
      </c>
      <c r="AJ179" s="87">
        <f t="shared" si="61"/>
        <v>0</v>
      </c>
      <c r="AK179" s="87">
        <f t="shared" si="62"/>
        <v>0</v>
      </c>
      <c r="AL179" s="87">
        <f t="shared" si="63"/>
        <v>963938.23166666669</v>
      </c>
      <c r="AM179" s="87">
        <f t="shared" si="64"/>
        <v>945473.181125</v>
      </c>
      <c r="AN179" s="87">
        <f t="shared" si="65"/>
        <v>915218.03932900005</v>
      </c>
      <c r="AO179" s="87">
        <f t="shared" si="66"/>
        <v>885931.06207047205</v>
      </c>
      <c r="AP179" s="87">
        <f t="shared" si="67"/>
        <v>857581.26808421698</v>
      </c>
      <c r="AQ179" s="87">
        <f t="shared" si="68"/>
        <v>830138.66750552203</v>
      </c>
      <c r="AR179" s="87">
        <f t="shared" si="69"/>
        <v>803574.23014534533</v>
      </c>
    </row>
    <row r="180" spans="2:44" x14ac:dyDescent="0.2">
      <c r="B180" s="86">
        <f>'3. Investeringen'!B161</f>
        <v>147</v>
      </c>
      <c r="C180" s="86" t="str">
        <f>'3. Investeringen'!G161</f>
        <v>Nieuwe investeringen AD</v>
      </c>
      <c r="D180" s="86">
        <f>'3. Investeringen'!K161</f>
        <v>2020</v>
      </c>
      <c r="E180" s="121">
        <f>'3. Investeringen'!N161</f>
        <v>2020</v>
      </c>
      <c r="F180" s="86">
        <f>'3. Investeringen'!O161</f>
        <v>3110.48</v>
      </c>
      <c r="G180" s="86">
        <f>'3. Investeringen'!P161</f>
        <v>0</v>
      </c>
      <c r="H180" s="20"/>
      <c r="I180" s="86">
        <f>'6. Investeringen per jaar'!I161</f>
        <v>1</v>
      </c>
      <c r="J180" s="20"/>
      <c r="K180" s="86">
        <f>'8. Afschrijvingen voor GAW'!AO175</f>
        <v>0</v>
      </c>
      <c r="L180" s="86">
        <f>'8. Afschrijvingen voor GAW'!AP175</f>
        <v>0</v>
      </c>
      <c r="M180" s="86">
        <f>'8. Afschrijvingen voor GAW'!AQ175</f>
        <v>0</v>
      </c>
      <c r="N180" s="86">
        <f>'8. Afschrijvingen voor GAW'!AR175</f>
        <v>0</v>
      </c>
      <c r="O180" s="86">
        <f>'8. Afschrijvingen voor GAW'!AS175</f>
        <v>0</v>
      </c>
      <c r="P180" s="86">
        <f>'8. Afschrijvingen voor GAW'!AT175</f>
        <v>0</v>
      </c>
      <c r="Q180" s="86">
        <f>'8. Afschrijvingen voor GAW'!AU175</f>
        <v>0</v>
      </c>
      <c r="R180" s="86">
        <f>'8. Afschrijvingen voor GAW'!AV175</f>
        <v>0</v>
      </c>
      <c r="S180" s="86">
        <f>'8. Afschrijvingen voor GAW'!AW175</f>
        <v>0</v>
      </c>
      <c r="T180" s="86">
        <f>'8. Afschrijvingen voor GAW'!AX175</f>
        <v>39.877948717948719</v>
      </c>
      <c r="U180" s="86">
        <f>'8. Afschrijvingen voor GAW'!AY175</f>
        <v>80.31418871794871</v>
      </c>
      <c r="V180" s="86">
        <f>'8. Afschrijvingen voor GAW'!AZ175</f>
        <v>96.377026461538449</v>
      </c>
      <c r="W180" s="86">
        <f>'8. Afschrijvingen voor GAW'!BA175</f>
        <v>93.292961614769226</v>
      </c>
      <c r="X180" s="86">
        <f>'8. Afschrijvingen voor GAW'!BB175</f>
        <v>90.307586843096615</v>
      </c>
      <c r="Y180" s="86">
        <f>'8. Afschrijvingen voor GAW'!BC175</f>
        <v>87.417744064117528</v>
      </c>
      <c r="Z180" s="86">
        <f>'8. Afschrijvingen voor GAW'!BD175</f>
        <v>84.620376254065761</v>
      </c>
      <c r="AA180" s="20"/>
      <c r="AB180" s="122"/>
      <c r="AC180" s="87">
        <f t="shared" si="54"/>
        <v>0</v>
      </c>
      <c r="AD180" s="87">
        <f t="shared" si="55"/>
        <v>0</v>
      </c>
      <c r="AE180" s="87">
        <f t="shared" si="56"/>
        <v>0</v>
      </c>
      <c r="AF180" s="87">
        <f t="shared" si="57"/>
        <v>0</v>
      </c>
      <c r="AG180" s="87">
        <f t="shared" si="58"/>
        <v>0</v>
      </c>
      <c r="AH180" s="87">
        <f t="shared" si="59"/>
        <v>0</v>
      </c>
      <c r="AI180" s="87">
        <f t="shared" si="60"/>
        <v>0</v>
      </c>
      <c r="AJ180" s="87">
        <f t="shared" si="61"/>
        <v>0</v>
      </c>
      <c r="AK180" s="87">
        <f t="shared" si="62"/>
        <v>0</v>
      </c>
      <c r="AL180" s="87">
        <f t="shared" si="63"/>
        <v>3070.6020512820514</v>
      </c>
      <c r="AM180" s="87">
        <f t="shared" si="64"/>
        <v>3011.7820769230771</v>
      </c>
      <c r="AN180" s="87">
        <f t="shared" si="65"/>
        <v>2915.4050504615384</v>
      </c>
      <c r="AO180" s="87">
        <f t="shared" si="66"/>
        <v>2822.112088846769</v>
      </c>
      <c r="AP180" s="87">
        <f t="shared" si="67"/>
        <v>2731.8045020036725</v>
      </c>
      <c r="AQ180" s="87">
        <f t="shared" si="68"/>
        <v>2644.3867579395551</v>
      </c>
      <c r="AR180" s="87">
        <f t="shared" si="69"/>
        <v>2559.7663816854893</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A4" sqref="A4"/>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3" t="s">
        <v>105</v>
      </c>
      <c r="C29" s="173"/>
      <c r="D29" s="173"/>
      <c r="E29" s="173"/>
      <c r="F29" s="173"/>
    </row>
    <row r="30" spans="2:30" s="65" customFormat="1" x14ac:dyDescent="0.2">
      <c r="B30" s="172" t="s">
        <v>223</v>
      </c>
    </row>
    <row r="31" spans="2:30" ht="165" customHeight="1" x14ac:dyDescent="0.2">
      <c r="B31" s="173" t="s">
        <v>213</v>
      </c>
      <c r="C31" s="173"/>
      <c r="D31" s="173"/>
      <c r="E31" s="173"/>
      <c r="F31" s="173"/>
      <c r="G31" s="173"/>
      <c r="H31" s="173"/>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5" t="s">
        <v>216</v>
      </c>
      <c r="C5" s="175"/>
      <c r="D5" s="175"/>
      <c r="E5" s="175"/>
      <c r="F5" s="175"/>
      <c r="M5" s="68"/>
      <c r="N5" s="68"/>
      <c r="O5" s="68"/>
    </row>
    <row r="6" spans="1:22" s="65" customFormat="1" x14ac:dyDescent="0.2"/>
    <row r="7" spans="1:22" s="65" customFormat="1" x14ac:dyDescent="0.2">
      <c r="B7" s="164" t="s">
        <v>27</v>
      </c>
    </row>
    <row r="8" spans="1:22" s="65" customFormat="1" ht="39" customHeight="1" x14ac:dyDescent="0.2">
      <c r="B8" s="173" t="s">
        <v>208</v>
      </c>
      <c r="C8" s="173"/>
      <c r="D8" s="173"/>
      <c r="E8" s="173"/>
      <c r="F8" s="173"/>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t="s">
        <v>227</v>
      </c>
      <c r="C24" s="85">
        <v>1</v>
      </c>
      <c r="E24" s="52"/>
      <c r="F24" s="51"/>
      <c r="G24" s="54"/>
      <c r="H24" s="50"/>
      <c r="I24" s="55"/>
      <c r="J24" s="55"/>
      <c r="K24" s="52"/>
      <c r="L24" s="52"/>
      <c r="M24" s="44"/>
    </row>
    <row r="25" spans="2:13" s="39" customFormat="1" x14ac:dyDescent="0.2">
      <c r="B25" s="45"/>
      <c r="C25" s="85">
        <v>0</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Investeringen'!B15:B136,"&gt;0"))=(COUNTIF('9. GAW'!B34:B155,"&gt;0")),"CORRECT","NIET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5292539.3201729665</v>
      </c>
      <c r="J64" s="129">
        <f>INDEX('9. GAW'!$AC$16:$AR$16,1,B64-2010)</f>
        <v>130196467.27625459</v>
      </c>
      <c r="K64" s="2"/>
      <c r="L64" s="129">
        <f>INDEX('8. Afschrijvingen voor GAW'!$AO$16:$BD$16,  1, B64-2010)</f>
        <v>1525652.7705387562</v>
      </c>
      <c r="M64" s="129">
        <f>INDEX('9. GAW'!$AC$17:$AR$17,1,B64-2010)</f>
        <v>21891748.528470915</v>
      </c>
      <c r="O64" s="88">
        <f>INDEX('8. Afschrijvingen voor GAW'!$AO$17:$BD$17,  1, B64-2010)</f>
        <v>1607809.0353940825</v>
      </c>
      <c r="P64" s="88">
        <f>INDEX('9. GAW'!$AC$18:$AR$18,1,B64-2010)</f>
        <v>11254663.24775859</v>
      </c>
      <c r="R64" s="88">
        <f>INDEX('8. Afschrijvingen voor GAW'!$AO$18:$BD$18,  1, B64-2010)</f>
        <v>0</v>
      </c>
      <c r="S64" s="88">
        <f>INDEX('9. GAW'!$AC$19:$AR$19,1,B64-2010)</f>
        <v>0</v>
      </c>
    </row>
    <row r="65" spans="2:19" x14ac:dyDescent="0.2">
      <c r="B65" s="56">
        <v>2012</v>
      </c>
      <c r="I65" s="129">
        <f>INDEX('8. Afschrijvingen voor GAW'!$AO$15:$BD$15,  1, B65-2010)</f>
        <v>5430145.3424974633</v>
      </c>
      <c r="J65" s="129">
        <f>INDEX('9. GAW'!$AC$16:$AR$16,1,B65-2010)</f>
        <v>128151430.08293974</v>
      </c>
      <c r="K65" s="2"/>
      <c r="L65" s="129">
        <f>INDEX('8. Afschrijvingen voor GAW'!$AO$16:$BD$16,  1, B65-2010)</f>
        <v>1429536.5757737285</v>
      </c>
      <c r="M65" s="129">
        <f>INDEX('9. GAW'!$AC$17:$AR$17,1,B65-2010)</f>
        <v>24512973.284437425</v>
      </c>
      <c r="O65" s="88">
        <f>INDEX('8. Afschrijvingen voor GAW'!$AO$17:$BD$17,  1, B65-2010)</f>
        <v>1649612.0703143289</v>
      </c>
      <c r="P65" s="88">
        <f>INDEX('9. GAW'!$AC$18:$AR$18,1,B65-2010)</f>
        <v>9897672.421885984</v>
      </c>
      <c r="R65" s="88">
        <f>INDEX('8. Afschrijvingen voor GAW'!$AO$18:$BD$18,  1, B65-2010)</f>
        <v>0</v>
      </c>
      <c r="S65" s="88">
        <f>INDEX('9. GAW'!$AC$19:$AR$19,1,B65-2010)</f>
        <v>0</v>
      </c>
    </row>
    <row r="66" spans="2:19" x14ac:dyDescent="0.2">
      <c r="B66" s="56">
        <v>2013</v>
      </c>
      <c r="I66" s="129">
        <f>INDEX('8. Afschrijvingen voor GAW'!$AO$15:$BD$15,  1, B66-2010)</f>
        <v>5555038.6853749044</v>
      </c>
      <c r="J66" s="129">
        <f>INDEX('9. GAW'!$AC$16:$AR$16,1,B66-2010)</f>
        <v>125543874.28947245</v>
      </c>
      <c r="K66" s="2"/>
      <c r="L66" s="129">
        <f>INDEX('8. Afschrijvingen voor GAW'!$AO$16:$BD$16,  1, B66-2010)</f>
        <v>1342106.5653699308</v>
      </c>
      <c r="M66" s="129">
        <f>INDEX('9. GAW'!$AC$17:$AR$17,1,B66-2010)</f>
        <v>25517004.014609572</v>
      </c>
      <c r="O66" s="88">
        <f>INDEX('8. Afschrijvingen voor GAW'!$AO$17:$BD$17,  1, B66-2010)</f>
        <v>1687553.1479315581</v>
      </c>
      <c r="P66" s="88">
        <f>INDEX('9. GAW'!$AC$18:$AR$18,1,B66-2010)</f>
        <v>8437765.7396578044</v>
      </c>
      <c r="R66" s="88">
        <f>INDEX('8. Afschrijvingen voor GAW'!$AO$18:$BD$18,  1, B66-2010)</f>
        <v>0</v>
      </c>
      <c r="S66" s="88">
        <f>INDEX('9. GAW'!$AC$19:$AR$19,1,B66-2010)</f>
        <v>0</v>
      </c>
    </row>
    <row r="67" spans="2:19" x14ac:dyDescent="0.2">
      <c r="B67" s="56">
        <v>2014</v>
      </c>
      <c r="I67" s="129">
        <f>INDEX('8. Afschrijvingen voor GAW'!$AO$15:$BD$15,  1, B67-2010)</f>
        <v>5710579.7685654014</v>
      </c>
      <c r="J67" s="129">
        <f>INDEX('9. GAW'!$AC$16:$AR$16,1,B67-2010)</f>
        <v>123348523.00101228</v>
      </c>
      <c r="K67" s="2"/>
      <c r="L67" s="129">
        <f>INDEX('8. Afschrijvingen voor GAW'!$AO$16:$BD$16,  1, B67-2010)</f>
        <v>1208743.705358868</v>
      </c>
      <c r="M67" s="129">
        <f>INDEX('9. GAW'!$AC$17:$AR$17,1,B67-2010)</f>
        <v>26868617.751659747</v>
      </c>
      <c r="O67" s="88">
        <f>INDEX('8. Afschrijvingen voor GAW'!$AO$17:$BD$17,  1, B67-2010)</f>
        <v>1734804.6360736417</v>
      </c>
      <c r="P67" s="88">
        <f>INDEX('9. GAW'!$AC$18:$AR$18,1,B67-2010)</f>
        <v>6939218.5442945808</v>
      </c>
      <c r="R67" s="88">
        <f>INDEX('8. Afschrijvingen voor GAW'!$AO$18:$BD$18,  1, B67-2010)</f>
        <v>0</v>
      </c>
      <c r="S67" s="88">
        <f>INDEX('9. GAW'!$AC$19:$AR$19,1,B67-2010)</f>
        <v>0</v>
      </c>
    </row>
    <row r="68" spans="2:19" x14ac:dyDescent="0.2">
      <c r="B68" s="56">
        <v>2015</v>
      </c>
      <c r="I68" s="129">
        <f>INDEX('8. Afschrijvingen voor GAW'!$AO$15:$BD$15,  1, B68-2010)</f>
        <v>5767685.5662510553</v>
      </c>
      <c r="J68" s="129">
        <f>INDEX('9. GAW'!$AC$16:$AR$16,1,B68-2010)</f>
        <v>118814322.66477135</v>
      </c>
      <c r="K68" s="2"/>
      <c r="L68" s="129">
        <f>INDEX('8. Afschrijvingen voor GAW'!$AO$16:$BD$16,  1, B68-2010)</f>
        <v>1161876.9425322909</v>
      </c>
      <c r="M68" s="129">
        <f>INDEX('9. GAW'!$AC$17:$AR$17,1,B68-2010)</f>
        <v>27670754.976644069</v>
      </c>
      <c r="O68" s="88">
        <f>INDEX('8. Afschrijvingen voor GAW'!$AO$17:$BD$17,  1, B68-2010)</f>
        <v>1752152.682434378</v>
      </c>
      <c r="P68" s="88">
        <f>INDEX('9. GAW'!$AC$18:$AR$18,1,B68-2010)</f>
        <v>5256458.0473031485</v>
      </c>
      <c r="R68" s="88">
        <f>INDEX('8. Afschrijvingen voor GAW'!$AO$18:$BD$18,  1, B68-2010)</f>
        <v>0</v>
      </c>
      <c r="S68" s="88">
        <f>INDEX('9. GAW'!$AC$19:$AR$19,1,B68-2010)</f>
        <v>0</v>
      </c>
    </row>
    <row r="69" spans="2:19" x14ac:dyDescent="0.2">
      <c r="B69" s="56">
        <v>2016</v>
      </c>
      <c r="I69" s="129">
        <f>INDEX('8. Afschrijvingen voor GAW'!$AO$15:$BD$15,  1, B69-2010)</f>
        <v>5813827.0507810637</v>
      </c>
      <c r="J69" s="129">
        <f>INDEX('9. GAW'!$AC$16:$AR$16,1,B69-2010)</f>
        <v>113951010.19530845</v>
      </c>
      <c r="K69" s="2"/>
      <c r="L69" s="129">
        <f>INDEX('8. Afschrijvingen voor GAW'!$AO$16:$BD$16,  1, B69-2010)</f>
        <v>1207665.9532712682</v>
      </c>
      <c r="M69" s="129">
        <f>INDEX('9. GAW'!$AC$17:$AR$17,1,B69-2010)</f>
        <v>28584205.86318595</v>
      </c>
      <c r="O69" s="88">
        <f>INDEX('8. Afschrijvingen voor GAW'!$AO$17:$BD$17,  1, B69-2010)</f>
        <v>1766169.9038938531</v>
      </c>
      <c r="P69" s="88">
        <f>INDEX('9. GAW'!$AC$18:$AR$18,1,B69-2010)</f>
        <v>3532339.8077877206</v>
      </c>
      <c r="R69" s="88">
        <f>INDEX('8. Afschrijvingen voor GAW'!$AO$18:$BD$18,  1, B69-2010)</f>
        <v>0</v>
      </c>
      <c r="S69" s="88">
        <f>INDEX('9. GAW'!$AC$19:$AR$19,1,B69-2010)</f>
        <v>0</v>
      </c>
    </row>
    <row r="70" spans="2:19" x14ac:dyDescent="0.2">
      <c r="B70" s="56">
        <v>2017</v>
      </c>
      <c r="I70" s="129">
        <f>INDEX('8. Afschrijvingen voor GAW'!$AO$15:$BD$15,  1, B70-2010)</f>
        <v>5825454.7048826264</v>
      </c>
      <c r="J70" s="129">
        <f>INDEX('9. GAW'!$AC$16:$AR$16,1,B70-2010)</f>
        <v>108353457.51081644</v>
      </c>
      <c r="K70" s="2"/>
      <c r="L70" s="129">
        <f>INDEX('8. Afschrijvingen voor GAW'!$AO$16:$BD$16,  1, B70-2010)</f>
        <v>1204009.8566867481</v>
      </c>
      <c r="M70" s="129">
        <f>INDEX('9. GAW'!$AC$17:$AR$17,1,B70-2010)</f>
        <v>29027647.318225559</v>
      </c>
      <c r="O70" s="88">
        <f>INDEX('8. Afschrijvingen voor GAW'!$AO$17:$BD$17,  1, B70-2010)</f>
        <v>1769702.243701641</v>
      </c>
      <c r="P70" s="88">
        <f>INDEX('9. GAW'!$AC$18:$AR$18,1,B70-2010)</f>
        <v>1769702.243701655</v>
      </c>
      <c r="R70" s="88">
        <f>INDEX('8. Afschrijvingen voor GAW'!$AO$18:$BD$18,  1, B70-2010)</f>
        <v>0</v>
      </c>
      <c r="S70" s="88">
        <f>INDEX('9. GAW'!$AC$19:$AR$19,1,B70-2010)</f>
        <v>0</v>
      </c>
    </row>
    <row r="71" spans="2:19" x14ac:dyDescent="0.2">
      <c r="B71" s="56">
        <v>2018</v>
      </c>
      <c r="I71" s="129">
        <f>INDEX('8. Afschrijvingen voor GAW'!$AO$15:$BD$15,  1, B71-2010)</f>
        <v>5907011.0707509825</v>
      </c>
      <c r="J71" s="129">
        <f>INDEX('9. GAW'!$AC$16:$AR$16,1,B71-2010)</f>
        <v>103963394.84521689</v>
      </c>
      <c r="K71" s="2"/>
      <c r="L71" s="129">
        <f>INDEX('8. Afschrijvingen voor GAW'!$AO$16:$BD$16,  1, B71-2010)</f>
        <v>1165492.5410366717</v>
      </c>
      <c r="M71" s="129">
        <f>INDEX('9. GAW'!$AC$17:$AR$17,1,B71-2010)</f>
        <v>30271682.119644068</v>
      </c>
      <c r="O71" s="88">
        <f>INDEX('8. Afschrijvingen voor GAW'!$AO$17:$BD$17,  1, B71-2010)</f>
        <v>1794478.0751134637</v>
      </c>
      <c r="P71" s="88">
        <f>INDEX('9. GAW'!$AC$18:$AR$18,1,B71-2010)</f>
        <v>1.4435499906539917E-8</v>
      </c>
      <c r="R71" s="88">
        <f>INDEX('8. Afschrijvingen voor GAW'!$AO$18:$BD$18,  1, B71-2010)</f>
        <v>0</v>
      </c>
      <c r="S71" s="88">
        <f>INDEX('9. GAW'!$AC$19:$AR$19,1,B71-2010)</f>
        <v>0</v>
      </c>
    </row>
    <row r="72" spans="2:19" x14ac:dyDescent="0.2">
      <c r="B72" s="56">
        <v>2019</v>
      </c>
      <c r="I72" s="129">
        <f>INDEX('8. Afschrijvingen voor GAW'!$AO$15:$BD$15,  1, B72-2010)</f>
        <v>6031058.3032367527</v>
      </c>
      <c r="J72" s="129">
        <f>INDEX('9. GAW'!$AC$16:$AR$16,1,B72-2010)</f>
        <v>100115567.83372968</v>
      </c>
      <c r="K72" s="2"/>
      <c r="L72" s="129">
        <f>INDEX('8. Afschrijvingen voor GAW'!$AO$16:$BD$16,  1, B72-2010)</f>
        <v>1190818.3171812077</v>
      </c>
      <c r="M72" s="129">
        <f>INDEX('9. GAW'!$AC$17:$AR$17,1,B72-2010)</f>
        <v>31541297.426975358</v>
      </c>
      <c r="O72" s="88">
        <f>INDEX('8. Afschrijvingen voor GAW'!$AO$17:$BD$17,  1, B72-2010)</f>
        <v>0</v>
      </c>
      <c r="P72" s="88">
        <f>INDEX('9. GAW'!$AC$18:$AR$18,1,B72-2010)</f>
        <v>1.4738645404577254E-8</v>
      </c>
      <c r="R72" s="88">
        <f>INDEX('8. Afschrijvingen voor GAW'!$AO$18:$BD$18,  1, B72-2010)</f>
        <v>0</v>
      </c>
      <c r="S72" s="88">
        <f>INDEX('9. GAW'!$AC$19:$AR$19,1,B72-2010)</f>
        <v>0</v>
      </c>
    </row>
    <row r="73" spans="2:19" x14ac:dyDescent="0.2">
      <c r="B73" s="56">
        <v>2020</v>
      </c>
      <c r="I73" s="129">
        <f>INDEX('8. Afschrijvingen voor GAW'!$AO$15:$BD$15,  1, B73-2010)</f>
        <v>6199927.9357273821</v>
      </c>
      <c r="J73" s="129">
        <f>INDEX('9. GAW'!$AC$16:$AR$16,1,B73-2010)</f>
        <v>96718875.797346726</v>
      </c>
      <c r="K73" s="2"/>
      <c r="L73" s="129">
        <f>INDEX('8. Afschrijvingen voor GAW'!$AO$16:$BD$16,  1, B73-2010)</f>
        <v>1302343.8640181152</v>
      </c>
      <c r="M73" s="129">
        <f>INDEX('9. GAW'!$AC$17:$AR$17,1,B73-2010)</f>
        <v>33874645.20091255</v>
      </c>
      <c r="O73" s="88">
        <f>INDEX('8. Afschrijvingen voor GAW'!$AO$17:$BD$17,  1, B73-2010)</f>
        <v>0</v>
      </c>
      <c r="P73" s="88">
        <f>INDEX('9. GAW'!$AC$18:$AR$18,1,B73-2010)</f>
        <v>1.5151327475905418E-8</v>
      </c>
      <c r="R73" s="88">
        <f>INDEX('8. Afschrijvingen voor GAW'!$AO$18:$BD$18,  1, B73-2010)</f>
        <v>0</v>
      </c>
      <c r="S73" s="88">
        <f>INDEX('9. GAW'!$AC$19:$AR$19,1,B73-2010)</f>
        <v>0</v>
      </c>
    </row>
    <row r="74" spans="2:19" x14ac:dyDescent="0.2">
      <c r="B74" s="56">
        <v>2021</v>
      </c>
      <c r="I74" s="129">
        <f>INDEX('8. Afschrijvingen voor GAW'!$AO$15:$BD$15,  1, B74-2010)</f>
        <v>6243327.4312774735</v>
      </c>
      <c r="J74" s="129">
        <f>INDEX('9. GAW'!$AC$16:$AR$16,1,B74-2010)</f>
        <v>91152580.496650681</v>
      </c>
      <c r="K74" s="2"/>
      <c r="L74" s="129">
        <f>INDEX('8. Afschrijvingen voor GAW'!$AO$16:$BD$16,  1, B74-2010)</f>
        <v>1328224.4220156982</v>
      </c>
      <c r="M74" s="129">
        <f>INDEX('9. GAW'!$AC$17:$AR$17,1,B74-2010)</f>
        <v>32783543.295303263</v>
      </c>
      <c r="O74" s="88">
        <f>INDEX('8. Afschrijvingen voor GAW'!$AO$17:$BD$17,  1, B74-2010)</f>
        <v>0</v>
      </c>
      <c r="P74" s="88">
        <f>INDEX('9. GAW'!$AC$18:$AR$18,1,B74-2010)</f>
        <v>1.5257386768236754E-8</v>
      </c>
      <c r="R74" s="88">
        <f>INDEX('8. Afschrijvingen voor GAW'!$AO$18:$BD$18,  1, B74-2010)</f>
        <v>0</v>
      </c>
      <c r="S74" s="88">
        <f>INDEX('9. GAW'!$AC$19:$AR$19,1,B74-2010)</f>
        <v>0</v>
      </c>
    </row>
    <row r="75" spans="2:19" ht="13.5" customHeight="1" x14ac:dyDescent="0.2">
      <c r="B75" s="56">
        <v>2022</v>
      </c>
      <c r="I75" s="129">
        <f>INDEX('8. Afschrijvingen voor GAW'!$AO$15:$BD$15,  1, B75-2010)</f>
        <v>7491992.9175329711</v>
      </c>
      <c r="J75" s="129">
        <f>INDEX('9. GAW'!$AC$16:$AR$16,1,B75-2010)</f>
        <v>83660587.579117715</v>
      </c>
      <c r="K75" s="2"/>
      <c r="L75" s="129">
        <f>INDEX('8. Afschrijvingen voor GAW'!$AO$16:$BD$16,  1, B75-2010)</f>
        <v>1498464.1634927727</v>
      </c>
      <c r="M75" s="129">
        <f>INDEX('9. GAW'!$AC$17:$AR$17,1,B75-2010)</f>
        <v>31285079.131810483</v>
      </c>
      <c r="O75" s="88">
        <f>INDEX('8. Afschrijvingen voor GAW'!$AO$17:$BD$17,  1, B75-2010)</f>
        <v>0</v>
      </c>
      <c r="P75" s="88">
        <f>INDEX('9. GAW'!$AC$18:$AR$18,1,B75-2010)</f>
        <v>1.5257386768236754E-8</v>
      </c>
      <c r="R75" s="88">
        <f>INDEX('8. Afschrijvingen voor GAW'!$AO$18:$BD$18,  1, B75-2010)</f>
        <v>0</v>
      </c>
      <c r="S75" s="88">
        <f>INDEX('9. GAW'!$AC$19:$AR$19,1,B75-2010)</f>
        <v>0</v>
      </c>
    </row>
    <row r="76" spans="2:19" x14ac:dyDescent="0.2">
      <c r="B76" s="56">
        <v>2023</v>
      </c>
      <c r="I76" s="129">
        <f>INDEX('8. Afschrijvingen voor GAW'!$AO$15:$BD$15,  1, B76-2010)</f>
        <v>6876212.6777357357</v>
      </c>
      <c r="J76" s="129">
        <f>INDEX('9. GAW'!$AC$16:$AR$16,1,B76-2010)</f>
        <v>76784374.901381984</v>
      </c>
      <c r="K76" s="2"/>
      <c r="L76" s="129">
        <f>INDEX('8. Afschrijvingen voor GAW'!$AO$16:$BD$16,  1, B76-2010)</f>
        <v>1284181.7529600614</v>
      </c>
      <c r="M76" s="129">
        <f>INDEX('9. GAW'!$AC$17:$AR$17,1,B76-2010)</f>
        <v>30000897.378850408</v>
      </c>
      <c r="O76" s="88">
        <f>INDEX('8. Afschrijvingen voor GAW'!$AO$17:$BD$17,  1, B76-2010)</f>
        <v>0</v>
      </c>
      <c r="P76" s="88">
        <f>INDEX('9. GAW'!$AC$18:$AR$18,1,B76-2010)</f>
        <v>1.5257386768236754E-8</v>
      </c>
      <c r="R76" s="88">
        <f>INDEX('8. Afschrijvingen voor GAW'!$AO$18:$BD$18,  1, B76-2010)</f>
        <v>0</v>
      </c>
      <c r="S76" s="88">
        <f>INDEX('9. GAW'!$AC$19:$AR$19,1,B76-2010)</f>
        <v>0</v>
      </c>
    </row>
    <row r="77" spans="2:19" x14ac:dyDescent="0.2">
      <c r="B77" s="56">
        <v>2024</v>
      </c>
      <c r="I77" s="129">
        <f>INDEX('8. Afschrijvingen voor GAW'!$AO$15:$BD$15,  1, B77-2010)</f>
        <v>6311044.5124423839</v>
      </c>
      <c r="J77" s="129">
        <f>INDEX('9. GAW'!$AC$16:$AR$16,1,B77-2010)</f>
        <v>70473330.388939604</v>
      </c>
      <c r="K77" s="2"/>
      <c r="L77" s="129">
        <f>INDEX('8. Afschrijvingen voor GAW'!$AO$16:$BD$16,  1, B77-2010)</f>
        <v>1201327.1973041913</v>
      </c>
      <c r="M77" s="129">
        <f>INDEX('9. GAW'!$AC$17:$AR$17,1,B77-2010)</f>
        <v>28799570.181546226</v>
      </c>
      <c r="O77" s="88">
        <f>INDEX('8. Afschrijvingen voor GAW'!$AO$17:$BD$17,  1, B77-2010)</f>
        <v>0</v>
      </c>
      <c r="P77" s="88">
        <f>INDEX('9. GAW'!$AC$18:$AR$18,1,B77-2010)</f>
        <v>1.5257386768236754E-8</v>
      </c>
      <c r="R77" s="88">
        <f>INDEX('8. Afschrijvingen voor GAW'!$AO$18:$BD$18,  1, B77-2010)</f>
        <v>0</v>
      </c>
      <c r="S77" s="88">
        <f>INDEX('9. GAW'!$AC$19:$AR$19,1,B77-2010)</f>
        <v>0</v>
      </c>
    </row>
    <row r="78" spans="2:19" x14ac:dyDescent="0.2">
      <c r="B78" s="56">
        <v>2025</v>
      </c>
      <c r="I78" s="129">
        <f>INDEX('8. Afschrijvingen voor GAW'!$AO$15:$BD$15,  1, B78-2010)</f>
        <v>6075287.1024948312</v>
      </c>
      <c r="J78" s="129">
        <f>INDEX('9. GAW'!$AC$16:$AR$16,1,B78-2010)</f>
        <v>64398043.286444776</v>
      </c>
      <c r="K78" s="2"/>
      <c r="L78" s="129">
        <f>INDEX('8. Afschrijvingen voor GAW'!$AO$16:$BD$16,  1, B78-2010)</f>
        <v>1068193.307399061</v>
      </c>
      <c r="M78" s="129">
        <f>INDEX('9. GAW'!$AC$17:$AR$17,1,B78-2010)</f>
        <v>27731376.874147154</v>
      </c>
      <c r="O78" s="88">
        <f>INDEX('8. Afschrijvingen voor GAW'!$AO$17:$BD$17,  1, B78-2010)</f>
        <v>0</v>
      </c>
      <c r="P78" s="88">
        <f>INDEX('9. GAW'!$AC$18:$AR$18,1,B78-2010)</f>
        <v>1.5257386768236754E-8</v>
      </c>
      <c r="R78" s="88">
        <f>INDEX('8. Afschrijvingen voor GAW'!$AO$18:$BD$18,  1, B78-2010)</f>
        <v>0</v>
      </c>
      <c r="S78" s="88">
        <f>INDEX('9. GAW'!$AC$19:$AR$19,1,B78-2010)</f>
        <v>0</v>
      </c>
    </row>
    <row r="79" spans="2:19" ht="12.75" customHeight="1" x14ac:dyDescent="0.2">
      <c r="B79" s="56">
        <v>2026</v>
      </c>
      <c r="I79" s="129">
        <f>INDEX('8. Afschrijvingen voor GAW'!$AO$15:$BD$15,  1, B79-2010)</f>
        <v>6075287.1024948312</v>
      </c>
      <c r="J79" s="129">
        <f>INDEX('9. GAW'!$AC$16:$AR$16,1,B79-2010)</f>
        <v>58322756.183949947</v>
      </c>
      <c r="K79" s="2"/>
      <c r="L79" s="129">
        <f>INDEX('8. Afschrijvingen voor GAW'!$AO$16:$BD$16,  1, B79-2010)</f>
        <v>959239.01456988126</v>
      </c>
      <c r="M79" s="129">
        <f>INDEX('9. GAW'!$AC$17:$AR$17,1,B79-2010)</f>
        <v>26772137.859577276</v>
      </c>
      <c r="O79" s="88">
        <f>INDEX('8. Afschrijvingen voor GAW'!$AO$17:$BD$17,  1, B79-2010)</f>
        <v>0</v>
      </c>
      <c r="P79" s="88">
        <f>INDEX('9. GAW'!$AC$18:$AR$18,1,B79-2010)</f>
        <v>1.5257386768236754E-8</v>
      </c>
      <c r="R79" s="88">
        <f>INDEX('8. Afschrijvingen voor GAW'!$AO$18:$BD$18,  1, B79-2010)</f>
        <v>0</v>
      </c>
      <c r="S79" s="88">
        <f>INDEX('9. GAW'!$AC$19:$AR$19,1,B79-2010)</f>
        <v>0</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402437.4963820313</v>
      </c>
      <c r="J85" s="88">
        <f>INDEX('9. GAW'!$AC$22:$AR$22,1,B85-2010)</f>
        <v>8451187.4240226559</v>
      </c>
      <c r="L85" s="88">
        <f>INDEX('8. Afschrijvingen voor GAW'!$AO$22:$BD$22,  1, B85-2010)</f>
        <v>89548.020287947613</v>
      </c>
      <c r="M85" s="88">
        <f>INDEX('9. GAW'!$AC$23:$AR$23,1,B85-2010)</f>
        <v>3794866.3866085052</v>
      </c>
      <c r="O85" s="88">
        <f>INDEX('8. Afschrijvingen voor GAW'!$AO$23:$BD$23,  1, B85-2010)</f>
        <v>0</v>
      </c>
      <c r="P85" s="88">
        <f>INDEX('9. GAW'!$AC$24:$AR$24,1,B85-2010)</f>
        <v>0</v>
      </c>
    </row>
    <row r="86" spans="2:16" x14ac:dyDescent="0.2">
      <c r="B86" s="56">
        <v>2012</v>
      </c>
      <c r="C86" s="128"/>
      <c r="D86" s="128"/>
      <c r="I86" s="88">
        <f>INDEX('8. Afschrijvingen voor GAW'!$AO$21:$BD$21,  1, B86-2010)</f>
        <v>412900.87128796399</v>
      </c>
      <c r="J86" s="88">
        <f>INDEX('9. GAW'!$AC$22:$AR$22,1,B86-2010)</f>
        <v>8258017.4257592801</v>
      </c>
      <c r="L86" s="88">
        <f>INDEX('8. Afschrijvingen voor GAW'!$AO$22:$BD$22,  1, B86-2010)</f>
        <v>115229.68728120954</v>
      </c>
      <c r="M86" s="88">
        <f>INDEX('9. GAW'!$AC$23:$AR$23,1,B86-2010)</f>
        <v>4629854.9853791175</v>
      </c>
      <c r="O86" s="88">
        <f>INDEX('8. Afschrijvingen voor GAW'!$AO$23:$BD$23,  1, B86-2010)</f>
        <v>0</v>
      </c>
      <c r="P86" s="88">
        <f>INDEX('9. GAW'!$AC$24:$AR$24,1,B86-2010)</f>
        <v>0</v>
      </c>
    </row>
    <row r="87" spans="2:16" x14ac:dyDescent="0.2">
      <c r="B87" s="56">
        <v>2013</v>
      </c>
      <c r="C87" s="128"/>
      <c r="D87" s="128"/>
      <c r="I87" s="88">
        <f>INDEX('8. Afschrijvingen voor GAW'!$AO$21:$BD$21,  1, B87-2010)</f>
        <v>422397.59132758714</v>
      </c>
      <c r="J87" s="88">
        <f>INDEX('9. GAW'!$AC$22:$AR$22,1,B87-2010)</f>
        <v>8025554.2352241557</v>
      </c>
      <c r="L87" s="88">
        <f>INDEX('8. Afschrijvingen voor GAW'!$AO$22:$BD$22,  1, B87-2010)</f>
        <v>135050.91855636967</v>
      </c>
      <c r="M87" s="88">
        <f>INDEX('9. GAW'!$AC$23:$AR$23,1,B87-2010)</f>
        <v>5069487.261486466</v>
      </c>
      <c r="O87" s="88">
        <f>INDEX('8. Afschrijvingen voor GAW'!$AO$23:$BD$23,  1, B87-2010)</f>
        <v>0</v>
      </c>
      <c r="P87" s="88">
        <f>INDEX('9. GAW'!$AC$24:$AR$24,1,B87-2010)</f>
        <v>0</v>
      </c>
    </row>
    <row r="88" spans="2:16" x14ac:dyDescent="0.2">
      <c r="B88" s="56">
        <v>2014</v>
      </c>
      <c r="C88" s="128"/>
      <c r="D88" s="128"/>
      <c r="I88" s="88">
        <f>INDEX('8. Afschrijvingen voor GAW'!$AO$21:$BD$21,  1, B88-2010)</f>
        <v>434224.72388475959</v>
      </c>
      <c r="J88" s="88">
        <f>INDEX('9. GAW'!$AC$22:$AR$22,1,B88-2010)</f>
        <v>7816045.0299256723</v>
      </c>
      <c r="L88" s="88">
        <f>INDEX('8. Afschrijvingen voor GAW'!$AO$22:$BD$22,  1, B88-2010)</f>
        <v>149958.26277389671</v>
      </c>
      <c r="M88" s="88">
        <f>INDEX('9. GAW'!$AC$23:$AR$23,1,B88-2010)</f>
        <v>5447990.252034191</v>
      </c>
      <c r="O88" s="88">
        <f>INDEX('8. Afschrijvingen voor GAW'!$AO$23:$BD$23,  1, B88-2010)</f>
        <v>0</v>
      </c>
      <c r="P88" s="88">
        <f>INDEX('9. GAW'!$AC$24:$AR$24,1,B88-2010)</f>
        <v>0</v>
      </c>
    </row>
    <row r="89" spans="2:16" x14ac:dyDescent="0.2">
      <c r="B89" s="56">
        <v>2015</v>
      </c>
      <c r="C89" s="128"/>
      <c r="D89" s="128"/>
      <c r="I89" s="88">
        <f>INDEX('8. Afschrijvingen voor GAW'!$AO$21:$BD$21,  1, B89-2010)</f>
        <v>438566.97112360713</v>
      </c>
      <c r="J89" s="88">
        <f>INDEX('9. GAW'!$AC$22:$AR$22,1,B89-2010)</f>
        <v>7455638.5091013219</v>
      </c>
      <c r="L89" s="88">
        <f>INDEX('8. Afschrijvingen voor GAW'!$AO$22:$BD$22,  1, B89-2010)</f>
        <v>164448.60996702025</v>
      </c>
      <c r="M89" s="88">
        <f>INDEX('9. GAW'!$AC$23:$AR$23,1,B89-2010)</f>
        <v>5960920.4145875126</v>
      </c>
      <c r="O89" s="88">
        <f>INDEX('8. Afschrijvingen voor GAW'!$AO$23:$BD$23,  1, B89-2010)</f>
        <v>0</v>
      </c>
      <c r="P89" s="88">
        <f>INDEX('9. GAW'!$AC$24:$AR$24,1,B89-2010)</f>
        <v>0</v>
      </c>
    </row>
    <row r="90" spans="2:16" x14ac:dyDescent="0.2">
      <c r="B90" s="56">
        <v>2016</v>
      </c>
      <c r="C90" s="128"/>
      <c r="D90" s="128"/>
      <c r="I90" s="88">
        <f>INDEX('8. Afschrijvingen voor GAW'!$AO$21:$BD$21,  1, B90-2010)</f>
        <v>442075.50689259596</v>
      </c>
      <c r="J90" s="88">
        <f>INDEX('9. GAW'!$AC$22:$AR$22,1,B90-2010)</f>
        <v>7073208.1102815364</v>
      </c>
      <c r="L90" s="88">
        <f>INDEX('8. Afschrijvingen voor GAW'!$AO$22:$BD$22,  1, B90-2010)</f>
        <v>181927.41052573081</v>
      </c>
      <c r="M90" s="88">
        <f>INDEX('9. GAW'!$AC$23:$AR$23,1,B90-2010)</f>
        <v>6459528.8173784828</v>
      </c>
      <c r="O90" s="88">
        <f>INDEX('8. Afschrijvingen voor GAW'!$AO$23:$BD$23,  1, B90-2010)</f>
        <v>0</v>
      </c>
      <c r="P90" s="88">
        <f>INDEX('9. GAW'!$AC$24:$AR$24,1,B90-2010)</f>
        <v>0</v>
      </c>
    </row>
    <row r="91" spans="2:16" x14ac:dyDescent="0.2">
      <c r="B91" s="56">
        <v>2017</v>
      </c>
      <c r="C91" s="128"/>
      <c r="D91" s="128"/>
      <c r="I91" s="88">
        <f>INDEX('8. Afschrijvingen voor GAW'!$AO$21:$BD$21,  1, B91-2010)</f>
        <v>442959.65790638124</v>
      </c>
      <c r="J91" s="88">
        <f>INDEX('9. GAW'!$AC$22:$AR$22,1,B91-2010)</f>
        <v>6644394.8685957184</v>
      </c>
      <c r="L91" s="88">
        <f>INDEX('8. Afschrijvingen voor GAW'!$AO$22:$BD$22,  1, B91-2010)</f>
        <v>196126.28607626949</v>
      </c>
      <c r="M91" s="88">
        <f>INDEX('9. GAW'!$AC$23:$AR$23,1,B91-2010)</f>
        <v>6721339.0589369694</v>
      </c>
      <c r="O91" s="88">
        <f>INDEX('8. Afschrijvingen voor GAW'!$AO$23:$BD$23,  1, B91-2010)</f>
        <v>0</v>
      </c>
      <c r="P91" s="88">
        <f>INDEX('9. GAW'!$AC$24:$AR$24,1,B91-2010)</f>
        <v>0</v>
      </c>
    </row>
    <row r="92" spans="2:16" x14ac:dyDescent="0.2">
      <c r="B92" s="56">
        <v>2018</v>
      </c>
      <c r="C92" s="128"/>
      <c r="D92" s="128"/>
      <c r="I92" s="88">
        <f>INDEX('8. Afschrijvingen voor GAW'!$AO$21:$BD$21,  1, B92-2010)</f>
        <v>449161.09311707056</v>
      </c>
      <c r="J92" s="88">
        <f>INDEX('9. GAW'!$AC$22:$AR$22,1,B92-2010)</f>
        <v>6288255.3036389882</v>
      </c>
      <c r="L92" s="88">
        <f>INDEX('8. Afschrijvingen voor GAW'!$AO$22:$BD$22,  1, B92-2010)</f>
        <v>213122.16426826024</v>
      </c>
      <c r="M92" s="88">
        <f>INDEX('9. GAW'!$AC$23:$AR$23,1,B92-2010)</f>
        <v>7262576.5214938261</v>
      </c>
      <c r="O92" s="88">
        <f>INDEX('8. Afschrijvingen voor GAW'!$AO$23:$BD$23,  1, B92-2010)</f>
        <v>0</v>
      </c>
      <c r="P92" s="88">
        <f>INDEX('9. GAW'!$AC$24:$AR$24,1,B92-2010)</f>
        <v>0</v>
      </c>
    </row>
    <row r="93" spans="2:16" x14ac:dyDescent="0.2">
      <c r="B93" s="56">
        <v>2019</v>
      </c>
      <c r="C93" s="128"/>
      <c r="D93" s="128"/>
      <c r="I93" s="88">
        <f>INDEX('8. Afschrijvingen voor GAW'!$AO$21:$BD$21,  1, B93-2010)</f>
        <v>458593.47607252904</v>
      </c>
      <c r="J93" s="88">
        <f>INDEX('9. GAW'!$AC$22:$AR$22,1,B93-2010)</f>
        <v>5961715.1889428766</v>
      </c>
      <c r="L93" s="88">
        <f>INDEX('8. Afschrijvingen voor GAW'!$AO$22:$BD$22,  1, B93-2010)</f>
        <v>235678.22251891939</v>
      </c>
      <c r="M93" s="88">
        <f>INDEX('9. GAW'!$AC$23:$AR$23,1,B93-2010)</f>
        <v>7915564.485926277</v>
      </c>
      <c r="O93" s="88">
        <f>INDEX('8. Afschrijvingen voor GAW'!$AO$23:$BD$23,  1, B93-2010)</f>
        <v>0</v>
      </c>
      <c r="P93" s="88">
        <f>INDEX('9. GAW'!$AC$24:$AR$24,1,B93-2010)</f>
        <v>0</v>
      </c>
    </row>
    <row r="94" spans="2:16" x14ac:dyDescent="0.2">
      <c r="B94" s="56">
        <v>2020</v>
      </c>
      <c r="C94" s="128"/>
      <c r="D94" s="128"/>
      <c r="I94" s="88">
        <f>INDEX('8. Afschrijvingen voor GAW'!$AO$21:$BD$21,  1, B94-2010)</f>
        <v>471434.09340255987</v>
      </c>
      <c r="J94" s="88">
        <f>INDEX('9. GAW'!$AC$22:$AR$22,1,B94-2010)</f>
        <v>5657209.1208307175</v>
      </c>
      <c r="L94" s="88">
        <f>INDEX('8. Afschrijvingen voor GAW'!$AO$22:$BD$22,  1, B94-2010)</f>
        <v>264537.87593201327</v>
      </c>
      <c r="M94" s="88">
        <f>INDEX('9. GAW'!$AC$23:$AR$23,1,B94-2010)</f>
        <v>8852229.805600198</v>
      </c>
      <c r="O94" s="88">
        <f>INDEX('8. Afschrijvingen voor GAW'!$AO$23:$BD$23,  1, B94-2010)</f>
        <v>0</v>
      </c>
      <c r="P94" s="88">
        <f>INDEX('9. GAW'!$AC$24:$AR$24,1,B94-2010)</f>
        <v>0</v>
      </c>
    </row>
    <row r="95" spans="2:16" x14ac:dyDescent="0.2">
      <c r="B95" s="56">
        <v>2021</v>
      </c>
      <c r="C95" s="128"/>
      <c r="D95" s="128"/>
      <c r="I95" s="88">
        <f>INDEX('8. Afschrijvingen voor GAW'!$AO$21:$BD$21,  1, B95-2010)</f>
        <v>474734.13205637771</v>
      </c>
      <c r="J95" s="88">
        <f>INDEX('9. GAW'!$AC$22:$AR$22,1,B95-2010)</f>
        <v>5222075.4526201542</v>
      </c>
      <c r="L95" s="88">
        <f>INDEX('8. Afschrijvingen voor GAW'!$AO$22:$BD$22,  1, B95-2010)</f>
        <v>279036.1072395629</v>
      </c>
      <c r="M95" s="88">
        <f>INDEX('9. GAW'!$AC$23:$AR$23,1,B95-2010)</f>
        <v>8635159.3069998361</v>
      </c>
      <c r="O95" s="88">
        <f>INDEX('8. Afschrijvingen voor GAW'!$AO$23:$BD$23,  1, B95-2010)</f>
        <v>0</v>
      </c>
      <c r="P95" s="88">
        <f>INDEX('9. GAW'!$AC$24:$AR$24,1,B95-2010)</f>
        <v>0</v>
      </c>
    </row>
    <row r="96" spans="2:16" x14ac:dyDescent="0.2">
      <c r="B96" s="56">
        <v>2022</v>
      </c>
      <c r="C96" s="128"/>
      <c r="D96" s="128"/>
      <c r="I96" s="88">
        <f>INDEX('8. Afschrijvingen voor GAW'!$AO$21:$BD$21,  1, B96-2010)</f>
        <v>569680.95846765337</v>
      </c>
      <c r="J96" s="88">
        <f>INDEX('9. GAW'!$AC$22:$AR$22,1,B96-2010)</f>
        <v>4652394.4941525012</v>
      </c>
      <c r="L96" s="88">
        <f>INDEX('8. Afschrijvingen voor GAW'!$AO$22:$BD$22,  1, B96-2010)</f>
        <v>334843.32868747564</v>
      </c>
      <c r="M96" s="88">
        <f>INDEX('9. GAW'!$AC$23:$AR$23,1,B96-2010)</f>
        <v>8300315.978312362</v>
      </c>
      <c r="O96" s="88">
        <f>INDEX('8. Afschrijvingen voor GAW'!$AO$23:$BD$23,  1, B96-2010)</f>
        <v>0</v>
      </c>
      <c r="P96" s="88">
        <f>INDEX('9. GAW'!$AC$24:$AR$24,1,B96-2010)</f>
        <v>0</v>
      </c>
    </row>
    <row r="97" spans="2:16" x14ac:dyDescent="0.2">
      <c r="B97" s="56">
        <v>2023</v>
      </c>
      <c r="C97" s="128"/>
      <c r="D97" s="128"/>
      <c r="I97" s="88">
        <f>INDEX('8. Afschrijvingen voor GAW'!$AO$21:$BD$21,  1, B97-2010)</f>
        <v>507533.94481663674</v>
      </c>
      <c r="J97" s="88">
        <f>INDEX('9. GAW'!$AC$22:$AR$22,1,B97-2010)</f>
        <v>4144860.5493358644</v>
      </c>
      <c r="L97" s="88">
        <f>INDEX('8. Afschrijvingen voor GAW'!$AO$22:$BD$22,  1, B97-2010)</f>
        <v>321666.63683751301</v>
      </c>
      <c r="M97" s="88">
        <f>INDEX('9. GAW'!$AC$23:$AR$23,1,B97-2010)</f>
        <v>7978649.3414748479</v>
      </c>
      <c r="O97" s="88">
        <f>INDEX('8. Afschrijvingen voor GAW'!$AO$23:$BD$23,  1, B97-2010)</f>
        <v>0</v>
      </c>
      <c r="P97" s="88">
        <f>INDEX('9. GAW'!$AC$24:$AR$24,1,B97-2010)</f>
        <v>0</v>
      </c>
    </row>
    <row r="98" spans="2:16" x14ac:dyDescent="0.2">
      <c r="B98" s="56">
        <v>2024</v>
      </c>
      <c r="C98" s="128"/>
      <c r="D98" s="128"/>
      <c r="I98" s="88">
        <f>INDEX('8. Afschrijvingen voor GAW'!$AO$21:$BD$21,  1, B98-2010)</f>
        <v>460540.06103731849</v>
      </c>
      <c r="J98" s="88">
        <f>INDEX('9. GAW'!$AC$22:$AR$22,1,B98-2010)</f>
        <v>3684320.4882985461</v>
      </c>
      <c r="L98" s="88">
        <f>INDEX('8. Afschrijvingen voor GAW'!$AO$22:$BD$22,  1, B98-2010)</f>
        <v>309015.79083491553</v>
      </c>
      <c r="M98" s="88">
        <f>INDEX('9. GAW'!$AC$23:$AR$23,1,B98-2010)</f>
        <v>7669633.550639933</v>
      </c>
      <c r="O98" s="88">
        <f>INDEX('8. Afschrijvingen voor GAW'!$AO$23:$BD$23,  1, B98-2010)</f>
        <v>0</v>
      </c>
      <c r="P98" s="88">
        <f>INDEX('9. GAW'!$AC$24:$AR$24,1,B98-2010)</f>
        <v>0</v>
      </c>
    </row>
    <row r="99" spans="2:16" x14ac:dyDescent="0.2">
      <c r="B99" s="56">
        <v>2025</v>
      </c>
      <c r="C99" s="128"/>
      <c r="D99" s="128"/>
      <c r="I99" s="88">
        <f>INDEX('8. Afschrijvingen voor GAW'!$AO$21:$BD$21,  1, B99-2010)</f>
        <v>460540.06103731849</v>
      </c>
      <c r="J99" s="88">
        <f>INDEX('9. GAW'!$AC$22:$AR$22,1,B99-2010)</f>
        <v>3223780.4272612277</v>
      </c>
      <c r="L99" s="88">
        <f>INDEX('8. Afschrijvingen voor GAW'!$AO$22:$BD$22,  1, B99-2010)</f>
        <v>296869.52925855218</v>
      </c>
      <c r="M99" s="88">
        <f>INDEX('9. GAW'!$AC$23:$AR$23,1,B99-2010)</f>
        <v>7372764.021381381</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460540.06103731849</v>
      </c>
      <c r="J100" s="88">
        <f>INDEX('9. GAW'!$AC$22:$AR$22,1,B100-2010)</f>
        <v>2763240.3662239094</v>
      </c>
      <c r="L100" s="88">
        <f>INDEX('8. Afschrijvingen voor GAW'!$AO$22:$BD$22,  1, B100-2010)</f>
        <v>285207.46072010789</v>
      </c>
      <c r="M100" s="88">
        <f>INDEX('9. GAW'!$AC$23:$AR$23,1,B100-2010)</f>
        <v>7087556.5606612731</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5" t="s">
        <v>178</v>
      </c>
      <c r="C5" s="175"/>
      <c r="D5" s="175"/>
      <c r="E5" s="175"/>
      <c r="F5" s="175"/>
      <c r="G5" s="175"/>
      <c r="H5" s="43"/>
      <c r="I5" s="43"/>
      <c r="J5" s="43"/>
      <c r="K5" s="38"/>
      <c r="L5" s="38"/>
      <c r="O5" s="8"/>
    </row>
    <row r="6" spans="1:26" s="65" customFormat="1" x14ac:dyDescent="0.2">
      <c r="B6" s="175"/>
      <c r="C6" s="175"/>
      <c r="D6" s="175"/>
      <c r="E6" s="175"/>
      <c r="F6" s="175"/>
      <c r="G6" s="175"/>
      <c r="H6" s="43"/>
      <c r="I6" s="43"/>
      <c r="J6" s="43"/>
      <c r="K6" s="38"/>
      <c r="L6" s="38"/>
      <c r="O6" s="8"/>
    </row>
    <row r="7" spans="1:26" s="65" customFormat="1" ht="17.25" customHeight="1" x14ac:dyDescent="0.2">
      <c r="B7" s="175"/>
      <c r="C7" s="175"/>
      <c r="D7" s="175"/>
      <c r="E7" s="175"/>
      <c r="F7" s="175"/>
      <c r="G7" s="175"/>
      <c r="H7" s="43"/>
      <c r="I7" s="43"/>
      <c r="J7" s="43"/>
      <c r="K7" s="38"/>
      <c r="L7" s="38"/>
      <c r="O7" s="8"/>
    </row>
    <row r="8" spans="1:26" s="65" customFormat="1" x14ac:dyDescent="0.2">
      <c r="B8" s="142"/>
      <c r="C8" s="142"/>
      <c r="D8" s="142"/>
      <c r="E8" s="142"/>
      <c r="F8" s="142"/>
      <c r="G8" s="142"/>
      <c r="H8" s="43"/>
      <c r="I8" s="43"/>
      <c r="J8" s="43"/>
      <c r="K8" s="38"/>
      <c r="L8" s="38"/>
      <c r="O8" s="8"/>
    </row>
    <row r="9" spans="1:26" s="65" customFormat="1" x14ac:dyDescent="0.2">
      <c r="B9" s="90" t="s">
        <v>27</v>
      </c>
      <c r="C9" s="142"/>
      <c r="D9" s="142"/>
      <c r="E9" s="142"/>
      <c r="F9" s="142"/>
      <c r="G9" s="142"/>
      <c r="H9" s="43"/>
      <c r="I9" s="43"/>
      <c r="J9" s="43"/>
      <c r="K9" s="38"/>
      <c r="L9" s="38"/>
      <c r="O9" s="8"/>
    </row>
    <row r="10" spans="1:26" s="65" customFormat="1" ht="12.75" customHeight="1" x14ac:dyDescent="0.2">
      <c r="B10" s="176" t="s">
        <v>217</v>
      </c>
      <c r="C10" s="176"/>
      <c r="D10" s="176"/>
      <c r="E10" s="176"/>
      <c r="F10" s="176"/>
      <c r="G10" s="176"/>
      <c r="H10" s="43"/>
      <c r="I10" s="43"/>
      <c r="J10" s="43"/>
      <c r="K10" s="38"/>
      <c r="L10" s="38"/>
      <c r="O10" s="8"/>
    </row>
    <row r="11" spans="1:26" s="65" customFormat="1" ht="44.25" customHeight="1" x14ac:dyDescent="0.2">
      <c r="B11" s="176"/>
      <c r="C11" s="176"/>
      <c r="D11" s="176"/>
      <c r="E11" s="176"/>
      <c r="F11" s="176"/>
      <c r="G11" s="176"/>
      <c r="H11" s="43"/>
      <c r="I11" s="43"/>
      <c r="J11" s="43"/>
      <c r="K11" s="38"/>
      <c r="L11" s="38"/>
      <c r="O11" s="8"/>
    </row>
    <row r="12" spans="1:26" s="65" customFormat="1" x14ac:dyDescent="0.2">
      <c r="B12" s="142"/>
      <c r="C12" s="142"/>
      <c r="D12" s="142"/>
      <c r="E12" s="142"/>
      <c r="F12" s="142"/>
      <c r="G12" s="142"/>
      <c r="H12" s="43"/>
      <c r="I12" s="43"/>
      <c r="J12" s="43"/>
      <c r="K12" s="38"/>
      <c r="L12" s="38"/>
      <c r="O12" s="8"/>
    </row>
    <row r="13" spans="1:26" s="77" customFormat="1" x14ac:dyDescent="0.2">
      <c r="B13" s="77" t="s">
        <v>171</v>
      </c>
      <c r="G13" s="77" t="s">
        <v>172</v>
      </c>
    </row>
    <row r="14" spans="1:26" ht="12.75" customHeight="1" x14ac:dyDescent="0.2">
      <c r="A14" s="40"/>
      <c r="B14" s="57"/>
      <c r="C14" s="142"/>
      <c r="D14" s="57"/>
      <c r="E14" s="57"/>
      <c r="F14" s="57"/>
      <c r="G14" s="57"/>
      <c r="H14" s="43"/>
      <c r="I14" s="43"/>
      <c r="J14" s="43"/>
      <c r="K14" s="38"/>
      <c r="L14" s="38"/>
      <c r="O14" s="8"/>
      <c r="W14" s="40"/>
      <c r="X14" s="40"/>
      <c r="Y14" s="40"/>
      <c r="Z14" s="40"/>
    </row>
    <row r="15" spans="1:26" s="65" customFormat="1" ht="12.75" customHeight="1" x14ac:dyDescent="0.2">
      <c r="B15" s="142"/>
      <c r="C15" s="142"/>
      <c r="D15" s="142"/>
      <c r="E15" s="142"/>
      <c r="F15" s="142"/>
      <c r="G15" s="142"/>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3" t="s">
        <v>177</v>
      </c>
      <c r="H18" s="173"/>
      <c r="I18" s="173"/>
      <c r="W18" s="40"/>
      <c r="X18" s="40"/>
      <c r="Y18" s="40"/>
      <c r="Z18" s="40"/>
    </row>
    <row r="19" spans="1:26" x14ac:dyDescent="0.2">
      <c r="A19" s="40"/>
      <c r="B19" s="38" t="s">
        <v>131</v>
      </c>
      <c r="C19" s="38"/>
      <c r="D19" s="85">
        <v>20</v>
      </c>
      <c r="E19" s="85" t="s">
        <v>124</v>
      </c>
      <c r="G19" s="173"/>
      <c r="H19" s="173"/>
      <c r="I19" s="173"/>
      <c r="W19" s="40"/>
      <c r="X19" s="40"/>
      <c r="Y19" s="40"/>
      <c r="Z19" s="40"/>
    </row>
    <row r="20" spans="1:26" x14ac:dyDescent="0.2">
      <c r="A20" s="40"/>
      <c r="B20" s="38" t="s">
        <v>132</v>
      </c>
      <c r="C20" s="38"/>
      <c r="D20" s="85">
        <v>30</v>
      </c>
      <c r="E20" s="85" t="s">
        <v>124</v>
      </c>
      <c r="G20" s="173"/>
      <c r="H20" s="173"/>
      <c r="I20" s="173"/>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7"/>
      <c r="B34" s="38" t="s">
        <v>156</v>
      </c>
      <c r="C34" s="38"/>
      <c r="D34" s="146">
        <f>'3. Investeringen'!J16</f>
        <v>32.6</v>
      </c>
      <c r="E34" s="85" t="s">
        <v>124</v>
      </c>
      <c r="G34" s="162" t="s">
        <v>188</v>
      </c>
      <c r="H34" s="162"/>
      <c r="I34" s="162"/>
      <c r="W34" s="40"/>
      <c r="X34" s="40"/>
      <c r="Y34" s="40"/>
      <c r="Z34" s="40"/>
    </row>
    <row r="35" spans="1:28" x14ac:dyDescent="0.2">
      <c r="A35" s="147"/>
      <c r="B35" s="38" t="s">
        <v>157</v>
      </c>
      <c r="C35" s="38"/>
      <c r="D35" s="91">
        <f>'3. Investeringen'!J15</f>
        <v>24</v>
      </c>
      <c r="E35" s="85" t="s">
        <v>125</v>
      </c>
      <c r="G35" s="162"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7">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161"/>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5" t="s">
        <v>168</v>
      </c>
      <c r="C5" s="175"/>
      <c r="D5" s="175"/>
      <c r="E5" s="175"/>
      <c r="F5" s="175"/>
      <c r="G5" s="175"/>
      <c r="H5" s="43"/>
      <c r="I5" s="43"/>
      <c r="O5" s="8"/>
      <c r="P5" s="8"/>
    </row>
    <row r="6" spans="1:17" s="65" customFormat="1" x14ac:dyDescent="0.2"/>
    <row r="7" spans="1:17" s="65" customFormat="1" x14ac:dyDescent="0.2">
      <c r="B7" s="90" t="s">
        <v>27</v>
      </c>
    </row>
    <row r="8" spans="1:17" s="65" customFormat="1" ht="12.75" customHeight="1" x14ac:dyDescent="0.2">
      <c r="B8" s="176" t="s">
        <v>222</v>
      </c>
      <c r="C8" s="176"/>
      <c r="D8" s="176"/>
      <c r="E8" s="176"/>
      <c r="F8" s="176"/>
      <c r="G8" s="176"/>
      <c r="H8" s="165"/>
      <c r="I8" s="165"/>
    </row>
    <row r="9" spans="1:17" s="65" customFormat="1" ht="129" customHeight="1" x14ac:dyDescent="0.2">
      <c r="B9" s="176"/>
      <c r="C9" s="176"/>
      <c r="D9" s="176"/>
      <c r="E9" s="176"/>
      <c r="F9" s="176"/>
      <c r="G9" s="176"/>
      <c r="H9" s="165"/>
      <c r="I9" s="165"/>
    </row>
    <row r="11" spans="1:17" s="77" customFormat="1" x14ac:dyDescent="0.2"/>
    <row r="12" spans="1:17" s="65" customFormat="1" x14ac:dyDescent="0.2"/>
    <row r="13" spans="1:17" s="149" customFormat="1" x14ac:dyDescent="0.2">
      <c r="B13" s="148" t="s">
        <v>99</v>
      </c>
      <c r="C13" s="148"/>
      <c r="D13" s="148"/>
      <c r="E13" s="148"/>
      <c r="F13" s="148"/>
      <c r="G13" s="148"/>
      <c r="H13" s="150" t="s">
        <v>103</v>
      </c>
      <c r="I13" s="148"/>
      <c r="J13" s="148"/>
      <c r="K13" s="148"/>
      <c r="L13" s="148"/>
      <c r="M13" s="148"/>
      <c r="N13" s="148"/>
      <c r="O13" s="148"/>
      <c r="P13" s="148"/>
      <c r="Q13" s="148"/>
    </row>
    <row r="14" spans="1:17" s="149" customFormat="1" ht="39.75" customHeight="1" x14ac:dyDescent="0.2">
      <c r="B14" s="151" t="s">
        <v>80</v>
      </c>
      <c r="C14" s="151" t="s">
        <v>126</v>
      </c>
      <c r="D14" s="151" t="s">
        <v>69</v>
      </c>
      <c r="E14" s="151" t="s">
        <v>159</v>
      </c>
      <c r="F14" s="151" t="s">
        <v>101</v>
      </c>
      <c r="G14" s="152" t="s">
        <v>149</v>
      </c>
      <c r="H14" s="151" t="s">
        <v>124</v>
      </c>
      <c r="I14" s="151" t="s">
        <v>125</v>
      </c>
      <c r="J14" s="151" t="s">
        <v>84</v>
      </c>
      <c r="K14" s="152" t="s">
        <v>179</v>
      </c>
      <c r="L14" s="152" t="s">
        <v>153</v>
      </c>
      <c r="M14" s="152" t="s">
        <v>189</v>
      </c>
      <c r="N14" s="152" t="s">
        <v>190</v>
      </c>
      <c r="O14" s="152" t="s">
        <v>218</v>
      </c>
      <c r="P14" s="152" t="s">
        <v>200</v>
      </c>
      <c r="Q14" s="151"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24</v>
      </c>
      <c r="K15" s="114">
        <v>2008</v>
      </c>
      <c r="L15" s="117">
        <f>INDEX('2. Reguleringsparameters'!$D$46:$E$50,MATCH('3. Investeringen'!C15,'2. Reguleringsparameters'!$B$46:$B$50,0),MATCH('3. Investeringen'!F15,'2. Reguleringsparameters'!$D$43:$E$43,0))</f>
        <v>1</v>
      </c>
      <c r="M15" s="117">
        <f t="shared" ref="M15:M78" si="1">IF(OR(J15=0,J15+K15+L15&lt;2011),0,MIN(J15,J15+L15+K15-2011))</f>
        <v>22</v>
      </c>
      <c r="N15" s="170">
        <f t="shared" ref="N15:N78" si="2">MAX(2011,K15)</f>
        <v>2011</v>
      </c>
      <c r="O15" s="85">
        <v>8722783.172812501</v>
      </c>
      <c r="P15" s="85">
        <v>8722783.172812501</v>
      </c>
      <c r="Q15" s="73" t="s">
        <v>163</v>
      </c>
    </row>
    <row r="16" spans="1:17" x14ac:dyDescent="0.2">
      <c r="B16" s="85">
        <v>2</v>
      </c>
      <c r="C16" s="85" t="s">
        <v>154</v>
      </c>
      <c r="D16" s="85" t="s">
        <v>156</v>
      </c>
      <c r="E16" s="85"/>
      <c r="F16" s="85" t="s">
        <v>124</v>
      </c>
      <c r="G16" s="87" t="str">
        <f t="shared" ref="G16:G79" si="3">C16&amp;" "&amp;F16</f>
        <v>Start-GAW excl. bijzonderheden TD</v>
      </c>
      <c r="H16" s="87">
        <f t="shared" si="0"/>
        <v>1</v>
      </c>
      <c r="I16" s="87">
        <f t="shared" si="0"/>
        <v>0</v>
      </c>
      <c r="J16" s="85">
        <v>32.6</v>
      </c>
      <c r="K16" s="114">
        <v>2004</v>
      </c>
      <c r="L16" s="117">
        <f>INDEX('2. Reguleringsparameters'!$D$46:$E$50,MATCH('3. Investeringen'!C16,'2. Reguleringsparameters'!$B$46:$B$50,0),MATCH('3. Investeringen'!F16,'2. Reguleringsparameters'!$D$43:$E$43,0))</f>
        <v>0</v>
      </c>
      <c r="M16" s="117">
        <f t="shared" si="1"/>
        <v>25.599999999999909</v>
      </c>
      <c r="N16" s="170">
        <f t="shared" si="2"/>
        <v>2011</v>
      </c>
      <c r="O16" s="85">
        <v>122227616.19631901</v>
      </c>
      <c r="P16" s="85">
        <v>133486706.00633258</v>
      </c>
      <c r="Q16" s="115">
        <v>37987</v>
      </c>
    </row>
    <row r="17" spans="2:17" x14ac:dyDescent="0.2">
      <c r="B17" s="85">
        <v>3</v>
      </c>
      <c r="C17" s="85" t="s">
        <v>127</v>
      </c>
      <c r="D17" s="85" t="s">
        <v>155</v>
      </c>
      <c r="E17" s="85"/>
      <c r="F17" s="85" t="s">
        <v>124</v>
      </c>
      <c r="G17" s="87" t="str">
        <f t="shared" si="3"/>
        <v>Precario TD</v>
      </c>
      <c r="H17" s="87">
        <f t="shared" si="0"/>
        <v>1</v>
      </c>
      <c r="I17" s="87">
        <f t="shared" si="0"/>
        <v>0</v>
      </c>
      <c r="J17" s="85">
        <v>15</v>
      </c>
      <c r="K17" s="114">
        <v>2004</v>
      </c>
      <c r="L17" s="117">
        <f>INDEX('2. Reguleringsparameters'!$D$46:$E$50,MATCH('3. Investeringen'!C17,'2. Reguleringsparameters'!$B$46:$B$50,0),MATCH('3. Investeringen'!F17,'2. Reguleringsparameters'!$D$43:$E$43,0))</f>
        <v>0</v>
      </c>
      <c r="M17" s="117">
        <f t="shared" si="1"/>
        <v>8</v>
      </c>
      <c r="N17" s="170">
        <f t="shared" si="2"/>
        <v>2011</v>
      </c>
      <c r="O17" s="85">
        <v>11603519.466666667</v>
      </c>
      <c r="P17" s="85">
        <v>12672386.485864703</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55</v>
      </c>
      <c r="K18" s="114">
        <v>2004</v>
      </c>
      <c r="L18" s="117">
        <f>INDEX('2. Reguleringsparameters'!$D$46:$E$50,MATCH('3. Investeringen'!C18,'2. Reguleringsparameters'!$B$46:$B$50,0),MATCH('3. Investeringen'!F18,'2. Reguleringsparameters'!$D$43:$E$43,0))</f>
        <v>0.5</v>
      </c>
      <c r="M18" s="117">
        <f t="shared" si="1"/>
        <v>48.5</v>
      </c>
      <c r="N18" s="170">
        <f t="shared" si="2"/>
        <v>2011</v>
      </c>
      <c r="O18" s="85">
        <v>227189.87272727274</v>
      </c>
      <c r="P18" s="85">
        <v>248117.64061283294</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45</v>
      </c>
      <c r="K19" s="114">
        <v>2004</v>
      </c>
      <c r="L19" s="117">
        <f>INDEX('2. Reguleringsparameters'!$D$46:$E$50,MATCH('3. Investeringen'!C19,'2. Reguleringsparameters'!$B$46:$B$50,0),MATCH('3. Investeringen'!F19,'2. Reguleringsparameters'!$D$43:$E$43,0))</f>
        <v>0.5</v>
      </c>
      <c r="M19" s="117">
        <f t="shared" si="1"/>
        <v>38.5</v>
      </c>
      <c r="N19" s="170">
        <f t="shared" si="2"/>
        <v>2011</v>
      </c>
      <c r="O19" s="85">
        <v>510055.7</v>
      </c>
      <c r="P19" s="85">
        <v>557039.86866107769</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30</v>
      </c>
      <c r="K20" s="114">
        <v>2004</v>
      </c>
      <c r="L20" s="117">
        <f>INDEX('2. Reguleringsparameters'!$D$46:$E$50,MATCH('3. Investeringen'!C20,'2. Reguleringsparameters'!$B$46:$B$50,0),MATCH('3. Investeringen'!F20,'2. Reguleringsparameters'!$D$43:$E$43,0))</f>
        <v>0.5</v>
      </c>
      <c r="M20" s="117">
        <f t="shared" si="1"/>
        <v>23.5</v>
      </c>
      <c r="N20" s="170">
        <f t="shared" si="2"/>
        <v>2011</v>
      </c>
      <c r="O20" s="85">
        <v>191445.84490521089</v>
      </c>
      <c r="P20" s="85">
        <v>209081.02448753672</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25</v>
      </c>
      <c r="K21" s="114">
        <v>2004</v>
      </c>
      <c r="L21" s="117">
        <f>INDEX('2. Reguleringsparameters'!$D$46:$E$50,MATCH('3. Investeringen'!C21,'2. Reguleringsparameters'!$B$46:$B$50,0),MATCH('3. Investeringen'!F21,'2. Reguleringsparameters'!$D$43:$E$43,0))</f>
        <v>0.5</v>
      </c>
      <c r="M21" s="117">
        <f t="shared" si="1"/>
        <v>18.5</v>
      </c>
      <c r="N21" s="170">
        <f t="shared" si="2"/>
        <v>2011</v>
      </c>
      <c r="O21" s="85">
        <v>3700</v>
      </c>
      <c r="P21" s="85">
        <v>4040.8283135469082</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10</v>
      </c>
      <c r="K22" s="114">
        <v>2004</v>
      </c>
      <c r="L22" s="117">
        <f>INDEX('2. Reguleringsparameters'!$D$46:$E$50,MATCH('3. Investeringen'!C22,'2. Reguleringsparameters'!$B$46:$B$50,0),MATCH('3. Investeringen'!F22,'2. Reguleringsparameters'!$D$43:$E$43,0))</f>
        <v>0.5</v>
      </c>
      <c r="M22" s="117">
        <f t="shared" si="1"/>
        <v>3.5</v>
      </c>
      <c r="N22" s="170">
        <f t="shared" si="2"/>
        <v>2011</v>
      </c>
      <c r="O22" s="85">
        <v>80032.75448778522</v>
      </c>
      <c r="P22" s="85">
        <v>87405.032525781397</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5</v>
      </c>
      <c r="K23" s="114">
        <v>2004</v>
      </c>
      <c r="L23" s="117">
        <f>INDEX('2. Reguleringsparameters'!$D$46:$E$50,MATCH('3. Investeringen'!C23,'2. Reguleringsparameters'!$B$46:$B$50,0),MATCH('3. Investeringen'!F23,'2. Reguleringsparameters'!$D$43:$E$43,0))</f>
        <v>0.5</v>
      </c>
      <c r="M23" s="117">
        <f t="shared" si="1"/>
        <v>0</v>
      </c>
      <c r="N23" s="170">
        <f t="shared" si="2"/>
        <v>2011</v>
      </c>
      <c r="O23" s="85">
        <v>0</v>
      </c>
      <c r="P23" s="85">
        <v>7.2977854870259757E-11</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55</v>
      </c>
      <c r="K24" s="114">
        <v>2005</v>
      </c>
      <c r="L24" s="117">
        <f>INDEX('2. Reguleringsparameters'!$D$46:$E$50,MATCH('3. Investeringen'!C24,'2. Reguleringsparameters'!$B$46:$B$50,0),MATCH('3. Investeringen'!F24,'2. Reguleringsparameters'!$D$43:$E$43,0))</f>
        <v>0.5</v>
      </c>
      <c r="M24" s="117">
        <f t="shared" si="1"/>
        <v>49.5</v>
      </c>
      <c r="N24" s="170">
        <f t="shared" si="2"/>
        <v>2011</v>
      </c>
      <c r="O24" s="85">
        <v>301630.5</v>
      </c>
      <c r="P24" s="85">
        <v>325831.27880592155</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45</v>
      </c>
      <c r="K25" s="114">
        <v>2005</v>
      </c>
      <c r="L25" s="117">
        <f>INDEX('2. Reguleringsparameters'!$D$46:$E$50,MATCH('3. Investeringen'!C25,'2. Reguleringsparameters'!$B$46:$B$50,0),MATCH('3. Investeringen'!F25,'2. Reguleringsparameters'!$D$43:$E$43,0))</f>
        <v>0.5</v>
      </c>
      <c r="M25" s="117">
        <f t="shared" si="1"/>
        <v>39.5</v>
      </c>
      <c r="N25" s="170">
        <f t="shared" si="2"/>
        <v>2011</v>
      </c>
      <c r="O25" s="85">
        <v>904188.35555555555</v>
      </c>
      <c r="P25" s="85">
        <v>976734.27644780581</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30</v>
      </c>
      <c r="K26" s="114">
        <v>2005</v>
      </c>
      <c r="L26" s="117">
        <f>INDEX('2. Reguleringsparameters'!$D$46:$E$50,MATCH('3. Investeringen'!C26,'2. Reguleringsparameters'!$B$46:$B$50,0),MATCH('3. Investeringen'!F26,'2. Reguleringsparameters'!$D$43:$E$43,0))</f>
        <v>0.5</v>
      </c>
      <c r="M26" s="117">
        <f t="shared" si="1"/>
        <v>24.5</v>
      </c>
      <c r="N26" s="170">
        <f t="shared" si="2"/>
        <v>2011</v>
      </c>
      <c r="O26" s="85">
        <v>270899.03431926406</v>
      </c>
      <c r="P26" s="85">
        <v>292634.12943828636</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10</v>
      </c>
      <c r="K27" s="114">
        <v>2005</v>
      </c>
      <c r="L27" s="117">
        <f>INDEX('2. Reguleringsparameters'!$D$46:$E$50,MATCH('3. Investeringen'!C27,'2. Reguleringsparameters'!$B$46:$B$50,0),MATCH('3. Investeringen'!F27,'2. Reguleringsparameters'!$D$43:$E$43,0))</f>
        <v>0.5</v>
      </c>
      <c r="M27" s="117">
        <f t="shared" si="1"/>
        <v>4.5</v>
      </c>
      <c r="N27" s="170">
        <f t="shared" si="2"/>
        <v>2011</v>
      </c>
      <c r="O27" s="85">
        <v>95193.583169077945</v>
      </c>
      <c r="P27" s="85">
        <v>102831.26851594425</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5</v>
      </c>
      <c r="K28" s="114">
        <v>2005</v>
      </c>
      <c r="L28" s="117">
        <f>INDEX('2. Reguleringsparameters'!$D$46:$E$50,MATCH('3. Investeringen'!C28,'2. Reguleringsparameters'!$B$46:$B$50,0),MATCH('3. Investeringen'!F28,'2. Reguleringsparameters'!$D$43:$E$43,0))</f>
        <v>0.5</v>
      </c>
      <c r="M28" s="117">
        <f t="shared" si="1"/>
        <v>0</v>
      </c>
      <c r="N28" s="170">
        <f t="shared" si="2"/>
        <v>2011</v>
      </c>
      <c r="O28" s="85">
        <v>0</v>
      </c>
      <c r="P28" s="85">
        <v>7.2759576141834259E-12</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55</v>
      </c>
      <c r="K29" s="114">
        <v>2006</v>
      </c>
      <c r="L29" s="117">
        <f>INDEX('2. Reguleringsparameters'!$D$46:$E$50,MATCH('3. Investeringen'!C29,'2. Reguleringsparameters'!$B$46:$B$50,0),MATCH('3. Investeringen'!F29,'2. Reguleringsparameters'!$D$43:$E$43,0))</f>
        <v>0.5</v>
      </c>
      <c r="M29" s="117">
        <f t="shared" si="1"/>
        <v>50.5</v>
      </c>
      <c r="N29" s="170">
        <f t="shared" si="2"/>
        <v>2011</v>
      </c>
      <c r="O29" s="85">
        <v>590105.35454545449</v>
      </c>
      <c r="P29" s="85">
        <v>626180.14998687466</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45</v>
      </c>
      <c r="K30" s="114">
        <v>2006</v>
      </c>
      <c r="L30" s="117">
        <f>INDEX('2. Reguleringsparameters'!$D$46:$E$50,MATCH('3. Investeringen'!C30,'2. Reguleringsparameters'!$B$46:$B$50,0),MATCH('3. Investeringen'!F30,'2. Reguleringsparameters'!$D$43:$E$43,0))</f>
        <v>0.5</v>
      </c>
      <c r="M30" s="117">
        <f t="shared" si="1"/>
        <v>40.5</v>
      </c>
      <c r="N30" s="170">
        <f t="shared" si="2"/>
        <v>2011</v>
      </c>
      <c r="O30" s="85">
        <v>867896.1</v>
      </c>
      <c r="P30" s="85">
        <v>920953.02285409474</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30</v>
      </c>
      <c r="K31" s="114">
        <v>2006</v>
      </c>
      <c r="L31" s="117">
        <f>INDEX('2. Reguleringsparameters'!$D$46:$E$50,MATCH('3. Investeringen'!C31,'2. Reguleringsparameters'!$B$46:$B$50,0),MATCH('3. Investeringen'!F31,'2. Reguleringsparameters'!$D$43:$E$43,0))</f>
        <v>0.5</v>
      </c>
      <c r="M31" s="117">
        <f t="shared" si="1"/>
        <v>25.5</v>
      </c>
      <c r="N31" s="170">
        <f t="shared" si="2"/>
        <v>2011</v>
      </c>
      <c r="O31" s="85">
        <v>-84210.502999999982</v>
      </c>
      <c r="P31" s="85">
        <v>-89358.527240661439</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25</v>
      </c>
      <c r="K32" s="114">
        <v>2006</v>
      </c>
      <c r="L32" s="117">
        <f>INDEX('2. Reguleringsparameters'!$D$46:$E$50,MATCH('3. Investeringen'!C32,'2. Reguleringsparameters'!$B$46:$B$50,0),MATCH('3. Investeringen'!F32,'2. Reguleringsparameters'!$D$43:$E$43,0))</f>
        <v>0.5</v>
      </c>
      <c r="M32" s="117">
        <f t="shared" si="1"/>
        <v>20.5</v>
      </c>
      <c r="N32" s="170">
        <f t="shared" si="2"/>
        <v>2011</v>
      </c>
      <c r="O32" s="85">
        <v>32685.199999999997</v>
      </c>
      <c r="P32" s="85">
        <v>34683.337950925998</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10</v>
      </c>
      <c r="K33" s="114">
        <v>2006</v>
      </c>
      <c r="L33" s="117">
        <f>INDEX('2. Reguleringsparameters'!$D$46:$E$50,MATCH('3. Investeringen'!C33,'2. Reguleringsparameters'!$B$46:$B$50,0),MATCH('3. Investeringen'!F33,'2. Reguleringsparameters'!$D$43:$E$43,0))</f>
        <v>0.5</v>
      </c>
      <c r="M33" s="117">
        <f t="shared" si="1"/>
        <v>5.5</v>
      </c>
      <c r="N33" s="170">
        <f t="shared" si="2"/>
        <v>2011</v>
      </c>
      <c r="O33" s="85">
        <v>147368.1</v>
      </c>
      <c r="P33" s="85">
        <v>156377.12528868893</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5</v>
      </c>
      <c r="K34" s="114">
        <v>2006</v>
      </c>
      <c r="L34" s="117">
        <f>INDEX('2. Reguleringsparameters'!$D$46:$E$50,MATCH('3. Investeringen'!C34,'2. Reguleringsparameters'!$B$46:$B$50,0),MATCH('3. Investeringen'!F34,'2. Reguleringsparameters'!$D$43:$E$43,0))</f>
        <v>0.5</v>
      </c>
      <c r="M34" s="117">
        <f t="shared" si="1"/>
        <v>0.5</v>
      </c>
      <c r="N34" s="170">
        <f t="shared" si="2"/>
        <v>2011</v>
      </c>
      <c r="O34" s="85">
        <v>137844.89999999991</v>
      </c>
      <c r="P34" s="85">
        <v>146271.74536216975</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55</v>
      </c>
      <c r="K35" s="114">
        <v>2007</v>
      </c>
      <c r="L35" s="117">
        <f>INDEX('2. Reguleringsparameters'!$D$46:$E$50,MATCH('3. Investeringen'!C35,'2. Reguleringsparameters'!$B$46:$B$50,0),MATCH('3. Investeringen'!F35,'2. Reguleringsparameters'!$D$43:$E$43,0))</f>
        <v>0.5</v>
      </c>
      <c r="M35" s="117">
        <f t="shared" si="1"/>
        <v>51.5</v>
      </c>
      <c r="N35" s="170">
        <f t="shared" si="2"/>
        <v>2011</v>
      </c>
      <c r="O35" s="85">
        <v>1224980.6573636364</v>
      </c>
      <c r="P35" s="85">
        <v>1281920.2768781295</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45</v>
      </c>
      <c r="K36" s="114">
        <v>2007</v>
      </c>
      <c r="L36" s="117">
        <f>INDEX('2. Reguleringsparameters'!$D$46:$E$50,MATCH('3. Investeringen'!C36,'2. Reguleringsparameters'!$B$46:$B$50,0),MATCH('3. Investeringen'!F36,'2. Reguleringsparameters'!$D$43:$E$43,0))</f>
        <v>0.5</v>
      </c>
      <c r="M36" s="117">
        <f t="shared" si="1"/>
        <v>41.5</v>
      </c>
      <c r="N36" s="170">
        <f t="shared" si="2"/>
        <v>2011</v>
      </c>
      <c r="O36" s="85">
        <v>664045.75144444441</v>
      </c>
      <c r="P36" s="85">
        <v>694911.96324964706</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30</v>
      </c>
      <c r="K37" s="114">
        <v>2007</v>
      </c>
      <c r="L37" s="117">
        <f>INDEX('2. Reguleringsparameters'!$D$46:$E$50,MATCH('3. Investeringen'!C37,'2. Reguleringsparameters'!$B$46:$B$50,0),MATCH('3. Investeringen'!F37,'2. Reguleringsparameters'!$D$43:$E$43,0))</f>
        <v>0.5</v>
      </c>
      <c r="M37" s="117">
        <f t="shared" si="1"/>
        <v>26.5</v>
      </c>
      <c r="N37" s="170">
        <f t="shared" si="2"/>
        <v>2011</v>
      </c>
      <c r="O37" s="85">
        <v>110140.72216666667</v>
      </c>
      <c r="P37" s="85">
        <v>115260.2893822981</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25</v>
      </c>
      <c r="K38" s="114">
        <v>2007</v>
      </c>
      <c r="L38" s="117">
        <f>INDEX('2. Reguleringsparameters'!$D$46:$E$50,MATCH('3. Investeringen'!C38,'2. Reguleringsparameters'!$B$46:$B$50,0),MATCH('3. Investeringen'!F38,'2. Reguleringsparameters'!$D$43:$E$43,0))</f>
        <v>0.5</v>
      </c>
      <c r="M38" s="117">
        <f t="shared" si="1"/>
        <v>21.5</v>
      </c>
      <c r="N38" s="170">
        <f t="shared" si="2"/>
        <v>2011</v>
      </c>
      <c r="O38" s="85">
        <v>131513.995</v>
      </c>
      <c r="P38" s="85">
        <v>137627.03588037373</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10</v>
      </c>
      <c r="K39" s="114">
        <v>2007</v>
      </c>
      <c r="L39" s="117">
        <f>INDEX('2. Reguleringsparameters'!$D$46:$E$50,MATCH('3. Investeringen'!C39,'2. Reguleringsparameters'!$B$46:$B$50,0),MATCH('3. Investeringen'!F39,'2. Reguleringsparameters'!$D$43:$E$43,0))</f>
        <v>0.5</v>
      </c>
      <c r="M39" s="117">
        <f t="shared" si="1"/>
        <v>6.5</v>
      </c>
      <c r="N39" s="170">
        <f t="shared" si="2"/>
        <v>2011</v>
      </c>
      <c r="O39" s="85">
        <v>395085.67150000005</v>
      </c>
      <c r="P39" s="85">
        <v>413450.06580746046</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5</v>
      </c>
      <c r="K40" s="114">
        <v>2007</v>
      </c>
      <c r="L40" s="117">
        <f>INDEX('2. Reguleringsparameters'!$D$46:$E$50,MATCH('3. Investeringen'!C40,'2. Reguleringsparameters'!$B$46:$B$50,0),MATCH('3. Investeringen'!F40,'2. Reguleringsparameters'!$D$43:$E$43,0))</f>
        <v>0.5</v>
      </c>
      <c r="M40" s="117">
        <f t="shared" si="1"/>
        <v>1.5</v>
      </c>
      <c r="N40" s="170">
        <f t="shared" si="2"/>
        <v>2011</v>
      </c>
      <c r="O40" s="85">
        <v>261414.11100000003</v>
      </c>
      <c r="P40" s="85">
        <v>273565.17634669226</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55</v>
      </c>
      <c r="K41" s="114">
        <v>2008</v>
      </c>
      <c r="L41" s="117">
        <f>INDEX('2. Reguleringsparameters'!$D$46:$E$50,MATCH('3. Investeringen'!C41,'2. Reguleringsparameters'!$B$46:$B$50,0),MATCH('3. Investeringen'!F41,'2. Reguleringsparameters'!$D$43:$E$43,0))</f>
        <v>0.5</v>
      </c>
      <c r="M41" s="117">
        <f t="shared" si="1"/>
        <v>52.5</v>
      </c>
      <c r="N41" s="170">
        <f t="shared" si="2"/>
        <v>2011</v>
      </c>
      <c r="O41" s="85">
        <v>1819039.3581818182</v>
      </c>
      <c r="P41" s="85">
        <v>1882880.3634965671</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45</v>
      </c>
      <c r="K42" s="114">
        <v>2008</v>
      </c>
      <c r="L42" s="117">
        <f>INDEX('2. Reguleringsparameters'!$D$46:$E$50,MATCH('3. Investeringen'!C42,'2. Reguleringsparameters'!$B$46:$B$50,0),MATCH('3. Investeringen'!F42,'2. Reguleringsparameters'!$D$43:$E$43,0))</f>
        <v>0.5</v>
      </c>
      <c r="M42" s="117">
        <f t="shared" si="1"/>
        <v>42.5</v>
      </c>
      <c r="N42" s="170">
        <f t="shared" si="2"/>
        <v>2011</v>
      </c>
      <c r="O42" s="85">
        <v>1300217.8944444444</v>
      </c>
      <c r="P42" s="85">
        <v>1345850.3416678666</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30</v>
      </c>
      <c r="K43" s="114">
        <v>2008</v>
      </c>
      <c r="L43" s="117">
        <f>INDEX('2. Reguleringsparameters'!$D$46:$E$50,MATCH('3. Investeringen'!C43,'2. Reguleringsparameters'!$B$46:$B$50,0),MATCH('3. Investeringen'!F43,'2. Reguleringsparameters'!$D$43:$E$43,0))</f>
        <v>0.5</v>
      </c>
      <c r="M43" s="117">
        <f t="shared" si="1"/>
        <v>27.5</v>
      </c>
      <c r="N43" s="170">
        <f t="shared" si="2"/>
        <v>2011</v>
      </c>
      <c r="O43" s="85">
        <v>562538.86333333328</v>
      </c>
      <c r="P43" s="85">
        <v>582281.72728087986</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25</v>
      </c>
      <c r="K44" s="114">
        <v>2008</v>
      </c>
      <c r="L44" s="117">
        <f>INDEX('2. Reguleringsparameters'!$D$46:$E$50,MATCH('3. Investeringen'!C44,'2. Reguleringsparameters'!$B$46:$B$50,0),MATCH('3. Investeringen'!F44,'2. Reguleringsparameters'!$D$43:$E$43,0))</f>
        <v>0.5</v>
      </c>
      <c r="M44" s="117">
        <f t="shared" si="1"/>
        <v>22.5</v>
      </c>
      <c r="N44" s="170">
        <f t="shared" si="2"/>
        <v>2011</v>
      </c>
      <c r="O44" s="85">
        <v>110748.033</v>
      </c>
      <c r="P44" s="85">
        <v>114634.84596616798</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10</v>
      </c>
      <c r="K45" s="114">
        <v>2008</v>
      </c>
      <c r="L45" s="117">
        <f>INDEX('2. Reguleringsparameters'!$D$46:$E$50,MATCH('3. Investeringen'!C45,'2. Reguleringsparameters'!$B$46:$B$50,0),MATCH('3. Investeringen'!F45,'2. Reguleringsparameters'!$D$43:$E$43,0))</f>
        <v>0.5</v>
      </c>
      <c r="M45" s="117">
        <f t="shared" si="1"/>
        <v>7.5</v>
      </c>
      <c r="N45" s="170">
        <f t="shared" si="2"/>
        <v>2011</v>
      </c>
      <c r="O45" s="85">
        <v>620186.10750000004</v>
      </c>
      <c r="P45" s="85">
        <v>641952.15912882006</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5</v>
      </c>
      <c r="K46" s="114">
        <v>2008</v>
      </c>
      <c r="L46" s="117">
        <f>INDEX('2. Reguleringsparameters'!$D$46:$E$50,MATCH('3. Investeringen'!C46,'2. Reguleringsparameters'!$B$46:$B$50,0),MATCH('3. Investeringen'!F46,'2. Reguleringsparameters'!$D$43:$E$43,0))</f>
        <v>0.5</v>
      </c>
      <c r="M46" s="117">
        <f t="shared" si="1"/>
        <v>2.5</v>
      </c>
      <c r="N46" s="170">
        <f t="shared" si="2"/>
        <v>2011</v>
      </c>
      <c r="O46" s="85">
        <v>657338.71000000008</v>
      </c>
      <c r="P46" s="85">
        <v>680408.66936615983</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55</v>
      </c>
      <c r="K47" s="114">
        <v>2009</v>
      </c>
      <c r="L47" s="117">
        <f>INDEX('2. Reguleringsparameters'!$D$46:$E$50,MATCH('3. Investeringen'!C47,'2. Reguleringsparameters'!$B$46:$B$50,0),MATCH('3. Investeringen'!F47,'2. Reguleringsparameters'!$D$43:$E$43,0))</f>
        <v>0.5</v>
      </c>
      <c r="M47" s="117">
        <f t="shared" si="1"/>
        <v>53.5</v>
      </c>
      <c r="N47" s="170">
        <f t="shared" si="2"/>
        <v>2011</v>
      </c>
      <c r="O47" s="85">
        <v>228227.07990909091</v>
      </c>
      <c r="P47" s="85">
        <v>228911.76114881816</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45</v>
      </c>
      <c r="K48" s="114">
        <v>2009</v>
      </c>
      <c r="L48" s="117">
        <f>INDEX('2. Reguleringsparameters'!$D$46:$E$50,MATCH('3. Investeringen'!C48,'2. Reguleringsparameters'!$B$46:$B$50,0),MATCH('3. Investeringen'!F48,'2. Reguleringsparameters'!$D$43:$E$43,0))</f>
        <v>0.5</v>
      </c>
      <c r="M48" s="117">
        <f t="shared" si="1"/>
        <v>43.5</v>
      </c>
      <c r="N48" s="170">
        <f t="shared" si="2"/>
        <v>2011</v>
      </c>
      <c r="O48" s="85">
        <v>1020226.5056666667</v>
      </c>
      <c r="P48" s="85">
        <v>1023287.1851836666</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30</v>
      </c>
      <c r="K49" s="114">
        <v>2009</v>
      </c>
      <c r="L49" s="117">
        <f>INDEX('2. Reguleringsparameters'!$D$46:$E$50,MATCH('3. Investeringen'!C49,'2. Reguleringsparameters'!$B$46:$B$50,0),MATCH('3. Investeringen'!F49,'2. Reguleringsparameters'!$D$43:$E$43,0))</f>
        <v>0.5</v>
      </c>
      <c r="M49" s="117">
        <f t="shared" si="1"/>
        <v>28.5</v>
      </c>
      <c r="N49" s="170">
        <f t="shared" si="2"/>
        <v>2011</v>
      </c>
      <c r="O49" s="85">
        <v>577058.07962500001</v>
      </c>
      <c r="P49" s="85">
        <v>578789.25386387494</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25</v>
      </c>
      <c r="K50" s="114">
        <v>2009</v>
      </c>
      <c r="L50" s="117">
        <f>INDEX('2. Reguleringsparameters'!$D$46:$E$50,MATCH('3. Investeringen'!C50,'2. Reguleringsparameters'!$B$46:$B$50,0),MATCH('3. Investeringen'!F50,'2. Reguleringsparameters'!$D$43:$E$43,0))</f>
        <v>0.5</v>
      </c>
      <c r="M50" s="117">
        <f t="shared" si="1"/>
        <v>23.5</v>
      </c>
      <c r="N50" s="170">
        <f t="shared" si="2"/>
        <v>2011</v>
      </c>
      <c r="O50" s="85">
        <v>25824.695200000002</v>
      </c>
      <c r="P50" s="85">
        <v>25902.169285600001</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10</v>
      </c>
      <c r="K51" s="114">
        <v>2009</v>
      </c>
      <c r="L51" s="117">
        <f>INDEX('2. Reguleringsparameters'!$D$46:$E$50,MATCH('3. Investeringen'!C51,'2. Reguleringsparameters'!$B$46:$B$50,0),MATCH('3. Investeringen'!F51,'2. Reguleringsparameters'!$D$43:$E$43,0))</f>
        <v>0.5</v>
      </c>
      <c r="M51" s="117">
        <f t="shared" si="1"/>
        <v>8.5</v>
      </c>
      <c r="N51" s="170">
        <f t="shared" si="2"/>
        <v>2011</v>
      </c>
      <c r="O51" s="85">
        <v>662804.17700000003</v>
      </c>
      <c r="P51" s="85">
        <v>664792.58953099989</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5</v>
      </c>
      <c r="K52" s="114">
        <v>2009</v>
      </c>
      <c r="L52" s="117">
        <f>INDEX('2. Reguleringsparameters'!$D$46:$E$50,MATCH('3. Investeringen'!C52,'2. Reguleringsparameters'!$B$46:$B$50,0),MATCH('3. Investeringen'!F52,'2. Reguleringsparameters'!$D$43:$E$43,0))</f>
        <v>0.5</v>
      </c>
      <c r="M52" s="117">
        <f t="shared" si="1"/>
        <v>3.5</v>
      </c>
      <c r="N52" s="170">
        <f t="shared" si="2"/>
        <v>2011</v>
      </c>
      <c r="O52" s="85">
        <v>548750.45399999991</v>
      </c>
      <c r="P52" s="85">
        <v>550396.70536199992</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55</v>
      </c>
      <c r="K53" s="114">
        <v>2010</v>
      </c>
      <c r="L53" s="117">
        <f>INDEX('2. Reguleringsparameters'!$D$46:$E$50,MATCH('3. Investeringen'!C53,'2. Reguleringsparameters'!$B$46:$B$50,0),MATCH('3. Investeringen'!F53,'2. Reguleringsparameters'!$D$43:$E$43,0))</f>
        <v>0.5</v>
      </c>
      <c r="M53" s="117">
        <f t="shared" si="1"/>
        <v>54.5</v>
      </c>
      <c r="N53" s="170">
        <f t="shared" si="2"/>
        <v>2011</v>
      </c>
      <c r="O53" s="85">
        <v>3332264.1863327273</v>
      </c>
      <c r="P53" s="85">
        <v>3332264.1863327273</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45</v>
      </c>
      <c r="K54" s="114">
        <v>2010</v>
      </c>
      <c r="L54" s="117">
        <f>INDEX('2. Reguleringsparameters'!$D$46:$E$50,MATCH('3. Investeringen'!C54,'2. Reguleringsparameters'!$B$46:$B$50,0),MATCH('3. Investeringen'!F54,'2. Reguleringsparameters'!$D$43:$E$43,0))</f>
        <v>0.5</v>
      </c>
      <c r="M54" s="117">
        <f t="shared" si="1"/>
        <v>44.5</v>
      </c>
      <c r="N54" s="170">
        <f t="shared" si="2"/>
        <v>2011</v>
      </c>
      <c r="O54" s="85">
        <v>900032.06279333332</v>
      </c>
      <c r="P54" s="85">
        <v>900032.06279333332</v>
      </c>
      <c r="Q54" s="105"/>
    </row>
    <row r="55" spans="2:17" x14ac:dyDescent="0.2">
      <c r="B55" s="85">
        <v>41</v>
      </c>
      <c r="C55" s="85" t="s">
        <v>146</v>
      </c>
      <c r="D55" s="85" t="s">
        <v>155</v>
      </c>
      <c r="E55" s="85"/>
      <c r="F55" s="85" t="s">
        <v>124</v>
      </c>
      <c r="G55" s="87" t="str">
        <f t="shared" si="3"/>
        <v>Nieuwe investeringen TD</v>
      </c>
      <c r="H55" s="87">
        <f t="shared" ref="H55:I74" si="5">IF($F55=H$14,1,0)</f>
        <v>1</v>
      </c>
      <c r="I55" s="87">
        <f t="shared" si="5"/>
        <v>0</v>
      </c>
      <c r="J55" s="85">
        <v>30</v>
      </c>
      <c r="K55" s="114">
        <v>2010</v>
      </c>
      <c r="L55" s="117">
        <f>INDEX('2. Reguleringsparameters'!$D$46:$E$50,MATCH('3. Investeringen'!C55,'2. Reguleringsparameters'!$B$46:$B$50,0),MATCH('3. Investeringen'!F55,'2. Reguleringsparameters'!$D$43:$E$43,0))</f>
        <v>0.5</v>
      </c>
      <c r="M55" s="117">
        <f t="shared" si="1"/>
        <v>29.5</v>
      </c>
      <c r="N55" s="170">
        <f t="shared" si="2"/>
        <v>2011</v>
      </c>
      <c r="O55" s="85">
        <v>412346.57745833328</v>
      </c>
      <c r="P55" s="85">
        <v>412346.57745833328</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25</v>
      </c>
      <c r="K56" s="114">
        <v>2010</v>
      </c>
      <c r="L56" s="117">
        <f>INDEX('2. Reguleringsparameters'!$D$46:$E$50,MATCH('3. Investeringen'!C56,'2. Reguleringsparameters'!$B$46:$B$50,0),MATCH('3. Investeringen'!F56,'2. Reguleringsparameters'!$D$43:$E$43,0))</f>
        <v>0.5</v>
      </c>
      <c r="M56" s="117">
        <f t="shared" si="1"/>
        <v>24.5</v>
      </c>
      <c r="N56" s="170">
        <f t="shared" si="2"/>
        <v>2011</v>
      </c>
      <c r="O56" s="85">
        <v>61085.134599999998</v>
      </c>
      <c r="P56" s="85">
        <v>61085.134599999998</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10</v>
      </c>
      <c r="K57" s="114">
        <v>2010</v>
      </c>
      <c r="L57" s="117">
        <f>INDEX('2. Reguleringsparameters'!$D$46:$E$50,MATCH('3. Investeringen'!C57,'2. Reguleringsparameters'!$B$46:$B$50,0),MATCH('3. Investeringen'!F57,'2. Reguleringsparameters'!$D$43:$E$43,0))</f>
        <v>0.5</v>
      </c>
      <c r="M57" s="117">
        <f t="shared" si="1"/>
        <v>9.5</v>
      </c>
      <c r="N57" s="170">
        <f t="shared" si="2"/>
        <v>2011</v>
      </c>
      <c r="O57" s="85">
        <v>758647.29975000001</v>
      </c>
      <c r="P57" s="85">
        <v>758647.29975000001</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5</v>
      </c>
      <c r="K58" s="114">
        <v>2010</v>
      </c>
      <c r="L58" s="117">
        <f>INDEX('2. Reguleringsparameters'!$D$46:$E$50,MATCH('3. Investeringen'!C58,'2. Reguleringsparameters'!$B$46:$B$50,0),MATCH('3. Investeringen'!F58,'2. Reguleringsparameters'!$D$43:$E$43,0))</f>
        <v>0.5</v>
      </c>
      <c r="M58" s="117">
        <f t="shared" si="1"/>
        <v>4.5</v>
      </c>
      <c r="N58" s="170">
        <f t="shared" si="2"/>
        <v>2011</v>
      </c>
      <c r="O58" s="85">
        <v>104517.32399999999</v>
      </c>
      <c r="P58" s="85">
        <v>104517.32399999999</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55</v>
      </c>
      <c r="K59" s="114">
        <v>2011</v>
      </c>
      <c r="L59" s="117">
        <f>INDEX('2. Reguleringsparameters'!$D$46:$E$50,MATCH('3. Investeringen'!C59,'2. Reguleringsparameters'!$B$46:$B$50,0),MATCH('3. Investeringen'!F59,'2. Reguleringsparameters'!$D$43:$E$43,0))</f>
        <v>0.5</v>
      </c>
      <c r="M59" s="117">
        <f t="shared" si="1"/>
        <v>55</v>
      </c>
      <c r="N59" s="170">
        <f t="shared" si="2"/>
        <v>2011</v>
      </c>
      <c r="O59" s="85">
        <v>1523711.1168633371</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45</v>
      </c>
      <c r="K60" s="114">
        <v>2011</v>
      </c>
      <c r="L60" s="117">
        <f>INDEX('2. Reguleringsparameters'!$D$46:$E$50,MATCH('3. Investeringen'!C60,'2. Reguleringsparameters'!$B$46:$B$50,0),MATCH('3. Investeringen'!F60,'2. Reguleringsparameters'!$D$43:$E$43,0))</f>
        <v>0.5</v>
      </c>
      <c r="M60" s="117">
        <f t="shared" si="1"/>
        <v>45</v>
      </c>
      <c r="N60" s="170">
        <f t="shared" si="2"/>
        <v>2011</v>
      </c>
      <c r="O60" s="85">
        <v>539906.19019499642</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30</v>
      </c>
      <c r="K61" s="114">
        <v>2011</v>
      </c>
      <c r="L61" s="117">
        <f>INDEX('2. Reguleringsparameters'!$D$46:$E$50,MATCH('3. Investeringen'!C61,'2. Reguleringsparameters'!$B$46:$B$50,0),MATCH('3. Investeringen'!F61,'2. Reguleringsparameters'!$D$43:$E$43,0))</f>
        <v>0.5</v>
      </c>
      <c r="M61" s="117">
        <f t="shared" si="1"/>
        <v>30</v>
      </c>
      <c r="N61" s="170">
        <f t="shared" si="2"/>
        <v>2011</v>
      </c>
      <c r="O61" s="85">
        <v>234295.16413541662</v>
      </c>
      <c r="P61" s="85">
        <v>0</v>
      </c>
      <c r="Q61" s="105"/>
    </row>
    <row r="62" spans="2:17" x14ac:dyDescent="0.2">
      <c r="B62" s="85">
        <v>48</v>
      </c>
      <c r="C62" s="85" t="s">
        <v>146</v>
      </c>
      <c r="D62" s="85" t="s">
        <v>155</v>
      </c>
      <c r="E62" s="85"/>
      <c r="F62" s="85" t="s">
        <v>124</v>
      </c>
      <c r="G62" s="87" t="str">
        <f t="shared" si="3"/>
        <v>Nieuwe investeringen TD</v>
      </c>
      <c r="H62" s="87">
        <f t="shared" si="5"/>
        <v>1</v>
      </c>
      <c r="I62" s="87">
        <f t="shared" si="5"/>
        <v>0</v>
      </c>
      <c r="J62" s="85">
        <v>10</v>
      </c>
      <c r="K62" s="114">
        <v>2011</v>
      </c>
      <c r="L62" s="117">
        <f>INDEX('2. Reguleringsparameters'!$D$46:$E$50,MATCH('3. Investeringen'!C62,'2. Reguleringsparameters'!$B$46:$B$50,0),MATCH('3. Investeringen'!F62,'2. Reguleringsparameters'!$D$43:$E$43,0))</f>
        <v>0.5</v>
      </c>
      <c r="M62" s="117">
        <f t="shared" si="1"/>
        <v>10</v>
      </c>
      <c r="N62" s="170">
        <f t="shared" si="2"/>
        <v>2011</v>
      </c>
      <c r="O62" s="85">
        <v>358091.08749999997</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5</v>
      </c>
      <c r="K63" s="114">
        <v>2011</v>
      </c>
      <c r="L63" s="117">
        <f>INDEX('2. Reguleringsparameters'!$D$46:$E$50,MATCH('3. Investeringen'!C63,'2. Reguleringsparameters'!$B$46:$B$50,0),MATCH('3. Investeringen'!F63,'2. Reguleringsparameters'!$D$43:$E$43,0))</f>
        <v>0.5</v>
      </c>
      <c r="M63" s="117">
        <f t="shared" si="1"/>
        <v>5</v>
      </c>
      <c r="N63" s="170">
        <f t="shared" si="2"/>
        <v>2011</v>
      </c>
      <c r="O63" s="85">
        <v>4840.3124999999991</v>
      </c>
      <c r="P63" s="85">
        <v>0</v>
      </c>
      <c r="Q63" s="105"/>
    </row>
    <row r="64" spans="2:17" s="40" customFormat="1" x14ac:dyDescent="0.2">
      <c r="B64" s="85">
        <v>50</v>
      </c>
      <c r="C64" s="85" t="s">
        <v>146</v>
      </c>
      <c r="D64" s="85" t="s">
        <v>155</v>
      </c>
      <c r="E64" s="85"/>
      <c r="F64" s="85" t="s">
        <v>124</v>
      </c>
      <c r="G64" s="87" t="str">
        <f t="shared" si="3"/>
        <v>Nieuwe investeringen TD</v>
      </c>
      <c r="H64" s="87">
        <f t="shared" si="5"/>
        <v>1</v>
      </c>
      <c r="I64" s="87">
        <f t="shared" si="5"/>
        <v>0</v>
      </c>
      <c r="J64" s="85">
        <v>55</v>
      </c>
      <c r="K64" s="114">
        <v>2012</v>
      </c>
      <c r="L64" s="117">
        <f>INDEX('2. Reguleringsparameters'!$D$46:$E$50,MATCH('3. Investeringen'!C64,'2. Reguleringsparameters'!$B$46:$B$50,0),MATCH('3. Investeringen'!F64,'2. Reguleringsparameters'!$D$43:$E$43,0))</f>
        <v>0.5</v>
      </c>
      <c r="M64" s="117">
        <f t="shared" si="1"/>
        <v>55</v>
      </c>
      <c r="N64" s="170">
        <f t="shared" si="2"/>
        <v>2012</v>
      </c>
      <c r="O64" s="85">
        <v>1906852</v>
      </c>
      <c r="P64" s="85">
        <v>0</v>
      </c>
      <c r="Q64" s="105"/>
    </row>
    <row r="65" spans="2:17" x14ac:dyDescent="0.2">
      <c r="B65" s="85">
        <v>51</v>
      </c>
      <c r="C65" s="85" t="s">
        <v>146</v>
      </c>
      <c r="D65" s="85" t="s">
        <v>155</v>
      </c>
      <c r="E65" s="85"/>
      <c r="F65" s="85" t="s">
        <v>124</v>
      </c>
      <c r="G65" s="87" t="str">
        <f t="shared" si="3"/>
        <v>Nieuwe investeringen TD</v>
      </c>
      <c r="H65" s="87">
        <f t="shared" si="5"/>
        <v>1</v>
      </c>
      <c r="I65" s="87">
        <f t="shared" si="5"/>
        <v>0</v>
      </c>
      <c r="J65" s="85">
        <v>45</v>
      </c>
      <c r="K65" s="114">
        <v>2012</v>
      </c>
      <c r="L65" s="117">
        <f>INDEX('2. Reguleringsparameters'!$D$46:$E$50,MATCH('3. Investeringen'!C65,'2. Reguleringsparameters'!$B$46:$B$50,0),MATCH('3. Investeringen'!F65,'2. Reguleringsparameters'!$D$43:$E$43,0))</f>
        <v>0.5</v>
      </c>
      <c r="M65" s="117">
        <f t="shared" si="1"/>
        <v>45</v>
      </c>
      <c r="N65" s="170">
        <f t="shared" si="2"/>
        <v>2012</v>
      </c>
      <c r="O65" s="85">
        <v>817545</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30</v>
      </c>
      <c r="K66" s="114">
        <v>2012</v>
      </c>
      <c r="L66" s="117">
        <f>INDEX('2. Reguleringsparameters'!$D$46:$E$50,MATCH('3. Investeringen'!C66,'2. Reguleringsparameters'!$B$46:$B$50,0),MATCH('3. Investeringen'!F66,'2. Reguleringsparameters'!$D$43:$E$43,0))</f>
        <v>0.5</v>
      </c>
      <c r="M66" s="117">
        <f t="shared" si="1"/>
        <v>30</v>
      </c>
      <c r="N66" s="170">
        <f t="shared" si="2"/>
        <v>2012</v>
      </c>
      <c r="O66" s="85">
        <v>311421</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25</v>
      </c>
      <c r="K67" s="114">
        <v>2012</v>
      </c>
      <c r="L67" s="117">
        <f>INDEX('2. Reguleringsparameters'!$D$46:$E$50,MATCH('3. Investeringen'!C67,'2. Reguleringsparameters'!$B$46:$B$50,0),MATCH('3. Investeringen'!F67,'2. Reguleringsparameters'!$D$43:$E$43,0))</f>
        <v>0.5</v>
      </c>
      <c r="M67" s="117">
        <f t="shared" si="1"/>
        <v>25</v>
      </c>
      <c r="N67" s="170">
        <f t="shared" si="2"/>
        <v>2012</v>
      </c>
      <c r="O67" s="85">
        <v>16500</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10</v>
      </c>
      <c r="K68" s="114">
        <v>2012</v>
      </c>
      <c r="L68" s="117">
        <f>INDEX('2. Reguleringsparameters'!$D$46:$E$50,MATCH('3. Investeringen'!C68,'2. Reguleringsparameters'!$B$46:$B$50,0),MATCH('3. Investeringen'!F68,'2. Reguleringsparameters'!$D$43:$E$43,0))</f>
        <v>0.5</v>
      </c>
      <c r="M68" s="117">
        <f t="shared" si="1"/>
        <v>10</v>
      </c>
      <c r="N68" s="170">
        <f t="shared" si="2"/>
        <v>2012</v>
      </c>
      <c r="O68" s="85">
        <v>254717</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5</v>
      </c>
      <c r="K69" s="114">
        <v>2012</v>
      </c>
      <c r="L69" s="117">
        <f>INDEX('2. Reguleringsparameters'!$D$46:$E$50,MATCH('3. Investeringen'!C69,'2. Reguleringsparameters'!$B$46:$B$50,0),MATCH('3. Investeringen'!F69,'2. Reguleringsparameters'!$D$43:$E$43,0))</f>
        <v>0.5</v>
      </c>
      <c r="M69" s="117">
        <f t="shared" si="1"/>
        <v>5</v>
      </c>
      <c r="N69" s="170">
        <f t="shared" si="2"/>
        <v>2012</v>
      </c>
      <c r="O69" s="85">
        <v>416778</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55</v>
      </c>
      <c r="K70" s="114">
        <v>2013</v>
      </c>
      <c r="L70" s="117">
        <f>INDEX('2. Reguleringsparameters'!$D$46:$E$50,MATCH('3. Investeringen'!C70,'2. Reguleringsparameters'!$B$46:$B$50,0),MATCH('3. Investeringen'!F70,'2. Reguleringsparameters'!$D$43:$E$43,0))</f>
        <v>0.5</v>
      </c>
      <c r="M70" s="117">
        <f t="shared" si="1"/>
        <v>55</v>
      </c>
      <c r="N70" s="170">
        <f t="shared" si="2"/>
        <v>2013</v>
      </c>
      <c r="O70" s="85">
        <v>606458.80000000005</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45</v>
      </c>
      <c r="K71" s="114">
        <v>2013</v>
      </c>
      <c r="L71" s="117">
        <f>INDEX('2. Reguleringsparameters'!$D$46:$E$50,MATCH('3. Investeringen'!C71,'2. Reguleringsparameters'!$B$46:$B$50,0),MATCH('3. Investeringen'!F71,'2. Reguleringsparameters'!$D$43:$E$43,0))</f>
        <v>0.5</v>
      </c>
      <c r="M71" s="117">
        <f t="shared" si="1"/>
        <v>45</v>
      </c>
      <c r="N71" s="170">
        <f t="shared" si="2"/>
        <v>2013</v>
      </c>
      <c r="O71" s="85">
        <v>641634.57999999996</v>
      </c>
      <c r="P71" s="85">
        <v>0</v>
      </c>
      <c r="Q71" s="105"/>
    </row>
    <row r="72" spans="2:17" s="40" customFormat="1" x14ac:dyDescent="0.2">
      <c r="B72" s="85">
        <v>58</v>
      </c>
      <c r="C72" s="85" t="s">
        <v>146</v>
      </c>
      <c r="D72" s="85" t="s">
        <v>155</v>
      </c>
      <c r="E72" s="85"/>
      <c r="F72" s="85" t="s">
        <v>124</v>
      </c>
      <c r="G72" s="87" t="str">
        <f t="shared" si="3"/>
        <v>Nieuwe investeringen TD</v>
      </c>
      <c r="H72" s="87">
        <f t="shared" si="5"/>
        <v>1</v>
      </c>
      <c r="I72" s="87">
        <f t="shared" si="5"/>
        <v>0</v>
      </c>
      <c r="J72" s="85">
        <v>30</v>
      </c>
      <c r="K72" s="114">
        <v>2013</v>
      </c>
      <c r="L72" s="117">
        <f>INDEX('2. Reguleringsparameters'!$D$46:$E$50,MATCH('3. Investeringen'!C72,'2. Reguleringsparameters'!$B$46:$B$50,0),MATCH('3. Investeringen'!F72,'2. Reguleringsparameters'!$D$43:$E$43,0))</f>
        <v>0.5</v>
      </c>
      <c r="M72" s="117">
        <f t="shared" si="1"/>
        <v>30</v>
      </c>
      <c r="N72" s="170">
        <f t="shared" si="2"/>
        <v>2013</v>
      </c>
      <c r="O72" s="85">
        <v>181037.32</v>
      </c>
      <c r="P72" s="85">
        <v>0</v>
      </c>
      <c r="Q72" s="105"/>
    </row>
    <row r="73" spans="2:17" x14ac:dyDescent="0.2">
      <c r="B73" s="85">
        <v>59</v>
      </c>
      <c r="C73" s="85" t="s">
        <v>146</v>
      </c>
      <c r="D73" s="85" t="s">
        <v>155</v>
      </c>
      <c r="E73" s="85"/>
      <c r="F73" s="85" t="s">
        <v>124</v>
      </c>
      <c r="G73" s="87" t="str">
        <f t="shared" si="3"/>
        <v>Nieuwe investeringen TD</v>
      </c>
      <c r="H73" s="87">
        <f t="shared" si="5"/>
        <v>1</v>
      </c>
      <c r="I73" s="87">
        <f t="shared" si="5"/>
        <v>0</v>
      </c>
      <c r="J73" s="85">
        <v>25</v>
      </c>
      <c r="K73" s="114">
        <v>2013</v>
      </c>
      <c r="L73" s="117">
        <f>INDEX('2. Reguleringsparameters'!$D$46:$E$50,MATCH('3. Investeringen'!C73,'2. Reguleringsparameters'!$B$46:$B$50,0),MATCH('3. Investeringen'!F73,'2. Reguleringsparameters'!$D$43:$E$43,0))</f>
        <v>0.5</v>
      </c>
      <c r="M73" s="117">
        <f t="shared" si="1"/>
        <v>25</v>
      </c>
      <c r="N73" s="170">
        <f t="shared" si="2"/>
        <v>2013</v>
      </c>
      <c r="O73" s="85">
        <v>46680.43</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10</v>
      </c>
      <c r="K74" s="114">
        <v>2013</v>
      </c>
      <c r="L74" s="117">
        <f>INDEX('2. Reguleringsparameters'!$D$46:$E$50,MATCH('3. Investeringen'!C74,'2. Reguleringsparameters'!$B$46:$B$50,0),MATCH('3. Investeringen'!F74,'2. Reguleringsparameters'!$D$43:$E$43,0))</f>
        <v>0.5</v>
      </c>
      <c r="M74" s="117">
        <f t="shared" si="1"/>
        <v>10</v>
      </c>
      <c r="N74" s="170">
        <f t="shared" si="2"/>
        <v>2013</v>
      </c>
      <c r="O74" s="85">
        <v>159830.01999999999</v>
      </c>
      <c r="P74" s="85">
        <v>0</v>
      </c>
      <c r="Q74" s="105"/>
    </row>
    <row r="75" spans="2:17" s="40" customFormat="1" x14ac:dyDescent="0.2">
      <c r="B75" s="85">
        <v>61</v>
      </c>
      <c r="C75" s="85" t="s">
        <v>146</v>
      </c>
      <c r="D75" s="85" t="s">
        <v>155</v>
      </c>
      <c r="E75" s="85"/>
      <c r="F75" s="85" t="s">
        <v>124</v>
      </c>
      <c r="G75" s="87" t="str">
        <f t="shared" si="3"/>
        <v>Nieuwe investeringen TD</v>
      </c>
      <c r="H75" s="87">
        <f t="shared" ref="H75:I94" si="6">IF($F75=H$14,1,0)</f>
        <v>1</v>
      </c>
      <c r="I75" s="87">
        <f t="shared" si="6"/>
        <v>0</v>
      </c>
      <c r="J75" s="85">
        <v>5</v>
      </c>
      <c r="K75" s="114">
        <v>2013</v>
      </c>
      <c r="L75" s="117">
        <f>INDEX('2. Reguleringsparameters'!$D$46:$E$50,MATCH('3. Investeringen'!C75,'2. Reguleringsparameters'!$B$46:$B$50,0),MATCH('3. Investeringen'!F75,'2. Reguleringsparameters'!$D$43:$E$43,0))</f>
        <v>0.5</v>
      </c>
      <c r="M75" s="117">
        <f t="shared" si="1"/>
        <v>5</v>
      </c>
      <c r="N75" s="170">
        <f t="shared" si="2"/>
        <v>2013</v>
      </c>
      <c r="O75" s="85">
        <v>280263.13</v>
      </c>
      <c r="P75" s="85">
        <v>0</v>
      </c>
      <c r="Q75" s="105"/>
    </row>
    <row r="76" spans="2:17" x14ac:dyDescent="0.2">
      <c r="B76" s="85">
        <v>62</v>
      </c>
      <c r="C76" s="85" t="s">
        <v>146</v>
      </c>
      <c r="D76" s="85" t="s">
        <v>155</v>
      </c>
      <c r="E76" s="85"/>
      <c r="F76" s="85" t="s">
        <v>124</v>
      </c>
      <c r="G76" s="87" t="str">
        <f t="shared" si="3"/>
        <v>Nieuwe investeringen TD</v>
      </c>
      <c r="H76" s="87">
        <f t="shared" si="6"/>
        <v>1</v>
      </c>
      <c r="I76" s="87">
        <f t="shared" si="6"/>
        <v>0</v>
      </c>
      <c r="J76" s="85">
        <v>0</v>
      </c>
      <c r="K76" s="114">
        <v>2013</v>
      </c>
      <c r="L76" s="117">
        <f>INDEX('2. Reguleringsparameters'!$D$46:$E$50,MATCH('3. Investeringen'!C76,'2. Reguleringsparameters'!$B$46:$B$50,0),MATCH('3. Investeringen'!F76,'2. Reguleringsparameters'!$D$43:$E$43,0))</f>
        <v>0.5</v>
      </c>
      <c r="M76" s="117">
        <f t="shared" si="1"/>
        <v>0</v>
      </c>
      <c r="N76" s="170">
        <f t="shared" si="2"/>
        <v>2013</v>
      </c>
      <c r="O76" s="85">
        <v>1409.27</v>
      </c>
      <c r="P76" s="85">
        <v>0</v>
      </c>
      <c r="Q76" s="105"/>
    </row>
    <row r="77" spans="2:17" x14ac:dyDescent="0.2">
      <c r="B77" s="85">
        <v>63</v>
      </c>
      <c r="C77" s="85" t="s">
        <v>146</v>
      </c>
      <c r="D77" s="85" t="s">
        <v>155</v>
      </c>
      <c r="E77" s="85"/>
      <c r="F77" s="85" t="s">
        <v>124</v>
      </c>
      <c r="G77" s="87" t="str">
        <f t="shared" si="3"/>
        <v>Nieuwe investeringen TD</v>
      </c>
      <c r="H77" s="87">
        <f t="shared" si="6"/>
        <v>1</v>
      </c>
      <c r="I77" s="87">
        <f t="shared" si="6"/>
        <v>0</v>
      </c>
      <c r="J77" s="85">
        <v>55</v>
      </c>
      <c r="K77" s="114">
        <v>2014</v>
      </c>
      <c r="L77" s="117">
        <f>INDEX('2. Reguleringsparameters'!$D$46:$E$50,MATCH('3. Investeringen'!C77,'2. Reguleringsparameters'!$B$46:$B$50,0),MATCH('3. Investeringen'!F77,'2. Reguleringsparameters'!$D$43:$E$43,0))</f>
        <v>0.5</v>
      </c>
      <c r="M77" s="117">
        <f t="shared" si="1"/>
        <v>55</v>
      </c>
      <c r="N77" s="170">
        <f t="shared" si="2"/>
        <v>2014</v>
      </c>
      <c r="O77" s="85">
        <v>458270.23</v>
      </c>
      <c r="P77" s="85">
        <v>0</v>
      </c>
      <c r="Q77" s="105"/>
    </row>
    <row r="78" spans="2:17" x14ac:dyDescent="0.2">
      <c r="B78" s="85">
        <v>64</v>
      </c>
      <c r="C78" s="85" t="s">
        <v>146</v>
      </c>
      <c r="D78" s="85" t="s">
        <v>155</v>
      </c>
      <c r="E78" s="85"/>
      <c r="F78" s="85" t="s">
        <v>124</v>
      </c>
      <c r="G78" s="87" t="str">
        <f t="shared" si="3"/>
        <v>Nieuwe investeringen TD</v>
      </c>
      <c r="H78" s="87">
        <f t="shared" si="6"/>
        <v>1</v>
      </c>
      <c r="I78" s="87">
        <f t="shared" si="6"/>
        <v>0</v>
      </c>
      <c r="J78" s="85">
        <v>45</v>
      </c>
      <c r="K78" s="114">
        <v>2014</v>
      </c>
      <c r="L78" s="117">
        <f>INDEX('2. Reguleringsparameters'!$D$46:$E$50,MATCH('3. Investeringen'!C78,'2. Reguleringsparameters'!$B$46:$B$50,0),MATCH('3. Investeringen'!F78,'2. Reguleringsparameters'!$D$43:$E$43,0))</f>
        <v>0.5</v>
      </c>
      <c r="M78" s="117">
        <f t="shared" si="1"/>
        <v>45</v>
      </c>
      <c r="N78" s="170">
        <f t="shared" si="2"/>
        <v>2014</v>
      </c>
      <c r="O78" s="85">
        <v>878392.31</v>
      </c>
      <c r="P78" s="85">
        <v>0</v>
      </c>
      <c r="Q78" s="105"/>
    </row>
    <row r="79" spans="2:17" x14ac:dyDescent="0.2">
      <c r="B79" s="85">
        <v>65</v>
      </c>
      <c r="C79" s="85" t="s">
        <v>146</v>
      </c>
      <c r="D79" s="85" t="s">
        <v>155</v>
      </c>
      <c r="E79" s="85"/>
      <c r="F79" s="85" t="s">
        <v>124</v>
      </c>
      <c r="G79" s="87" t="str">
        <f t="shared" si="3"/>
        <v>Nieuwe investeringen TD</v>
      </c>
      <c r="H79" s="87">
        <f t="shared" si="6"/>
        <v>1</v>
      </c>
      <c r="I79" s="87">
        <f t="shared" si="6"/>
        <v>0</v>
      </c>
      <c r="J79" s="85">
        <v>30</v>
      </c>
      <c r="K79" s="114">
        <v>2014</v>
      </c>
      <c r="L79" s="117">
        <f>INDEX('2. Reguleringsparameters'!$D$46:$E$50,MATCH('3. Investeringen'!C79,'2. Reguleringsparameters'!$B$46:$B$50,0),MATCH('3. Investeringen'!F79,'2. Reguleringsparameters'!$D$43:$E$43,0))</f>
        <v>0.5</v>
      </c>
      <c r="M79" s="117">
        <f t="shared" ref="M79:M136" si="7">IF(OR(J79=0,J79+K79+L79&lt;2011),0,MIN(J79,J79+L79+K79-2011))</f>
        <v>30</v>
      </c>
      <c r="N79" s="170">
        <f t="shared" ref="N79:N136" si="8">MAX(2011,K79)</f>
        <v>2014</v>
      </c>
      <c r="O79" s="85">
        <v>367885.82</v>
      </c>
      <c r="P79" s="85">
        <v>0</v>
      </c>
      <c r="Q79" s="105"/>
    </row>
    <row r="80" spans="2:17" x14ac:dyDescent="0.2">
      <c r="B80" s="85">
        <v>66</v>
      </c>
      <c r="C80" s="85" t="s">
        <v>146</v>
      </c>
      <c r="D80" s="85" t="s">
        <v>155</v>
      </c>
      <c r="E80" s="85"/>
      <c r="F80" s="85" t="s">
        <v>124</v>
      </c>
      <c r="G80" s="87" t="str">
        <f t="shared" ref="G80:G136" si="9">C80&amp;" "&amp;F80</f>
        <v>Nieuwe investeringen TD</v>
      </c>
      <c r="H80" s="87">
        <f t="shared" si="6"/>
        <v>1</v>
      </c>
      <c r="I80" s="87">
        <f t="shared" si="6"/>
        <v>0</v>
      </c>
      <c r="J80" s="85">
        <v>25</v>
      </c>
      <c r="K80" s="114">
        <v>2014</v>
      </c>
      <c r="L80" s="117">
        <f>INDEX('2. Reguleringsparameters'!$D$46:$E$50,MATCH('3. Investeringen'!C80,'2. Reguleringsparameters'!$B$46:$B$50,0),MATCH('3. Investeringen'!F80,'2. Reguleringsparameters'!$D$43:$E$43,0))</f>
        <v>0.5</v>
      </c>
      <c r="M80" s="117">
        <f t="shared" si="7"/>
        <v>25</v>
      </c>
      <c r="N80" s="170">
        <f t="shared" si="8"/>
        <v>2014</v>
      </c>
      <c r="O80" s="85">
        <v>23593.87</v>
      </c>
      <c r="P80" s="85">
        <v>0</v>
      </c>
      <c r="Q80" s="105"/>
    </row>
    <row r="81" spans="2:17" x14ac:dyDescent="0.2">
      <c r="B81" s="85">
        <v>67</v>
      </c>
      <c r="C81" s="85" t="s">
        <v>146</v>
      </c>
      <c r="D81" s="85" t="s">
        <v>155</v>
      </c>
      <c r="E81" s="85"/>
      <c r="F81" s="85" t="s">
        <v>124</v>
      </c>
      <c r="G81" s="87" t="str">
        <f t="shared" si="9"/>
        <v>Nieuwe investeringen TD</v>
      </c>
      <c r="H81" s="87">
        <f t="shared" si="6"/>
        <v>1</v>
      </c>
      <c r="I81" s="87">
        <f t="shared" si="6"/>
        <v>0</v>
      </c>
      <c r="J81" s="85">
        <v>10</v>
      </c>
      <c r="K81" s="114">
        <v>2014</v>
      </c>
      <c r="L81" s="117">
        <f>INDEX('2. Reguleringsparameters'!$D$46:$E$50,MATCH('3. Investeringen'!C81,'2. Reguleringsparameters'!$B$46:$B$50,0),MATCH('3. Investeringen'!F81,'2. Reguleringsparameters'!$D$43:$E$43,0))</f>
        <v>0.5</v>
      </c>
      <c r="M81" s="117">
        <f t="shared" si="7"/>
        <v>10</v>
      </c>
      <c r="N81" s="170">
        <f t="shared" si="8"/>
        <v>2014</v>
      </c>
      <c r="O81" s="85">
        <v>206550.02</v>
      </c>
      <c r="P81" s="85">
        <v>0</v>
      </c>
      <c r="Q81" s="105"/>
    </row>
    <row r="82" spans="2:17" x14ac:dyDescent="0.2">
      <c r="B82" s="85">
        <v>68</v>
      </c>
      <c r="C82" s="85" t="s">
        <v>146</v>
      </c>
      <c r="D82" s="85" t="s">
        <v>155</v>
      </c>
      <c r="E82" s="85"/>
      <c r="F82" s="85" t="s">
        <v>124</v>
      </c>
      <c r="G82" s="87" t="str">
        <f t="shared" si="9"/>
        <v>Nieuwe investeringen TD</v>
      </c>
      <c r="H82" s="87">
        <f t="shared" si="6"/>
        <v>1</v>
      </c>
      <c r="I82" s="87">
        <f t="shared" si="6"/>
        <v>0</v>
      </c>
      <c r="J82" s="85">
        <v>5</v>
      </c>
      <c r="K82" s="114">
        <v>2014</v>
      </c>
      <c r="L82" s="117">
        <f>INDEX('2. Reguleringsparameters'!$D$46:$E$50,MATCH('3. Investeringen'!C82,'2. Reguleringsparameters'!$B$46:$B$50,0),MATCH('3. Investeringen'!F82,'2. Reguleringsparameters'!$D$43:$E$43,0))</f>
        <v>0.5</v>
      </c>
      <c r="M82" s="117">
        <f t="shared" si="7"/>
        <v>5</v>
      </c>
      <c r="N82" s="170">
        <f t="shared" si="8"/>
        <v>2014</v>
      </c>
      <c r="O82" s="85">
        <v>213431.29</v>
      </c>
      <c r="P82" s="85">
        <v>0</v>
      </c>
      <c r="Q82" s="105"/>
    </row>
    <row r="83" spans="2:17" s="40" customFormat="1" x14ac:dyDescent="0.2">
      <c r="B83" s="85">
        <v>69</v>
      </c>
      <c r="C83" s="85" t="s">
        <v>146</v>
      </c>
      <c r="D83" s="85" t="s">
        <v>155</v>
      </c>
      <c r="E83" s="85"/>
      <c r="F83" s="85" t="s">
        <v>124</v>
      </c>
      <c r="G83" s="87" t="str">
        <f t="shared" si="9"/>
        <v>Nieuwe investeringen TD</v>
      </c>
      <c r="H83" s="87">
        <f t="shared" si="6"/>
        <v>1</v>
      </c>
      <c r="I83" s="87">
        <f t="shared" si="6"/>
        <v>0</v>
      </c>
      <c r="J83" s="85">
        <v>55</v>
      </c>
      <c r="K83" s="114">
        <v>2015</v>
      </c>
      <c r="L83" s="117">
        <f>INDEX('2. Reguleringsparameters'!$D$46:$E$50,MATCH('3. Investeringen'!C83,'2. Reguleringsparameters'!$B$46:$B$50,0),MATCH('3. Investeringen'!F83,'2. Reguleringsparameters'!$D$43:$E$43,0))</f>
        <v>0.5</v>
      </c>
      <c r="M83" s="117">
        <f t="shared" si="7"/>
        <v>55</v>
      </c>
      <c r="N83" s="170">
        <f t="shared" si="8"/>
        <v>2015</v>
      </c>
      <c r="O83" s="85">
        <v>364803.48</v>
      </c>
      <c r="P83" s="85">
        <v>0</v>
      </c>
      <c r="Q83" s="105"/>
    </row>
    <row r="84" spans="2:17" x14ac:dyDescent="0.2">
      <c r="B84" s="85">
        <v>70</v>
      </c>
      <c r="C84" s="85" t="s">
        <v>146</v>
      </c>
      <c r="D84" s="85" t="s">
        <v>155</v>
      </c>
      <c r="E84" s="85"/>
      <c r="F84" s="85" t="s">
        <v>124</v>
      </c>
      <c r="G84" s="87" t="str">
        <f t="shared" si="9"/>
        <v>Nieuwe investeringen TD</v>
      </c>
      <c r="H84" s="87">
        <f t="shared" si="6"/>
        <v>1</v>
      </c>
      <c r="I84" s="87">
        <f t="shared" si="6"/>
        <v>0</v>
      </c>
      <c r="J84" s="85">
        <v>45</v>
      </c>
      <c r="K84" s="114">
        <v>2015</v>
      </c>
      <c r="L84" s="117">
        <f>INDEX('2. Reguleringsparameters'!$D$46:$E$50,MATCH('3. Investeringen'!C84,'2. Reguleringsparameters'!$B$46:$B$50,0),MATCH('3. Investeringen'!F84,'2. Reguleringsparameters'!$D$43:$E$43,0))</f>
        <v>0.5</v>
      </c>
      <c r="M84" s="117">
        <f t="shared" si="7"/>
        <v>45</v>
      </c>
      <c r="N84" s="170">
        <f t="shared" si="8"/>
        <v>2015</v>
      </c>
      <c r="O84" s="85">
        <v>872801.91</v>
      </c>
      <c r="P84" s="85">
        <v>0</v>
      </c>
      <c r="Q84" s="105"/>
    </row>
    <row r="85" spans="2:17" x14ac:dyDescent="0.2">
      <c r="B85" s="85">
        <v>71</v>
      </c>
      <c r="C85" s="85" t="s">
        <v>146</v>
      </c>
      <c r="D85" s="85" t="s">
        <v>155</v>
      </c>
      <c r="E85" s="85"/>
      <c r="F85" s="85" t="s">
        <v>124</v>
      </c>
      <c r="G85" s="87" t="str">
        <f t="shared" si="9"/>
        <v>Nieuwe investeringen TD</v>
      </c>
      <c r="H85" s="87">
        <f t="shared" si="6"/>
        <v>1</v>
      </c>
      <c r="I85" s="87">
        <f t="shared" si="6"/>
        <v>0</v>
      </c>
      <c r="J85" s="85">
        <v>30</v>
      </c>
      <c r="K85" s="114">
        <v>2015</v>
      </c>
      <c r="L85" s="117">
        <f>INDEX('2. Reguleringsparameters'!$D$46:$E$50,MATCH('3. Investeringen'!C85,'2. Reguleringsparameters'!$B$46:$B$50,0),MATCH('3. Investeringen'!F85,'2. Reguleringsparameters'!$D$43:$E$43,0))</f>
        <v>0.5</v>
      </c>
      <c r="M85" s="117">
        <f t="shared" si="7"/>
        <v>30</v>
      </c>
      <c r="N85" s="170">
        <f t="shared" si="8"/>
        <v>2015</v>
      </c>
      <c r="O85" s="85">
        <v>230149.74</v>
      </c>
      <c r="P85" s="85">
        <v>0</v>
      </c>
      <c r="Q85" s="105"/>
    </row>
    <row r="86" spans="2:17" s="40" customFormat="1" x14ac:dyDescent="0.2">
      <c r="B86" s="85">
        <v>72</v>
      </c>
      <c r="C86" s="85" t="s">
        <v>146</v>
      </c>
      <c r="D86" s="85" t="s">
        <v>155</v>
      </c>
      <c r="E86" s="85"/>
      <c r="F86" s="85" t="s">
        <v>124</v>
      </c>
      <c r="G86" s="87" t="str">
        <f t="shared" si="9"/>
        <v>Nieuwe investeringen TD</v>
      </c>
      <c r="H86" s="87">
        <f t="shared" si="6"/>
        <v>1</v>
      </c>
      <c r="I86" s="87">
        <f t="shared" si="6"/>
        <v>0</v>
      </c>
      <c r="J86" s="85">
        <v>25</v>
      </c>
      <c r="K86" s="114">
        <v>2015</v>
      </c>
      <c r="L86" s="117">
        <f>INDEX('2. Reguleringsparameters'!$D$46:$E$50,MATCH('3. Investeringen'!C86,'2. Reguleringsparameters'!$B$46:$B$50,0),MATCH('3. Investeringen'!F86,'2. Reguleringsparameters'!$D$43:$E$43,0))</f>
        <v>0.5</v>
      </c>
      <c r="M86" s="117">
        <f t="shared" si="7"/>
        <v>25</v>
      </c>
      <c r="N86" s="170">
        <f t="shared" si="8"/>
        <v>2015</v>
      </c>
      <c r="O86" s="85">
        <v>34245.83</v>
      </c>
      <c r="P86" s="85">
        <v>0</v>
      </c>
      <c r="Q86" s="105"/>
    </row>
    <row r="87" spans="2:17" x14ac:dyDescent="0.2">
      <c r="B87" s="85">
        <v>73</v>
      </c>
      <c r="C87" s="85" t="s">
        <v>146</v>
      </c>
      <c r="D87" s="85" t="s">
        <v>155</v>
      </c>
      <c r="E87" s="85"/>
      <c r="F87" s="85" t="s">
        <v>124</v>
      </c>
      <c r="G87" s="87" t="str">
        <f t="shared" si="9"/>
        <v>Nieuwe investeringen TD</v>
      </c>
      <c r="H87" s="87">
        <f t="shared" si="6"/>
        <v>1</v>
      </c>
      <c r="I87" s="87">
        <f t="shared" si="6"/>
        <v>0</v>
      </c>
      <c r="J87" s="85">
        <v>10</v>
      </c>
      <c r="K87" s="114">
        <v>2015</v>
      </c>
      <c r="L87" s="117">
        <f>INDEX('2. Reguleringsparameters'!$D$46:$E$50,MATCH('3. Investeringen'!C87,'2. Reguleringsparameters'!$B$46:$B$50,0),MATCH('3. Investeringen'!F87,'2. Reguleringsparameters'!$D$43:$E$43,0))</f>
        <v>0.5</v>
      </c>
      <c r="M87" s="117">
        <f t="shared" si="7"/>
        <v>10</v>
      </c>
      <c r="N87" s="170">
        <f t="shared" si="8"/>
        <v>2015</v>
      </c>
      <c r="O87" s="85">
        <v>130498.1</v>
      </c>
      <c r="P87" s="85">
        <v>0</v>
      </c>
      <c r="Q87" s="105"/>
    </row>
    <row r="88" spans="2:17" x14ac:dyDescent="0.2">
      <c r="B88" s="85">
        <v>74</v>
      </c>
      <c r="C88" s="85" t="s">
        <v>146</v>
      </c>
      <c r="D88" s="85" t="s">
        <v>155</v>
      </c>
      <c r="E88" s="85"/>
      <c r="F88" s="85" t="s">
        <v>124</v>
      </c>
      <c r="G88" s="87" t="str">
        <f t="shared" si="9"/>
        <v>Nieuwe investeringen TD</v>
      </c>
      <c r="H88" s="87">
        <f t="shared" si="6"/>
        <v>1</v>
      </c>
      <c r="I88" s="87">
        <f t="shared" si="6"/>
        <v>0</v>
      </c>
      <c r="J88" s="85">
        <v>5</v>
      </c>
      <c r="K88" s="114">
        <v>2015</v>
      </c>
      <c r="L88" s="117">
        <f>INDEX('2. Reguleringsparameters'!$D$46:$E$50,MATCH('3. Investeringen'!C88,'2. Reguleringsparameters'!$B$46:$B$50,0),MATCH('3. Investeringen'!F88,'2. Reguleringsparameters'!$D$43:$E$43,0))</f>
        <v>0.5</v>
      </c>
      <c r="M88" s="117">
        <f t="shared" si="7"/>
        <v>5</v>
      </c>
      <c r="N88" s="170">
        <f t="shared" si="8"/>
        <v>2015</v>
      </c>
      <c r="O88" s="85">
        <v>280359.44</v>
      </c>
      <c r="P88" s="85">
        <v>0</v>
      </c>
      <c r="Q88" s="105"/>
    </row>
    <row r="89" spans="2:17" x14ac:dyDescent="0.2">
      <c r="B89" s="85">
        <v>75</v>
      </c>
      <c r="C89" s="85" t="s">
        <v>146</v>
      </c>
      <c r="D89" s="85" t="s">
        <v>155</v>
      </c>
      <c r="E89" s="85"/>
      <c r="F89" s="85" t="s">
        <v>124</v>
      </c>
      <c r="G89" s="87" t="str">
        <f t="shared" si="9"/>
        <v>Nieuwe investeringen TD</v>
      </c>
      <c r="H89" s="87">
        <f t="shared" si="6"/>
        <v>1</v>
      </c>
      <c r="I89" s="87">
        <f t="shared" si="6"/>
        <v>0</v>
      </c>
      <c r="J89" s="85">
        <v>55</v>
      </c>
      <c r="K89" s="114">
        <v>2016</v>
      </c>
      <c r="L89" s="117">
        <f>INDEX('2. Reguleringsparameters'!$D$46:$E$50,MATCH('3. Investeringen'!C89,'2. Reguleringsparameters'!$B$46:$B$50,0),MATCH('3. Investeringen'!F89,'2. Reguleringsparameters'!$D$43:$E$43,0))</f>
        <v>0.5</v>
      </c>
      <c r="M89" s="117">
        <f t="shared" si="7"/>
        <v>55</v>
      </c>
      <c r="N89" s="170">
        <f t="shared" si="8"/>
        <v>2016</v>
      </c>
      <c r="O89" s="85">
        <v>303730.26</v>
      </c>
      <c r="P89" s="85">
        <v>0</v>
      </c>
      <c r="Q89" s="105"/>
    </row>
    <row r="90" spans="2:17" x14ac:dyDescent="0.2">
      <c r="B90" s="85">
        <v>76</v>
      </c>
      <c r="C90" s="85" t="s">
        <v>146</v>
      </c>
      <c r="D90" s="85" t="s">
        <v>155</v>
      </c>
      <c r="E90" s="85"/>
      <c r="F90" s="85" t="s">
        <v>124</v>
      </c>
      <c r="G90" s="87" t="str">
        <f t="shared" si="9"/>
        <v>Nieuwe investeringen TD</v>
      </c>
      <c r="H90" s="87">
        <f t="shared" si="6"/>
        <v>1</v>
      </c>
      <c r="I90" s="87">
        <f t="shared" si="6"/>
        <v>0</v>
      </c>
      <c r="J90" s="85">
        <v>45</v>
      </c>
      <c r="K90" s="114">
        <v>2016</v>
      </c>
      <c r="L90" s="117">
        <f>INDEX('2. Reguleringsparameters'!$D$46:$E$50,MATCH('3. Investeringen'!C90,'2. Reguleringsparameters'!$B$46:$B$50,0),MATCH('3. Investeringen'!F90,'2. Reguleringsparameters'!$D$43:$E$43,0))</f>
        <v>0.5</v>
      </c>
      <c r="M90" s="117">
        <f t="shared" si="7"/>
        <v>45</v>
      </c>
      <c r="N90" s="170">
        <f t="shared" si="8"/>
        <v>2016</v>
      </c>
      <c r="O90" s="85">
        <v>978827.03</v>
      </c>
      <c r="P90" s="85">
        <v>0</v>
      </c>
      <c r="Q90" s="105"/>
    </row>
    <row r="91" spans="2:17" x14ac:dyDescent="0.2">
      <c r="B91" s="85">
        <v>77</v>
      </c>
      <c r="C91" s="85" t="s">
        <v>146</v>
      </c>
      <c r="D91" s="85" t="s">
        <v>155</v>
      </c>
      <c r="E91" s="85"/>
      <c r="F91" s="85" t="s">
        <v>124</v>
      </c>
      <c r="G91" s="87" t="str">
        <f t="shared" si="9"/>
        <v>Nieuwe investeringen TD</v>
      </c>
      <c r="H91" s="87">
        <f t="shared" si="6"/>
        <v>1</v>
      </c>
      <c r="I91" s="87">
        <f t="shared" si="6"/>
        <v>0</v>
      </c>
      <c r="J91" s="85">
        <v>30</v>
      </c>
      <c r="K91" s="114">
        <v>2016</v>
      </c>
      <c r="L91" s="117">
        <f>INDEX('2. Reguleringsparameters'!$D$46:$E$50,MATCH('3. Investeringen'!C91,'2. Reguleringsparameters'!$B$46:$B$50,0),MATCH('3. Investeringen'!F91,'2. Reguleringsparameters'!$D$43:$E$43,0))</f>
        <v>0.5</v>
      </c>
      <c r="M91" s="117">
        <f t="shared" si="7"/>
        <v>30</v>
      </c>
      <c r="N91" s="170">
        <f t="shared" si="8"/>
        <v>2016</v>
      </c>
      <c r="O91" s="85">
        <v>339599.56999999995</v>
      </c>
      <c r="P91" s="85">
        <v>0</v>
      </c>
      <c r="Q91" s="105"/>
    </row>
    <row r="92" spans="2:17" x14ac:dyDescent="0.2">
      <c r="B92" s="85">
        <v>78</v>
      </c>
      <c r="C92" s="85" t="s">
        <v>146</v>
      </c>
      <c r="D92" s="85" t="s">
        <v>155</v>
      </c>
      <c r="E92" s="85"/>
      <c r="F92" s="85" t="s">
        <v>124</v>
      </c>
      <c r="G92" s="87" t="str">
        <f t="shared" si="9"/>
        <v>Nieuwe investeringen TD</v>
      </c>
      <c r="H92" s="87">
        <f t="shared" si="6"/>
        <v>1</v>
      </c>
      <c r="I92" s="87">
        <f t="shared" si="6"/>
        <v>0</v>
      </c>
      <c r="J92" s="85">
        <v>25</v>
      </c>
      <c r="K92" s="114">
        <v>2016</v>
      </c>
      <c r="L92" s="117">
        <f>INDEX('2. Reguleringsparameters'!$D$46:$E$50,MATCH('3. Investeringen'!C92,'2. Reguleringsparameters'!$B$46:$B$50,0),MATCH('3. Investeringen'!F92,'2. Reguleringsparameters'!$D$43:$E$43,0))</f>
        <v>0.5</v>
      </c>
      <c r="M92" s="117">
        <f t="shared" si="7"/>
        <v>25</v>
      </c>
      <c r="N92" s="170">
        <f t="shared" si="8"/>
        <v>2016</v>
      </c>
      <c r="O92" s="85">
        <v>40045.75</v>
      </c>
      <c r="P92" s="85">
        <v>0</v>
      </c>
      <c r="Q92" s="105"/>
    </row>
    <row r="93" spans="2:17" x14ac:dyDescent="0.2">
      <c r="B93" s="85">
        <v>79</v>
      </c>
      <c r="C93" s="85" t="s">
        <v>146</v>
      </c>
      <c r="D93" s="85" t="s">
        <v>155</v>
      </c>
      <c r="E93" s="85"/>
      <c r="F93" s="85" t="s">
        <v>124</v>
      </c>
      <c r="G93" s="87" t="str">
        <f t="shared" si="9"/>
        <v>Nieuwe investeringen TD</v>
      </c>
      <c r="H93" s="87">
        <f t="shared" si="6"/>
        <v>1</v>
      </c>
      <c r="I93" s="87">
        <f t="shared" si="6"/>
        <v>0</v>
      </c>
      <c r="J93" s="85">
        <v>10</v>
      </c>
      <c r="K93" s="114">
        <v>2016</v>
      </c>
      <c r="L93" s="117">
        <f>INDEX('2. Reguleringsparameters'!$D$46:$E$50,MATCH('3. Investeringen'!C93,'2. Reguleringsparameters'!$B$46:$B$50,0),MATCH('3. Investeringen'!F93,'2. Reguleringsparameters'!$D$43:$E$43,0))</f>
        <v>0.5</v>
      </c>
      <c r="M93" s="117">
        <f t="shared" si="7"/>
        <v>10</v>
      </c>
      <c r="N93" s="170">
        <f t="shared" si="8"/>
        <v>2016</v>
      </c>
      <c r="O93" s="85">
        <v>294510.06</v>
      </c>
      <c r="P93" s="85">
        <v>0</v>
      </c>
      <c r="Q93" s="105"/>
    </row>
    <row r="94" spans="2:17" s="40" customFormat="1" x14ac:dyDescent="0.2">
      <c r="B94" s="85">
        <v>80</v>
      </c>
      <c r="C94" s="85" t="s">
        <v>146</v>
      </c>
      <c r="D94" s="85" t="s">
        <v>155</v>
      </c>
      <c r="E94" s="85"/>
      <c r="F94" s="85" t="s">
        <v>124</v>
      </c>
      <c r="G94" s="87" t="str">
        <f t="shared" si="9"/>
        <v>Nieuwe investeringen TD</v>
      </c>
      <c r="H94" s="87">
        <f t="shared" si="6"/>
        <v>1</v>
      </c>
      <c r="I94" s="87">
        <f t="shared" si="6"/>
        <v>0</v>
      </c>
      <c r="J94" s="85">
        <v>5</v>
      </c>
      <c r="K94" s="114">
        <v>2016</v>
      </c>
      <c r="L94" s="117">
        <f>INDEX('2. Reguleringsparameters'!$D$46:$E$50,MATCH('3. Investeringen'!C94,'2. Reguleringsparameters'!$B$46:$B$50,0),MATCH('3. Investeringen'!F94,'2. Reguleringsparameters'!$D$43:$E$43,0))</f>
        <v>0.5</v>
      </c>
      <c r="M94" s="117">
        <f t="shared" si="7"/>
        <v>5</v>
      </c>
      <c r="N94" s="170">
        <f t="shared" si="8"/>
        <v>2016</v>
      </c>
      <c r="O94" s="85">
        <v>391314.66000000003</v>
      </c>
      <c r="P94" s="85">
        <v>0</v>
      </c>
      <c r="Q94" s="105"/>
    </row>
    <row r="95" spans="2:17" x14ac:dyDescent="0.2">
      <c r="B95" s="85">
        <v>81</v>
      </c>
      <c r="C95" s="85" t="s">
        <v>146</v>
      </c>
      <c r="D95" s="85" t="s">
        <v>155</v>
      </c>
      <c r="E95" s="85"/>
      <c r="F95" s="85" t="s">
        <v>124</v>
      </c>
      <c r="G95" s="87" t="str">
        <f t="shared" si="9"/>
        <v>Nieuwe investeringen TD</v>
      </c>
      <c r="H95" s="87">
        <f t="shared" ref="H95:I114" si="10">IF($F95=H$14,1,0)</f>
        <v>1</v>
      </c>
      <c r="I95" s="87">
        <f t="shared" si="10"/>
        <v>0</v>
      </c>
      <c r="J95" s="85">
        <v>0</v>
      </c>
      <c r="K95" s="114">
        <v>2016</v>
      </c>
      <c r="L95" s="117">
        <f>INDEX('2. Reguleringsparameters'!$D$46:$E$50,MATCH('3. Investeringen'!C95,'2. Reguleringsparameters'!$B$46:$B$50,0),MATCH('3. Investeringen'!F95,'2. Reguleringsparameters'!$D$43:$E$43,0))</f>
        <v>0.5</v>
      </c>
      <c r="M95" s="117">
        <f t="shared" si="7"/>
        <v>0</v>
      </c>
      <c r="N95" s="170">
        <f t="shared" si="8"/>
        <v>2016</v>
      </c>
      <c r="O95" s="85">
        <v>7429</v>
      </c>
      <c r="P95" s="85">
        <v>0</v>
      </c>
      <c r="Q95" s="105"/>
    </row>
    <row r="96" spans="2:17" x14ac:dyDescent="0.2">
      <c r="B96" s="85">
        <v>82</v>
      </c>
      <c r="C96" s="85" t="s">
        <v>146</v>
      </c>
      <c r="D96" s="85" t="s">
        <v>155</v>
      </c>
      <c r="E96" s="85"/>
      <c r="F96" s="85" t="s">
        <v>124</v>
      </c>
      <c r="G96" s="87" t="str">
        <f t="shared" si="9"/>
        <v>Nieuwe investeringen TD</v>
      </c>
      <c r="H96" s="87">
        <f t="shared" si="10"/>
        <v>1</v>
      </c>
      <c r="I96" s="87">
        <f t="shared" si="10"/>
        <v>0</v>
      </c>
      <c r="J96" s="85">
        <v>55</v>
      </c>
      <c r="K96" s="114">
        <v>2017</v>
      </c>
      <c r="L96" s="117">
        <f>INDEX('2. Reguleringsparameters'!$D$46:$E$50,MATCH('3. Investeringen'!C96,'2. Reguleringsparameters'!$B$46:$B$50,0),MATCH('3. Investeringen'!F96,'2. Reguleringsparameters'!$D$43:$E$43,0))</f>
        <v>0.5</v>
      </c>
      <c r="M96" s="117">
        <f t="shared" si="7"/>
        <v>55</v>
      </c>
      <c r="N96" s="170">
        <f t="shared" si="8"/>
        <v>2017</v>
      </c>
      <c r="O96" s="85">
        <v>293920.3</v>
      </c>
      <c r="P96" s="85">
        <v>0</v>
      </c>
      <c r="Q96" s="105"/>
    </row>
    <row r="97" spans="2:17" s="40" customFormat="1" x14ac:dyDescent="0.2">
      <c r="B97" s="85">
        <v>83</v>
      </c>
      <c r="C97" s="85" t="s">
        <v>146</v>
      </c>
      <c r="D97" s="85" t="s">
        <v>155</v>
      </c>
      <c r="E97" s="85"/>
      <c r="F97" s="85" t="s">
        <v>124</v>
      </c>
      <c r="G97" s="87" t="str">
        <f t="shared" si="9"/>
        <v>Nieuwe investeringen TD</v>
      </c>
      <c r="H97" s="87">
        <f t="shared" si="10"/>
        <v>1</v>
      </c>
      <c r="I97" s="87">
        <f t="shared" si="10"/>
        <v>0</v>
      </c>
      <c r="J97" s="85">
        <v>45</v>
      </c>
      <c r="K97" s="114">
        <v>2017</v>
      </c>
      <c r="L97" s="117">
        <f>INDEX('2. Reguleringsparameters'!$D$46:$E$50,MATCH('3. Investeringen'!C97,'2. Reguleringsparameters'!$B$46:$B$50,0),MATCH('3. Investeringen'!F97,'2. Reguleringsparameters'!$D$43:$E$43,0))</f>
        <v>0.5</v>
      </c>
      <c r="M97" s="117">
        <f t="shared" si="7"/>
        <v>45</v>
      </c>
      <c r="N97" s="170">
        <f t="shared" si="8"/>
        <v>2017</v>
      </c>
      <c r="O97" s="85">
        <v>680649.54</v>
      </c>
      <c r="P97" s="85">
        <v>0</v>
      </c>
      <c r="Q97" s="105"/>
    </row>
    <row r="98" spans="2:17" x14ac:dyDescent="0.2">
      <c r="B98" s="85">
        <v>84</v>
      </c>
      <c r="C98" s="85" t="s">
        <v>146</v>
      </c>
      <c r="D98" s="85" t="s">
        <v>155</v>
      </c>
      <c r="E98" s="85"/>
      <c r="F98" s="85" t="s">
        <v>124</v>
      </c>
      <c r="G98" s="87" t="str">
        <f t="shared" si="9"/>
        <v>Nieuwe investeringen TD</v>
      </c>
      <c r="H98" s="87">
        <f t="shared" si="10"/>
        <v>1</v>
      </c>
      <c r="I98" s="87">
        <f t="shared" si="10"/>
        <v>0</v>
      </c>
      <c r="J98" s="85">
        <v>30</v>
      </c>
      <c r="K98" s="114">
        <v>2017</v>
      </c>
      <c r="L98" s="117">
        <f>INDEX('2. Reguleringsparameters'!$D$46:$E$50,MATCH('3. Investeringen'!C98,'2. Reguleringsparameters'!$B$46:$B$50,0),MATCH('3. Investeringen'!F98,'2. Reguleringsparameters'!$D$43:$E$43,0))</f>
        <v>0.5</v>
      </c>
      <c r="M98" s="117">
        <f t="shared" si="7"/>
        <v>30</v>
      </c>
      <c r="N98" s="170">
        <f t="shared" si="8"/>
        <v>2017</v>
      </c>
      <c r="O98" s="85">
        <v>276314.90000000002</v>
      </c>
      <c r="P98" s="85">
        <v>0</v>
      </c>
      <c r="Q98" s="105"/>
    </row>
    <row r="99" spans="2:17" x14ac:dyDescent="0.2">
      <c r="B99" s="85">
        <v>85</v>
      </c>
      <c r="C99" s="85" t="s">
        <v>146</v>
      </c>
      <c r="D99" s="85" t="s">
        <v>155</v>
      </c>
      <c r="E99" s="85"/>
      <c r="F99" s="85" t="s">
        <v>124</v>
      </c>
      <c r="G99" s="87" t="str">
        <f t="shared" si="9"/>
        <v>Nieuwe investeringen TD</v>
      </c>
      <c r="H99" s="87">
        <f t="shared" si="10"/>
        <v>1</v>
      </c>
      <c r="I99" s="87">
        <f t="shared" si="10"/>
        <v>0</v>
      </c>
      <c r="J99" s="85">
        <v>10</v>
      </c>
      <c r="K99" s="114">
        <v>2017</v>
      </c>
      <c r="L99" s="117">
        <f>INDEX('2. Reguleringsparameters'!$D$46:$E$50,MATCH('3. Investeringen'!C99,'2. Reguleringsparameters'!$B$46:$B$50,0),MATCH('3. Investeringen'!F99,'2. Reguleringsparameters'!$D$43:$E$43,0))</f>
        <v>0.5</v>
      </c>
      <c r="M99" s="117">
        <f t="shared" si="7"/>
        <v>10</v>
      </c>
      <c r="N99" s="170">
        <f t="shared" si="8"/>
        <v>2017</v>
      </c>
      <c r="O99" s="85">
        <v>138040.31</v>
      </c>
      <c r="P99" s="85">
        <v>0</v>
      </c>
      <c r="Q99" s="105"/>
    </row>
    <row r="100" spans="2:17" x14ac:dyDescent="0.2">
      <c r="B100" s="85">
        <v>86</v>
      </c>
      <c r="C100" s="85" t="s">
        <v>146</v>
      </c>
      <c r="D100" s="85" t="s">
        <v>155</v>
      </c>
      <c r="E100" s="85"/>
      <c r="F100" s="85" t="s">
        <v>124</v>
      </c>
      <c r="G100" s="87" t="str">
        <f t="shared" si="9"/>
        <v>Nieuwe investeringen TD</v>
      </c>
      <c r="H100" s="87">
        <f t="shared" si="10"/>
        <v>1</v>
      </c>
      <c r="I100" s="87">
        <f t="shared" si="10"/>
        <v>0</v>
      </c>
      <c r="J100" s="85">
        <v>5</v>
      </c>
      <c r="K100" s="114">
        <v>2017</v>
      </c>
      <c r="L100" s="117">
        <f>INDEX('2. Reguleringsparameters'!$D$46:$E$50,MATCH('3. Investeringen'!C100,'2. Reguleringsparameters'!$B$46:$B$50,0),MATCH('3. Investeringen'!F100,'2. Reguleringsparameters'!$D$43:$E$43,0))</f>
        <v>0.5</v>
      </c>
      <c r="M100" s="117">
        <f t="shared" si="7"/>
        <v>5</v>
      </c>
      <c r="N100" s="170">
        <f t="shared" si="8"/>
        <v>2017</v>
      </c>
      <c r="O100" s="85">
        <v>789049.9</v>
      </c>
      <c r="P100" s="85">
        <v>0</v>
      </c>
      <c r="Q100" s="105"/>
    </row>
    <row r="101" spans="2:17" x14ac:dyDescent="0.2">
      <c r="B101" s="85">
        <v>87</v>
      </c>
      <c r="C101" s="85" t="s">
        <v>146</v>
      </c>
      <c r="D101" s="85" t="s">
        <v>155</v>
      </c>
      <c r="E101" s="85"/>
      <c r="F101" s="85" t="s">
        <v>124</v>
      </c>
      <c r="G101" s="87" t="str">
        <f t="shared" si="9"/>
        <v>Nieuwe investeringen TD</v>
      </c>
      <c r="H101" s="87">
        <f t="shared" si="10"/>
        <v>1</v>
      </c>
      <c r="I101" s="87">
        <f t="shared" si="10"/>
        <v>0</v>
      </c>
      <c r="J101" s="85">
        <v>0</v>
      </c>
      <c r="K101" s="114">
        <v>2017</v>
      </c>
      <c r="L101" s="117">
        <f>INDEX('2. Reguleringsparameters'!$D$46:$E$50,MATCH('3. Investeringen'!C101,'2. Reguleringsparameters'!$B$46:$B$50,0),MATCH('3. Investeringen'!F101,'2. Reguleringsparameters'!$D$43:$E$43,0))</f>
        <v>0.5</v>
      </c>
      <c r="M101" s="117">
        <f t="shared" si="7"/>
        <v>0</v>
      </c>
      <c r="N101" s="170">
        <f t="shared" si="8"/>
        <v>2017</v>
      </c>
      <c r="O101" s="85">
        <v>2749</v>
      </c>
      <c r="P101" s="85">
        <v>0</v>
      </c>
      <c r="Q101" s="105"/>
    </row>
    <row r="102" spans="2:17" x14ac:dyDescent="0.2">
      <c r="B102" s="85">
        <v>88</v>
      </c>
      <c r="C102" s="85" t="s">
        <v>146</v>
      </c>
      <c r="D102" s="85" t="s">
        <v>155</v>
      </c>
      <c r="E102" s="85"/>
      <c r="F102" s="85" t="s">
        <v>124</v>
      </c>
      <c r="G102" s="87" t="str">
        <f t="shared" si="9"/>
        <v>Nieuwe investeringen TD</v>
      </c>
      <c r="H102" s="87">
        <f t="shared" si="10"/>
        <v>1</v>
      </c>
      <c r="I102" s="87">
        <f t="shared" si="10"/>
        <v>0</v>
      </c>
      <c r="J102" s="85">
        <v>55</v>
      </c>
      <c r="K102" s="114">
        <v>2018</v>
      </c>
      <c r="L102" s="117">
        <f>INDEX('2. Reguleringsparameters'!$D$46:$E$50,MATCH('3. Investeringen'!C102,'2. Reguleringsparameters'!$B$46:$B$50,0),MATCH('3. Investeringen'!F102,'2. Reguleringsparameters'!$D$43:$E$43,0))</f>
        <v>0.5</v>
      </c>
      <c r="M102" s="117">
        <f t="shared" si="7"/>
        <v>55</v>
      </c>
      <c r="N102" s="170">
        <f t="shared" si="8"/>
        <v>2018</v>
      </c>
      <c r="O102" s="85">
        <v>320120.48</v>
      </c>
      <c r="P102" s="85">
        <v>0</v>
      </c>
      <c r="Q102" s="105"/>
    </row>
    <row r="103" spans="2:17" x14ac:dyDescent="0.2">
      <c r="B103" s="85">
        <v>89</v>
      </c>
      <c r="C103" s="85" t="s">
        <v>146</v>
      </c>
      <c r="D103" s="85" t="s">
        <v>155</v>
      </c>
      <c r="E103" s="85"/>
      <c r="F103" s="85" t="s">
        <v>124</v>
      </c>
      <c r="G103" s="87" t="str">
        <f t="shared" si="9"/>
        <v>Nieuwe investeringen TD</v>
      </c>
      <c r="H103" s="87">
        <f t="shared" si="10"/>
        <v>1</v>
      </c>
      <c r="I103" s="87">
        <f t="shared" si="10"/>
        <v>0</v>
      </c>
      <c r="J103" s="85">
        <v>45</v>
      </c>
      <c r="K103" s="114">
        <v>2018</v>
      </c>
      <c r="L103" s="117">
        <f>INDEX('2. Reguleringsparameters'!$D$46:$E$50,MATCH('3. Investeringen'!C103,'2. Reguleringsparameters'!$B$46:$B$50,0),MATCH('3. Investeringen'!F103,'2. Reguleringsparameters'!$D$43:$E$43,0))</f>
        <v>0.5</v>
      </c>
      <c r="M103" s="117">
        <f t="shared" si="7"/>
        <v>45</v>
      </c>
      <c r="N103" s="170">
        <f t="shared" si="8"/>
        <v>2018</v>
      </c>
      <c r="O103" s="85">
        <v>1053536.25</v>
      </c>
      <c r="P103" s="85">
        <v>0</v>
      </c>
      <c r="Q103" s="105"/>
    </row>
    <row r="104" spans="2:17" x14ac:dyDescent="0.2">
      <c r="B104" s="85">
        <v>90</v>
      </c>
      <c r="C104" s="85" t="s">
        <v>146</v>
      </c>
      <c r="D104" s="85" t="s">
        <v>155</v>
      </c>
      <c r="E104" s="85"/>
      <c r="F104" s="85" t="s">
        <v>124</v>
      </c>
      <c r="G104" s="87" t="str">
        <f t="shared" si="9"/>
        <v>Nieuwe investeringen TD</v>
      </c>
      <c r="H104" s="87">
        <f t="shared" si="10"/>
        <v>1</v>
      </c>
      <c r="I104" s="87">
        <f t="shared" si="10"/>
        <v>0</v>
      </c>
      <c r="J104" s="85">
        <v>30</v>
      </c>
      <c r="K104" s="114">
        <v>2018</v>
      </c>
      <c r="L104" s="117">
        <f>INDEX('2. Reguleringsparameters'!$D$46:$E$50,MATCH('3. Investeringen'!C104,'2. Reguleringsparameters'!$B$46:$B$50,0),MATCH('3. Investeringen'!F104,'2. Reguleringsparameters'!$D$43:$E$43,0))</f>
        <v>0.5</v>
      </c>
      <c r="M104" s="117">
        <f t="shared" si="7"/>
        <v>30</v>
      </c>
      <c r="N104" s="170">
        <f t="shared" si="8"/>
        <v>2018</v>
      </c>
      <c r="O104" s="85">
        <v>256562.86</v>
      </c>
      <c r="P104" s="85">
        <v>0</v>
      </c>
      <c r="Q104" s="105"/>
    </row>
    <row r="105" spans="2:17" s="40" customFormat="1" x14ac:dyDescent="0.2">
      <c r="B105" s="85">
        <v>91</v>
      </c>
      <c r="C105" s="85" t="s">
        <v>146</v>
      </c>
      <c r="D105" s="85" t="s">
        <v>155</v>
      </c>
      <c r="E105" s="85"/>
      <c r="F105" s="85" t="s">
        <v>124</v>
      </c>
      <c r="G105" s="87" t="str">
        <f t="shared" si="9"/>
        <v>Nieuwe investeringen TD</v>
      </c>
      <c r="H105" s="87">
        <f t="shared" si="10"/>
        <v>1</v>
      </c>
      <c r="I105" s="87">
        <f t="shared" si="10"/>
        <v>0</v>
      </c>
      <c r="J105" s="85">
        <v>10</v>
      </c>
      <c r="K105" s="114">
        <v>2018</v>
      </c>
      <c r="L105" s="117">
        <f>INDEX('2. Reguleringsparameters'!$D$46:$E$50,MATCH('3. Investeringen'!C105,'2. Reguleringsparameters'!$B$46:$B$50,0),MATCH('3. Investeringen'!F105,'2. Reguleringsparameters'!$D$43:$E$43,0))</f>
        <v>0.5</v>
      </c>
      <c r="M105" s="117">
        <f t="shared" si="7"/>
        <v>10</v>
      </c>
      <c r="N105" s="170">
        <f t="shared" si="8"/>
        <v>2018</v>
      </c>
      <c r="O105" s="85">
        <v>295246.83</v>
      </c>
      <c r="P105" s="85">
        <v>0</v>
      </c>
      <c r="Q105" s="105"/>
    </row>
    <row r="106" spans="2:17" x14ac:dyDescent="0.2">
      <c r="B106" s="85">
        <v>92</v>
      </c>
      <c r="C106" s="85" t="s">
        <v>146</v>
      </c>
      <c r="D106" s="85" t="s">
        <v>155</v>
      </c>
      <c r="E106" s="85"/>
      <c r="F106" s="85" t="s">
        <v>124</v>
      </c>
      <c r="G106" s="87" t="str">
        <f t="shared" si="9"/>
        <v>Nieuwe investeringen TD</v>
      </c>
      <c r="H106" s="87">
        <f t="shared" si="10"/>
        <v>1</v>
      </c>
      <c r="I106" s="87">
        <f t="shared" si="10"/>
        <v>0</v>
      </c>
      <c r="J106" s="85">
        <v>5</v>
      </c>
      <c r="K106" s="114">
        <v>2018</v>
      </c>
      <c r="L106" s="117">
        <f>INDEX('2. Reguleringsparameters'!$D$46:$E$50,MATCH('3. Investeringen'!C106,'2. Reguleringsparameters'!$B$46:$B$50,0),MATCH('3. Investeringen'!F106,'2. Reguleringsparameters'!$D$43:$E$43,0))</f>
        <v>0.5</v>
      </c>
      <c r="M106" s="117">
        <f t="shared" si="7"/>
        <v>5</v>
      </c>
      <c r="N106" s="170">
        <f t="shared" si="8"/>
        <v>2018</v>
      </c>
      <c r="O106" s="85">
        <v>739208.46000000008</v>
      </c>
      <c r="P106" s="85">
        <v>0</v>
      </c>
      <c r="Q106" s="105"/>
    </row>
    <row r="107" spans="2:17" x14ac:dyDescent="0.2">
      <c r="B107" s="85">
        <v>93</v>
      </c>
      <c r="C107" s="85" t="s">
        <v>146</v>
      </c>
      <c r="D107" s="85" t="s">
        <v>155</v>
      </c>
      <c r="E107" s="85"/>
      <c r="F107" s="85" t="s">
        <v>124</v>
      </c>
      <c r="G107" s="87" t="str">
        <f t="shared" si="9"/>
        <v>Nieuwe investeringen TD</v>
      </c>
      <c r="H107" s="87">
        <f t="shared" si="10"/>
        <v>1</v>
      </c>
      <c r="I107" s="87">
        <f t="shared" si="10"/>
        <v>0</v>
      </c>
      <c r="J107" s="85">
        <v>0</v>
      </c>
      <c r="K107" s="114">
        <v>2018</v>
      </c>
      <c r="L107" s="117">
        <f>INDEX('2. Reguleringsparameters'!$D$46:$E$50,MATCH('3. Investeringen'!C107,'2. Reguleringsparameters'!$B$46:$B$50,0),MATCH('3. Investeringen'!F107,'2. Reguleringsparameters'!$D$43:$E$43,0))</f>
        <v>0.5</v>
      </c>
      <c r="M107" s="117">
        <f t="shared" si="7"/>
        <v>0</v>
      </c>
      <c r="N107" s="170">
        <f t="shared" si="8"/>
        <v>2018</v>
      </c>
      <c r="O107" s="85">
        <v>4679.9399999999996</v>
      </c>
      <c r="P107" s="85">
        <v>0</v>
      </c>
      <c r="Q107" s="105"/>
    </row>
    <row r="108" spans="2:17" s="40" customFormat="1" x14ac:dyDescent="0.2">
      <c r="B108" s="85">
        <v>94</v>
      </c>
      <c r="C108" s="85" t="s">
        <v>146</v>
      </c>
      <c r="D108" s="85" t="s">
        <v>155</v>
      </c>
      <c r="E108" s="85"/>
      <c r="F108" s="85" t="s">
        <v>124</v>
      </c>
      <c r="G108" s="87" t="str">
        <f t="shared" si="9"/>
        <v>Nieuwe investeringen TD</v>
      </c>
      <c r="H108" s="87">
        <f t="shared" si="10"/>
        <v>1</v>
      </c>
      <c r="I108" s="87">
        <f t="shared" si="10"/>
        <v>0</v>
      </c>
      <c r="J108" s="85">
        <v>55</v>
      </c>
      <c r="K108" s="114">
        <v>2019</v>
      </c>
      <c r="L108" s="117">
        <f>INDEX('2. Reguleringsparameters'!$D$46:$E$50,MATCH('3. Investeringen'!C108,'2. Reguleringsparameters'!$B$46:$B$50,0),MATCH('3. Investeringen'!F108,'2. Reguleringsparameters'!$D$43:$E$43,0))</f>
        <v>0.5</v>
      </c>
      <c r="M108" s="117">
        <f t="shared" si="7"/>
        <v>55</v>
      </c>
      <c r="N108" s="170">
        <f t="shared" si="8"/>
        <v>2019</v>
      </c>
      <c r="O108" s="85">
        <v>344747.43</v>
      </c>
      <c r="P108" s="85">
        <v>0</v>
      </c>
      <c r="Q108" s="105"/>
    </row>
    <row r="109" spans="2:17" x14ac:dyDescent="0.2">
      <c r="B109" s="85">
        <v>95</v>
      </c>
      <c r="C109" s="85" t="s">
        <v>146</v>
      </c>
      <c r="D109" s="85" t="s">
        <v>155</v>
      </c>
      <c r="E109" s="85"/>
      <c r="F109" s="85" t="s">
        <v>124</v>
      </c>
      <c r="G109" s="87" t="str">
        <f t="shared" si="9"/>
        <v>Nieuwe investeringen TD</v>
      </c>
      <c r="H109" s="87">
        <f t="shared" si="10"/>
        <v>1</v>
      </c>
      <c r="I109" s="87">
        <f t="shared" si="10"/>
        <v>0</v>
      </c>
      <c r="J109" s="85">
        <v>45</v>
      </c>
      <c r="K109" s="114">
        <v>2019</v>
      </c>
      <c r="L109" s="117">
        <f>INDEX('2. Reguleringsparameters'!$D$46:$E$50,MATCH('3. Investeringen'!C109,'2. Reguleringsparameters'!$B$46:$B$50,0),MATCH('3. Investeringen'!F109,'2. Reguleringsparameters'!$D$43:$E$43,0))</f>
        <v>0.5</v>
      </c>
      <c r="M109" s="117">
        <f t="shared" si="7"/>
        <v>45</v>
      </c>
      <c r="N109" s="170">
        <f t="shared" si="8"/>
        <v>2019</v>
      </c>
      <c r="O109" s="85">
        <v>1058546.9099999999</v>
      </c>
      <c r="P109" s="85">
        <v>0</v>
      </c>
      <c r="Q109" s="105"/>
    </row>
    <row r="110" spans="2:17" x14ac:dyDescent="0.2">
      <c r="B110" s="85">
        <v>96</v>
      </c>
      <c r="C110" s="85" t="s">
        <v>146</v>
      </c>
      <c r="D110" s="85" t="s">
        <v>155</v>
      </c>
      <c r="E110" s="85"/>
      <c r="F110" s="85" t="s">
        <v>124</v>
      </c>
      <c r="G110" s="87" t="str">
        <f t="shared" si="9"/>
        <v>Nieuwe investeringen TD</v>
      </c>
      <c r="H110" s="87">
        <f t="shared" si="10"/>
        <v>1</v>
      </c>
      <c r="I110" s="87">
        <f t="shared" si="10"/>
        <v>0</v>
      </c>
      <c r="J110" s="85">
        <v>30</v>
      </c>
      <c r="K110" s="114">
        <v>2019</v>
      </c>
      <c r="L110" s="117">
        <f>INDEX('2. Reguleringsparameters'!$D$46:$E$50,MATCH('3. Investeringen'!C110,'2. Reguleringsparameters'!$B$46:$B$50,0),MATCH('3. Investeringen'!F110,'2. Reguleringsparameters'!$D$43:$E$43,0))</f>
        <v>0.5</v>
      </c>
      <c r="M110" s="117">
        <f t="shared" si="7"/>
        <v>30</v>
      </c>
      <c r="N110" s="170">
        <f t="shared" si="8"/>
        <v>2019</v>
      </c>
      <c r="O110" s="85">
        <v>229286.88</v>
      </c>
      <c r="P110" s="85">
        <v>0</v>
      </c>
      <c r="Q110" s="105"/>
    </row>
    <row r="111" spans="2:17" x14ac:dyDescent="0.2">
      <c r="B111" s="85">
        <v>97</v>
      </c>
      <c r="C111" s="85" t="s">
        <v>146</v>
      </c>
      <c r="D111" s="85" t="s">
        <v>155</v>
      </c>
      <c r="E111" s="85"/>
      <c r="F111" s="85" t="s">
        <v>124</v>
      </c>
      <c r="G111" s="87" t="str">
        <f t="shared" si="9"/>
        <v>Nieuwe investeringen TD</v>
      </c>
      <c r="H111" s="87">
        <f t="shared" si="10"/>
        <v>1</v>
      </c>
      <c r="I111" s="87">
        <f t="shared" si="10"/>
        <v>0</v>
      </c>
      <c r="J111" s="85">
        <v>25</v>
      </c>
      <c r="K111" s="114">
        <v>2019</v>
      </c>
      <c r="L111" s="117">
        <f>INDEX('2. Reguleringsparameters'!$D$46:$E$50,MATCH('3. Investeringen'!C111,'2. Reguleringsparameters'!$B$46:$B$50,0),MATCH('3. Investeringen'!F111,'2. Reguleringsparameters'!$D$43:$E$43,0))</f>
        <v>0.5</v>
      </c>
      <c r="M111" s="117">
        <f t="shared" si="7"/>
        <v>25</v>
      </c>
      <c r="N111" s="170">
        <f t="shared" si="8"/>
        <v>2019</v>
      </c>
      <c r="O111" s="85">
        <v>2685.61</v>
      </c>
      <c r="P111" s="85">
        <v>0</v>
      </c>
      <c r="Q111" s="105"/>
    </row>
    <row r="112" spans="2:17" x14ac:dyDescent="0.2">
      <c r="B112" s="85">
        <v>98</v>
      </c>
      <c r="C112" s="85" t="s">
        <v>146</v>
      </c>
      <c r="D112" s="85" t="s">
        <v>155</v>
      </c>
      <c r="E112" s="85"/>
      <c r="F112" s="85" t="s">
        <v>124</v>
      </c>
      <c r="G112" s="87" t="str">
        <f t="shared" si="9"/>
        <v>Nieuwe investeringen TD</v>
      </c>
      <c r="H112" s="87">
        <f t="shared" si="10"/>
        <v>1</v>
      </c>
      <c r="I112" s="87">
        <f t="shared" si="10"/>
        <v>0</v>
      </c>
      <c r="J112" s="85">
        <v>10</v>
      </c>
      <c r="K112" s="114">
        <v>2019</v>
      </c>
      <c r="L112" s="117">
        <f>INDEX('2. Reguleringsparameters'!$D$46:$E$50,MATCH('3. Investeringen'!C112,'2. Reguleringsparameters'!$B$46:$B$50,0),MATCH('3. Investeringen'!F112,'2. Reguleringsparameters'!$D$43:$E$43,0))</f>
        <v>0.5</v>
      </c>
      <c r="M112" s="117">
        <f t="shared" si="7"/>
        <v>10</v>
      </c>
      <c r="N112" s="170">
        <f t="shared" si="8"/>
        <v>2019</v>
      </c>
      <c r="O112" s="85">
        <v>365321.23</v>
      </c>
      <c r="P112" s="85">
        <v>0</v>
      </c>
      <c r="Q112" s="105"/>
    </row>
    <row r="113" spans="2:17" x14ac:dyDescent="0.2">
      <c r="B113" s="85">
        <v>99</v>
      </c>
      <c r="C113" s="85" t="s">
        <v>146</v>
      </c>
      <c r="D113" s="85" t="s">
        <v>155</v>
      </c>
      <c r="E113" s="85"/>
      <c r="F113" s="85" t="s">
        <v>124</v>
      </c>
      <c r="G113" s="87" t="str">
        <f t="shared" si="9"/>
        <v>Nieuwe investeringen TD</v>
      </c>
      <c r="H113" s="87">
        <f t="shared" si="10"/>
        <v>1</v>
      </c>
      <c r="I113" s="87">
        <f t="shared" si="10"/>
        <v>0</v>
      </c>
      <c r="J113" s="85">
        <v>5</v>
      </c>
      <c r="K113" s="114">
        <v>2019</v>
      </c>
      <c r="L113" s="117">
        <f>INDEX('2. Reguleringsparameters'!$D$46:$E$50,MATCH('3. Investeringen'!C113,'2. Reguleringsparameters'!$B$46:$B$50,0),MATCH('3. Investeringen'!F113,'2. Reguleringsparameters'!$D$43:$E$43,0))</f>
        <v>0.5</v>
      </c>
      <c r="M113" s="117">
        <f t="shared" si="7"/>
        <v>5</v>
      </c>
      <c r="N113" s="170">
        <f t="shared" si="8"/>
        <v>2019</v>
      </c>
      <c r="O113" s="85">
        <v>467201.77</v>
      </c>
      <c r="P113" s="85">
        <v>0</v>
      </c>
      <c r="Q113" s="105"/>
    </row>
    <row r="114" spans="2:17" x14ac:dyDescent="0.2">
      <c r="B114" s="85">
        <v>100</v>
      </c>
      <c r="C114" s="85" t="s">
        <v>146</v>
      </c>
      <c r="D114" s="85" t="s">
        <v>155</v>
      </c>
      <c r="E114" s="85"/>
      <c r="F114" s="85" t="s">
        <v>124</v>
      </c>
      <c r="G114" s="87" t="str">
        <f t="shared" si="9"/>
        <v>Nieuwe investeringen TD</v>
      </c>
      <c r="H114" s="87">
        <f t="shared" si="10"/>
        <v>1</v>
      </c>
      <c r="I114" s="87">
        <f t="shared" si="10"/>
        <v>0</v>
      </c>
      <c r="J114" s="85">
        <v>0</v>
      </c>
      <c r="K114" s="114">
        <v>2019</v>
      </c>
      <c r="L114" s="117">
        <f>INDEX('2. Reguleringsparameters'!$D$46:$E$50,MATCH('3. Investeringen'!C114,'2. Reguleringsparameters'!$B$46:$B$50,0),MATCH('3. Investeringen'!F114,'2. Reguleringsparameters'!$D$43:$E$43,0))</f>
        <v>0.5</v>
      </c>
      <c r="M114" s="117">
        <f t="shared" si="7"/>
        <v>0</v>
      </c>
      <c r="N114" s="170">
        <f t="shared" si="8"/>
        <v>2019</v>
      </c>
      <c r="O114" s="85">
        <v>6058.2</v>
      </c>
      <c r="P114" s="85">
        <v>0</v>
      </c>
      <c r="Q114" s="105"/>
    </row>
    <row r="115" spans="2:17" x14ac:dyDescent="0.2">
      <c r="B115" s="85">
        <v>101</v>
      </c>
      <c r="C115" s="85" t="s">
        <v>146</v>
      </c>
      <c r="D115" s="85" t="s">
        <v>155</v>
      </c>
      <c r="E115" s="85"/>
      <c r="F115" s="85" t="s">
        <v>125</v>
      </c>
      <c r="G115" s="87" t="str">
        <f t="shared" si="9"/>
        <v>Nieuwe investeringen AD</v>
      </c>
      <c r="H115" s="87">
        <f t="shared" ref="H115:I134" si="11">IF($F115=H$14,1,0)</f>
        <v>0</v>
      </c>
      <c r="I115" s="87">
        <f t="shared" si="11"/>
        <v>1</v>
      </c>
      <c r="J115" s="85">
        <v>39</v>
      </c>
      <c r="K115" s="114">
        <v>2009</v>
      </c>
      <c r="L115" s="117">
        <f>INDEX('2. Reguleringsparameters'!$D$46:$E$50,MATCH('3. Investeringen'!C115,'2. Reguleringsparameters'!$B$46:$B$50,0),MATCH('3. Investeringen'!F115,'2. Reguleringsparameters'!$D$43:$E$43,0))</f>
        <v>0.5</v>
      </c>
      <c r="M115" s="117">
        <f t="shared" si="7"/>
        <v>37.5</v>
      </c>
      <c r="N115" s="170">
        <f t="shared" si="8"/>
        <v>2011</v>
      </c>
      <c r="O115" s="85">
        <v>1505158.846153846</v>
      </c>
      <c r="P115" s="85">
        <v>1505158.846153846</v>
      </c>
      <c r="Q115" s="105"/>
    </row>
    <row r="116" spans="2:17" s="40" customFormat="1" x14ac:dyDescent="0.2">
      <c r="B116" s="85">
        <v>102</v>
      </c>
      <c r="C116" s="85" t="s">
        <v>146</v>
      </c>
      <c r="D116" s="85" t="s">
        <v>155</v>
      </c>
      <c r="E116" s="85"/>
      <c r="F116" s="85" t="s">
        <v>125</v>
      </c>
      <c r="G116" s="87" t="str">
        <f t="shared" si="9"/>
        <v>Nieuwe investeringen AD</v>
      </c>
      <c r="H116" s="87">
        <f t="shared" si="11"/>
        <v>0</v>
      </c>
      <c r="I116" s="87">
        <f t="shared" si="11"/>
        <v>1</v>
      </c>
      <c r="J116" s="85">
        <v>39</v>
      </c>
      <c r="K116" s="114">
        <v>2009</v>
      </c>
      <c r="L116" s="117">
        <f>INDEX('2. Reguleringsparameters'!$D$46:$E$50,MATCH('3. Investeringen'!C116,'2. Reguleringsparameters'!$B$46:$B$50,0),MATCH('3. Investeringen'!F116,'2. Reguleringsparameters'!$D$43:$E$43,0))</f>
        <v>0.5</v>
      </c>
      <c r="M116" s="117">
        <f t="shared" si="7"/>
        <v>37.5</v>
      </c>
      <c r="N116" s="170">
        <f t="shared" si="8"/>
        <v>2011</v>
      </c>
      <c r="O116" s="85">
        <v>45148.394230769234</v>
      </c>
      <c r="P116" s="85">
        <v>45148.394230769234</v>
      </c>
      <c r="Q116" s="105"/>
    </row>
    <row r="117" spans="2:17" x14ac:dyDescent="0.2">
      <c r="B117" s="85">
        <v>103</v>
      </c>
      <c r="C117" s="85" t="s">
        <v>146</v>
      </c>
      <c r="D117" s="85" t="s">
        <v>155</v>
      </c>
      <c r="E117" s="85"/>
      <c r="F117" s="85" t="s">
        <v>125</v>
      </c>
      <c r="G117" s="87" t="str">
        <f t="shared" si="9"/>
        <v>Nieuwe investeringen AD</v>
      </c>
      <c r="H117" s="87">
        <f t="shared" si="11"/>
        <v>0</v>
      </c>
      <c r="I117" s="87">
        <f t="shared" si="11"/>
        <v>1</v>
      </c>
      <c r="J117" s="85">
        <v>39</v>
      </c>
      <c r="K117" s="114">
        <v>2010</v>
      </c>
      <c r="L117" s="117">
        <f>INDEX('2. Reguleringsparameters'!$D$46:$E$50,MATCH('3. Investeringen'!C117,'2. Reguleringsparameters'!$B$46:$B$50,0),MATCH('3. Investeringen'!F117,'2. Reguleringsparameters'!$D$43:$E$43,0))</f>
        <v>0.5</v>
      </c>
      <c r="M117" s="117">
        <f t="shared" si="7"/>
        <v>38.5</v>
      </c>
      <c r="N117" s="170">
        <f t="shared" si="8"/>
        <v>2011</v>
      </c>
      <c r="O117" s="85">
        <v>1323468.7146153846</v>
      </c>
      <c r="P117" s="85">
        <v>1323468.7146153846</v>
      </c>
      <c r="Q117" s="105"/>
    </row>
    <row r="118" spans="2:17" x14ac:dyDescent="0.2">
      <c r="B118" s="85">
        <v>104</v>
      </c>
      <c r="C118" s="85" t="s">
        <v>146</v>
      </c>
      <c r="D118" s="85" t="s">
        <v>155</v>
      </c>
      <c r="E118" s="85"/>
      <c r="F118" s="85" t="s">
        <v>125</v>
      </c>
      <c r="G118" s="87" t="str">
        <f t="shared" si="9"/>
        <v>Nieuwe investeringen AD</v>
      </c>
      <c r="H118" s="87">
        <f t="shared" si="11"/>
        <v>0</v>
      </c>
      <c r="I118" s="87">
        <f t="shared" si="11"/>
        <v>1</v>
      </c>
      <c r="J118" s="85">
        <v>39</v>
      </c>
      <c r="K118" s="114">
        <v>2010</v>
      </c>
      <c r="L118" s="117">
        <f>INDEX('2. Reguleringsparameters'!$D$46:$E$50,MATCH('3. Investeringen'!C118,'2. Reguleringsparameters'!$B$46:$B$50,0),MATCH('3. Investeringen'!F118,'2. Reguleringsparameters'!$D$43:$E$43,0))</f>
        <v>0.5</v>
      </c>
      <c r="M118" s="117">
        <f t="shared" si="7"/>
        <v>38.5</v>
      </c>
      <c r="N118" s="170">
        <f t="shared" si="8"/>
        <v>2011</v>
      </c>
      <c r="O118" s="85">
        <v>21771.631538461537</v>
      </c>
      <c r="P118" s="85">
        <v>21771.631538461537</v>
      </c>
      <c r="Q118" s="105"/>
    </row>
    <row r="119" spans="2:17" s="40" customFormat="1" x14ac:dyDescent="0.2">
      <c r="B119" s="85">
        <v>105</v>
      </c>
      <c r="C119" s="85" t="s">
        <v>146</v>
      </c>
      <c r="D119" s="85" t="s">
        <v>155</v>
      </c>
      <c r="E119" s="85"/>
      <c r="F119" s="85" t="s">
        <v>125</v>
      </c>
      <c r="G119" s="87" t="str">
        <f t="shared" si="9"/>
        <v>Nieuwe investeringen AD</v>
      </c>
      <c r="H119" s="87">
        <f t="shared" si="11"/>
        <v>0</v>
      </c>
      <c r="I119" s="87">
        <f t="shared" si="11"/>
        <v>1</v>
      </c>
      <c r="J119" s="85">
        <v>39</v>
      </c>
      <c r="K119" s="114">
        <v>2011</v>
      </c>
      <c r="L119" s="117">
        <f>INDEX('2. Reguleringsparameters'!$D$46:$E$50,MATCH('3. Investeringen'!C119,'2. Reguleringsparameters'!$B$46:$B$50,0),MATCH('3. Investeringen'!F119,'2. Reguleringsparameters'!$D$43:$E$43,0))</f>
        <v>0.5</v>
      </c>
      <c r="M119" s="117">
        <f t="shared" si="7"/>
        <v>39</v>
      </c>
      <c r="N119" s="170">
        <f t="shared" si="8"/>
        <v>2011</v>
      </c>
      <c r="O119" s="85">
        <v>890514.04908979952</v>
      </c>
      <c r="P119" s="85">
        <v>0</v>
      </c>
      <c r="Q119" s="105"/>
    </row>
    <row r="120" spans="2:17" x14ac:dyDescent="0.2">
      <c r="B120" s="85">
        <v>106</v>
      </c>
      <c r="C120" s="85" t="s">
        <v>146</v>
      </c>
      <c r="D120" s="85" t="s">
        <v>155</v>
      </c>
      <c r="E120" s="85"/>
      <c r="F120" s="85" t="s">
        <v>125</v>
      </c>
      <c r="G120" s="87" t="str">
        <f t="shared" si="9"/>
        <v>Nieuwe investeringen AD</v>
      </c>
      <c r="H120" s="87">
        <f t="shared" si="11"/>
        <v>0</v>
      </c>
      <c r="I120" s="87">
        <f t="shared" si="11"/>
        <v>1</v>
      </c>
      <c r="J120" s="85">
        <v>39</v>
      </c>
      <c r="K120" s="114">
        <v>2011</v>
      </c>
      <c r="L120" s="117">
        <f>INDEX('2. Reguleringsparameters'!$D$46:$E$50,MATCH('3. Investeringen'!C120,'2. Reguleringsparameters'!$B$46:$B$50,0),MATCH('3. Investeringen'!F120,'2. Reguleringsparameters'!$D$43:$E$43,0))</f>
        <v>0.5</v>
      </c>
      <c r="M120" s="117">
        <f t="shared" si="7"/>
        <v>39</v>
      </c>
      <c r="N120" s="170">
        <f t="shared" si="8"/>
        <v>2011</v>
      </c>
      <c r="O120" s="85">
        <v>54919.557470115156</v>
      </c>
      <c r="P120" s="85">
        <v>0</v>
      </c>
      <c r="Q120" s="105"/>
    </row>
    <row r="121" spans="2:17" x14ac:dyDescent="0.2">
      <c r="B121" s="85">
        <v>107</v>
      </c>
      <c r="C121" s="85" t="s">
        <v>146</v>
      </c>
      <c r="D121" s="85" t="s">
        <v>155</v>
      </c>
      <c r="E121" s="85"/>
      <c r="F121" s="85" t="s">
        <v>125</v>
      </c>
      <c r="G121" s="87" t="str">
        <f t="shared" si="9"/>
        <v>Nieuwe investeringen AD</v>
      </c>
      <c r="H121" s="87">
        <f t="shared" si="11"/>
        <v>0</v>
      </c>
      <c r="I121" s="87">
        <f t="shared" si="11"/>
        <v>1</v>
      </c>
      <c r="J121" s="85">
        <v>39</v>
      </c>
      <c r="K121" s="114">
        <v>2012</v>
      </c>
      <c r="L121" s="117">
        <f>INDEX('2. Reguleringsparameters'!$D$46:$E$50,MATCH('3. Investeringen'!C121,'2. Reguleringsparameters'!$B$46:$B$50,0),MATCH('3. Investeringen'!F121,'2. Reguleringsparameters'!$D$43:$E$43,0))</f>
        <v>0.5</v>
      </c>
      <c r="M121" s="117">
        <f t="shared" si="7"/>
        <v>39</v>
      </c>
      <c r="N121" s="170">
        <f t="shared" si="8"/>
        <v>2012</v>
      </c>
      <c r="O121" s="85">
        <v>816664.76</v>
      </c>
      <c r="P121" s="85">
        <v>0</v>
      </c>
      <c r="Q121" s="105"/>
    </row>
    <row r="122" spans="2:17" x14ac:dyDescent="0.2">
      <c r="B122" s="85">
        <v>108</v>
      </c>
      <c r="C122" s="85" t="s">
        <v>146</v>
      </c>
      <c r="D122" s="85" t="s">
        <v>155</v>
      </c>
      <c r="E122" s="85"/>
      <c r="F122" s="85" t="s">
        <v>125</v>
      </c>
      <c r="G122" s="87" t="str">
        <f t="shared" si="9"/>
        <v>Nieuwe investeringen AD</v>
      </c>
      <c r="H122" s="87">
        <f t="shared" si="11"/>
        <v>0</v>
      </c>
      <c r="I122" s="87">
        <f t="shared" si="11"/>
        <v>1</v>
      </c>
      <c r="J122" s="85">
        <v>39</v>
      </c>
      <c r="K122" s="114">
        <v>2012</v>
      </c>
      <c r="L122" s="117">
        <f>INDEX('2. Reguleringsparameters'!$D$46:$E$50,MATCH('3. Investeringen'!C122,'2. Reguleringsparameters'!$B$46:$B$50,0),MATCH('3. Investeringen'!F122,'2. Reguleringsparameters'!$D$43:$E$43,0))</f>
        <v>0.5</v>
      </c>
      <c r="M122" s="117">
        <f t="shared" si="7"/>
        <v>39</v>
      </c>
      <c r="N122" s="170">
        <f t="shared" si="8"/>
        <v>2012</v>
      </c>
      <c r="O122" s="85">
        <v>34887</v>
      </c>
      <c r="P122" s="85">
        <v>0</v>
      </c>
      <c r="Q122" s="105"/>
    </row>
    <row r="123" spans="2:17" x14ac:dyDescent="0.2">
      <c r="B123" s="85">
        <v>109</v>
      </c>
      <c r="C123" s="85" t="s">
        <v>146</v>
      </c>
      <c r="D123" s="85" t="s">
        <v>155</v>
      </c>
      <c r="E123" s="85"/>
      <c r="F123" s="85" t="s">
        <v>125</v>
      </c>
      <c r="G123" s="87" t="str">
        <f t="shared" si="9"/>
        <v>Nieuwe investeringen AD</v>
      </c>
      <c r="H123" s="87">
        <f t="shared" si="11"/>
        <v>0</v>
      </c>
      <c r="I123" s="87">
        <f t="shared" si="11"/>
        <v>1</v>
      </c>
      <c r="J123" s="85">
        <v>39</v>
      </c>
      <c r="K123" s="114">
        <v>2013</v>
      </c>
      <c r="L123" s="117">
        <f>INDEX('2. Reguleringsparameters'!$D$46:$E$50,MATCH('3. Investeringen'!C123,'2. Reguleringsparameters'!$B$46:$B$50,0),MATCH('3. Investeringen'!F123,'2. Reguleringsparameters'!$D$43:$E$43,0))</f>
        <v>0.5</v>
      </c>
      <c r="M123" s="117">
        <f t="shared" si="7"/>
        <v>39</v>
      </c>
      <c r="N123" s="170">
        <f t="shared" si="8"/>
        <v>2013</v>
      </c>
      <c r="O123" s="85">
        <v>443651.20999999996</v>
      </c>
      <c r="P123" s="85">
        <v>0</v>
      </c>
      <c r="Q123" s="105"/>
    </row>
    <row r="124" spans="2:17" x14ac:dyDescent="0.2">
      <c r="B124" s="85">
        <v>110</v>
      </c>
      <c r="C124" s="85" t="s">
        <v>146</v>
      </c>
      <c r="D124" s="85" t="s">
        <v>155</v>
      </c>
      <c r="E124" s="85"/>
      <c r="F124" s="85" t="s">
        <v>125</v>
      </c>
      <c r="G124" s="87" t="str">
        <f t="shared" si="9"/>
        <v>Nieuwe investeringen AD</v>
      </c>
      <c r="H124" s="87">
        <f t="shared" si="11"/>
        <v>0</v>
      </c>
      <c r="I124" s="87">
        <f t="shared" si="11"/>
        <v>1</v>
      </c>
      <c r="J124" s="85">
        <v>39</v>
      </c>
      <c r="K124" s="114">
        <v>2013</v>
      </c>
      <c r="L124" s="117">
        <f>INDEX('2. Reguleringsparameters'!$D$46:$E$50,MATCH('3. Investeringen'!C124,'2. Reguleringsparameters'!$B$46:$B$50,0),MATCH('3. Investeringen'!F124,'2. Reguleringsparameters'!$D$43:$E$43,0))</f>
        <v>0.5</v>
      </c>
      <c r="M124" s="117">
        <f t="shared" si="7"/>
        <v>39</v>
      </c>
      <c r="N124" s="170">
        <f t="shared" si="8"/>
        <v>2013</v>
      </c>
      <c r="O124" s="85">
        <v>24545.32</v>
      </c>
      <c r="P124" s="85">
        <v>0</v>
      </c>
      <c r="Q124" s="105"/>
    </row>
    <row r="125" spans="2:17" x14ac:dyDescent="0.2">
      <c r="B125" s="85">
        <v>111</v>
      </c>
      <c r="C125" s="85" t="s">
        <v>146</v>
      </c>
      <c r="D125" s="85" t="s">
        <v>155</v>
      </c>
      <c r="E125" s="85"/>
      <c r="F125" s="85" t="s">
        <v>125</v>
      </c>
      <c r="G125" s="87" t="str">
        <f t="shared" si="9"/>
        <v>Nieuwe investeringen AD</v>
      </c>
      <c r="H125" s="87">
        <f t="shared" si="11"/>
        <v>0</v>
      </c>
      <c r="I125" s="87">
        <f t="shared" si="11"/>
        <v>1</v>
      </c>
      <c r="J125" s="85">
        <v>39</v>
      </c>
      <c r="K125" s="114">
        <v>2014</v>
      </c>
      <c r="L125" s="117">
        <f>INDEX('2. Reguleringsparameters'!$D$46:$E$50,MATCH('3. Investeringen'!C125,'2. Reguleringsparameters'!$B$46:$B$50,0),MATCH('3. Investeringen'!F125,'2. Reguleringsparameters'!$D$43:$E$43,0))</f>
        <v>0.5</v>
      </c>
      <c r="M125" s="117">
        <f t="shared" si="7"/>
        <v>39</v>
      </c>
      <c r="N125" s="170">
        <f t="shared" si="8"/>
        <v>2014</v>
      </c>
      <c r="O125" s="85">
        <v>380099.74</v>
      </c>
      <c r="P125" s="85">
        <v>0</v>
      </c>
      <c r="Q125" s="105"/>
    </row>
    <row r="126" spans="2:17" x14ac:dyDescent="0.2">
      <c r="B126" s="85">
        <v>112</v>
      </c>
      <c r="C126" s="85" t="s">
        <v>146</v>
      </c>
      <c r="D126" s="85" t="s">
        <v>155</v>
      </c>
      <c r="E126" s="85"/>
      <c r="F126" s="85" t="s">
        <v>125</v>
      </c>
      <c r="G126" s="87" t="str">
        <f t="shared" si="9"/>
        <v>Nieuwe investeringen AD</v>
      </c>
      <c r="H126" s="87">
        <f t="shared" si="11"/>
        <v>0</v>
      </c>
      <c r="I126" s="87">
        <f t="shared" si="11"/>
        <v>1</v>
      </c>
      <c r="J126" s="85">
        <v>39</v>
      </c>
      <c r="K126" s="114">
        <v>2014</v>
      </c>
      <c r="L126" s="117">
        <f>INDEX('2. Reguleringsparameters'!$D$46:$E$50,MATCH('3. Investeringen'!C126,'2. Reguleringsparameters'!$B$46:$B$50,0),MATCH('3. Investeringen'!F126,'2. Reguleringsparameters'!$D$43:$E$43,0))</f>
        <v>0.5</v>
      </c>
      <c r="M126" s="117">
        <f t="shared" si="7"/>
        <v>39</v>
      </c>
      <c r="N126" s="170">
        <f t="shared" si="8"/>
        <v>2014</v>
      </c>
      <c r="O126" s="85">
        <v>6415.87</v>
      </c>
      <c r="P126" s="85">
        <v>0</v>
      </c>
      <c r="Q126" s="105"/>
    </row>
    <row r="127" spans="2:17" s="40" customFormat="1" x14ac:dyDescent="0.2">
      <c r="B127" s="85">
        <v>113</v>
      </c>
      <c r="C127" s="85" t="s">
        <v>146</v>
      </c>
      <c r="D127" s="85" t="s">
        <v>155</v>
      </c>
      <c r="E127" s="85"/>
      <c r="F127" s="85" t="s">
        <v>125</v>
      </c>
      <c r="G127" s="87" t="str">
        <f t="shared" si="9"/>
        <v>Nieuwe investeringen AD</v>
      </c>
      <c r="H127" s="87">
        <f t="shared" si="11"/>
        <v>0</v>
      </c>
      <c r="I127" s="87">
        <f t="shared" si="11"/>
        <v>1</v>
      </c>
      <c r="J127" s="85">
        <v>39</v>
      </c>
      <c r="K127" s="114">
        <v>2015</v>
      </c>
      <c r="L127" s="117">
        <f>INDEX('2. Reguleringsparameters'!$D$46:$E$50,MATCH('3. Investeringen'!C127,'2. Reguleringsparameters'!$B$46:$B$50,0),MATCH('3. Investeringen'!F127,'2. Reguleringsparameters'!$D$43:$E$43,0))</f>
        <v>0.5</v>
      </c>
      <c r="M127" s="117">
        <f t="shared" si="7"/>
        <v>39</v>
      </c>
      <c r="N127" s="170">
        <f t="shared" si="8"/>
        <v>2015</v>
      </c>
      <c r="O127" s="85">
        <v>624840.48</v>
      </c>
      <c r="P127" s="85">
        <v>0</v>
      </c>
      <c r="Q127" s="105"/>
    </row>
    <row r="128" spans="2:17" x14ac:dyDescent="0.2">
      <c r="B128" s="85">
        <v>114</v>
      </c>
      <c r="C128" s="85" t="s">
        <v>146</v>
      </c>
      <c r="D128" s="85" t="s">
        <v>155</v>
      </c>
      <c r="E128" s="85"/>
      <c r="F128" s="85" t="s">
        <v>125</v>
      </c>
      <c r="G128" s="87" t="str">
        <f t="shared" si="9"/>
        <v>Nieuwe investeringen AD</v>
      </c>
      <c r="H128" s="87">
        <f t="shared" si="11"/>
        <v>0</v>
      </c>
      <c r="I128" s="87">
        <f t="shared" si="11"/>
        <v>1</v>
      </c>
      <c r="J128" s="85">
        <v>39</v>
      </c>
      <c r="K128" s="114">
        <v>2015</v>
      </c>
      <c r="L128" s="117">
        <f>INDEX('2. Reguleringsparameters'!$D$46:$E$50,MATCH('3. Investeringen'!C128,'2. Reguleringsparameters'!$B$46:$B$50,0),MATCH('3. Investeringen'!F128,'2. Reguleringsparameters'!$D$43:$E$43,0))</f>
        <v>0.5</v>
      </c>
      <c r="M128" s="117">
        <f t="shared" si="7"/>
        <v>39</v>
      </c>
      <c r="N128" s="170">
        <f t="shared" si="8"/>
        <v>2015</v>
      </c>
      <c r="O128" s="85">
        <v>-1941.6100000000001</v>
      </c>
      <c r="P128" s="85">
        <v>0</v>
      </c>
      <c r="Q128" s="105"/>
    </row>
    <row r="129" spans="2:17" x14ac:dyDescent="0.2">
      <c r="B129" s="85">
        <v>115</v>
      </c>
      <c r="C129" s="85" t="s">
        <v>146</v>
      </c>
      <c r="D129" s="85" t="s">
        <v>155</v>
      </c>
      <c r="E129" s="85"/>
      <c r="F129" s="85" t="s">
        <v>125</v>
      </c>
      <c r="G129" s="87" t="str">
        <f t="shared" si="9"/>
        <v>Nieuwe investeringen AD</v>
      </c>
      <c r="H129" s="87">
        <f t="shared" si="11"/>
        <v>0</v>
      </c>
      <c r="I129" s="87">
        <f t="shared" si="11"/>
        <v>1</v>
      </c>
      <c r="J129" s="85">
        <v>39</v>
      </c>
      <c r="K129" s="114">
        <v>2016</v>
      </c>
      <c r="L129" s="117">
        <f>INDEX('2. Reguleringsparameters'!$D$46:$E$50,MATCH('3. Investeringen'!C129,'2. Reguleringsparameters'!$B$46:$B$50,0),MATCH('3. Investeringen'!F129,'2. Reguleringsparameters'!$D$43:$E$43,0))</f>
        <v>0.5</v>
      </c>
      <c r="M129" s="117">
        <f t="shared" si="7"/>
        <v>39</v>
      </c>
      <c r="N129" s="170">
        <f t="shared" si="8"/>
        <v>2016</v>
      </c>
      <c r="O129" s="85">
        <v>638153.53</v>
      </c>
      <c r="P129" s="85">
        <v>0</v>
      </c>
      <c r="Q129" s="105"/>
    </row>
    <row r="130" spans="2:17" s="40" customFormat="1" x14ac:dyDescent="0.2">
      <c r="B130" s="85">
        <v>116</v>
      </c>
      <c r="C130" s="85" t="s">
        <v>146</v>
      </c>
      <c r="D130" s="85" t="s">
        <v>155</v>
      </c>
      <c r="E130" s="85"/>
      <c r="F130" s="85" t="s">
        <v>125</v>
      </c>
      <c r="G130" s="87" t="str">
        <f t="shared" si="9"/>
        <v>Nieuwe investeringen AD</v>
      </c>
      <c r="H130" s="87">
        <f t="shared" si="11"/>
        <v>0</v>
      </c>
      <c r="I130" s="87">
        <f t="shared" si="11"/>
        <v>1</v>
      </c>
      <c r="J130" s="85">
        <v>39</v>
      </c>
      <c r="K130" s="114">
        <v>2016</v>
      </c>
      <c r="L130" s="117">
        <f>INDEX('2. Reguleringsparameters'!$D$46:$E$50,MATCH('3. Investeringen'!C130,'2. Reguleringsparameters'!$B$46:$B$50,0),MATCH('3. Investeringen'!F130,'2. Reguleringsparameters'!$D$43:$E$43,0))</f>
        <v>0.5</v>
      </c>
      <c r="M130" s="117">
        <f t="shared" si="7"/>
        <v>39</v>
      </c>
      <c r="N130" s="170">
        <f t="shared" si="8"/>
        <v>2016</v>
      </c>
      <c r="O130" s="85">
        <v>-5305.0800000000008</v>
      </c>
      <c r="P130" s="85">
        <v>0</v>
      </c>
      <c r="Q130" s="105"/>
    </row>
    <row r="131" spans="2:17" x14ac:dyDescent="0.2">
      <c r="B131" s="85">
        <v>117</v>
      </c>
      <c r="C131" s="85" t="s">
        <v>146</v>
      </c>
      <c r="D131" s="85" t="s">
        <v>155</v>
      </c>
      <c r="E131" s="85"/>
      <c r="F131" s="85" t="s">
        <v>125</v>
      </c>
      <c r="G131" s="87" t="str">
        <f t="shared" si="9"/>
        <v>Nieuwe investeringen AD</v>
      </c>
      <c r="H131" s="87">
        <f t="shared" si="11"/>
        <v>0</v>
      </c>
      <c r="I131" s="87">
        <f t="shared" si="11"/>
        <v>1</v>
      </c>
      <c r="J131" s="85">
        <v>39</v>
      </c>
      <c r="K131" s="114">
        <v>2017</v>
      </c>
      <c r="L131" s="117">
        <f>INDEX('2. Reguleringsparameters'!$D$46:$E$50,MATCH('3. Investeringen'!C131,'2. Reguleringsparameters'!$B$46:$B$50,0),MATCH('3. Investeringen'!F131,'2. Reguleringsparameters'!$D$43:$E$43,0))</f>
        <v>0.5</v>
      </c>
      <c r="M131" s="117">
        <f t="shared" si="7"/>
        <v>39</v>
      </c>
      <c r="N131" s="170">
        <f t="shared" si="8"/>
        <v>2017</v>
      </c>
      <c r="O131" s="85">
        <v>444646.27</v>
      </c>
      <c r="P131" s="85">
        <v>0</v>
      </c>
      <c r="Q131" s="105"/>
    </row>
    <row r="132" spans="2:17" x14ac:dyDescent="0.2">
      <c r="B132" s="85">
        <v>118</v>
      </c>
      <c r="C132" s="85" t="s">
        <v>146</v>
      </c>
      <c r="D132" s="85" t="s">
        <v>155</v>
      </c>
      <c r="E132" s="85"/>
      <c r="F132" s="85" t="s">
        <v>125</v>
      </c>
      <c r="G132" s="87" t="str">
        <f t="shared" si="9"/>
        <v>Nieuwe investeringen AD</v>
      </c>
      <c r="H132" s="87">
        <f t="shared" si="11"/>
        <v>0</v>
      </c>
      <c r="I132" s="87">
        <f t="shared" si="11"/>
        <v>1</v>
      </c>
      <c r="J132" s="85">
        <v>39</v>
      </c>
      <c r="K132" s="114">
        <v>2017</v>
      </c>
      <c r="L132" s="117">
        <f>INDEX('2. Reguleringsparameters'!$D$46:$E$50,MATCH('3. Investeringen'!C132,'2. Reguleringsparameters'!$B$46:$B$50,0),MATCH('3. Investeringen'!F132,'2. Reguleringsparameters'!$D$43:$E$43,0))</f>
        <v>0.5</v>
      </c>
      <c r="M132" s="117">
        <f t="shared" si="7"/>
        <v>39</v>
      </c>
      <c r="N132" s="170">
        <f t="shared" si="8"/>
        <v>2017</v>
      </c>
      <c r="O132" s="85">
        <v>371.19999999999942</v>
      </c>
      <c r="P132" s="85">
        <v>0</v>
      </c>
      <c r="Q132" s="105"/>
    </row>
    <row r="133" spans="2:17" x14ac:dyDescent="0.2">
      <c r="B133" s="85">
        <v>119</v>
      </c>
      <c r="C133" s="85" t="s">
        <v>146</v>
      </c>
      <c r="D133" s="85" t="s">
        <v>155</v>
      </c>
      <c r="E133" s="85"/>
      <c r="F133" s="85" t="s">
        <v>125</v>
      </c>
      <c r="G133" s="87" t="str">
        <f t="shared" si="9"/>
        <v>Nieuwe investeringen AD</v>
      </c>
      <c r="H133" s="87">
        <f t="shared" si="11"/>
        <v>0</v>
      </c>
      <c r="I133" s="87">
        <f t="shared" si="11"/>
        <v>1</v>
      </c>
      <c r="J133" s="85">
        <v>39</v>
      </c>
      <c r="K133" s="114">
        <v>2018</v>
      </c>
      <c r="L133" s="117">
        <f>INDEX('2. Reguleringsparameters'!$D$46:$E$50,MATCH('3. Investeringen'!C133,'2. Reguleringsparameters'!$B$46:$B$50,0),MATCH('3. Investeringen'!F133,'2. Reguleringsparameters'!$D$43:$E$43,0))</f>
        <v>0.5</v>
      </c>
      <c r="M133" s="117">
        <f t="shared" si="7"/>
        <v>39</v>
      </c>
      <c r="N133" s="170">
        <f t="shared" si="8"/>
        <v>2018</v>
      </c>
      <c r="O133" s="85">
        <v>654959.38</v>
      </c>
      <c r="P133" s="85">
        <v>0</v>
      </c>
      <c r="Q133" s="105"/>
    </row>
    <row r="134" spans="2:17" x14ac:dyDescent="0.2">
      <c r="B134" s="85">
        <v>120</v>
      </c>
      <c r="C134" s="85" t="s">
        <v>146</v>
      </c>
      <c r="D134" s="85" t="s">
        <v>155</v>
      </c>
      <c r="E134" s="85"/>
      <c r="F134" s="85" t="s">
        <v>125</v>
      </c>
      <c r="G134" s="87" t="str">
        <f t="shared" si="9"/>
        <v>Nieuwe investeringen AD</v>
      </c>
      <c r="H134" s="87">
        <f t="shared" si="11"/>
        <v>0</v>
      </c>
      <c r="I134" s="87">
        <f t="shared" si="11"/>
        <v>1</v>
      </c>
      <c r="J134" s="85">
        <v>39</v>
      </c>
      <c r="K134" s="114">
        <v>2018</v>
      </c>
      <c r="L134" s="117">
        <f>INDEX('2. Reguleringsparameters'!$D$46:$E$50,MATCH('3. Investeringen'!C134,'2. Reguleringsparameters'!$B$46:$B$50,0),MATCH('3. Investeringen'!F134,'2. Reguleringsparameters'!$D$43:$E$43,0))</f>
        <v>0.5</v>
      </c>
      <c r="M134" s="117">
        <f t="shared" si="7"/>
        <v>39</v>
      </c>
      <c r="N134" s="170">
        <f t="shared" si="8"/>
        <v>2018</v>
      </c>
      <c r="O134" s="85">
        <v>5301.5</v>
      </c>
      <c r="P134" s="85">
        <v>0</v>
      </c>
      <c r="Q134" s="105"/>
    </row>
    <row r="135" spans="2:17" x14ac:dyDescent="0.2">
      <c r="B135" s="85">
        <v>121</v>
      </c>
      <c r="C135" s="85" t="s">
        <v>146</v>
      </c>
      <c r="D135" s="85" t="s">
        <v>155</v>
      </c>
      <c r="E135" s="85"/>
      <c r="F135" s="85" t="s">
        <v>125</v>
      </c>
      <c r="G135" s="87" t="str">
        <f t="shared" si="9"/>
        <v>Nieuwe investeringen AD</v>
      </c>
      <c r="H135" s="87">
        <f t="shared" ref="H135:I150" si="12">IF($F135=H$14,1,0)</f>
        <v>0</v>
      </c>
      <c r="I135" s="87">
        <f t="shared" si="12"/>
        <v>1</v>
      </c>
      <c r="J135" s="85">
        <v>39</v>
      </c>
      <c r="K135" s="114">
        <v>2019</v>
      </c>
      <c r="L135" s="117">
        <f>INDEX('2. Reguleringsparameters'!$D$46:$E$50,MATCH('3. Investeringen'!C135,'2. Reguleringsparameters'!$B$46:$B$50,0),MATCH('3. Investeringen'!F135,'2. Reguleringsparameters'!$D$43:$E$43,0))</f>
        <v>0.5</v>
      </c>
      <c r="M135" s="117">
        <f t="shared" si="7"/>
        <v>39</v>
      </c>
      <c r="N135" s="170">
        <f t="shared" si="8"/>
        <v>2019</v>
      </c>
      <c r="O135" s="85">
        <v>748917.12</v>
      </c>
      <c r="P135" s="85">
        <v>0</v>
      </c>
      <c r="Q135" s="105"/>
    </row>
    <row r="136" spans="2:17" x14ac:dyDescent="0.2">
      <c r="B136" s="85">
        <v>122</v>
      </c>
      <c r="C136" s="85" t="s">
        <v>146</v>
      </c>
      <c r="D136" s="85" t="s">
        <v>155</v>
      </c>
      <c r="E136" s="85"/>
      <c r="F136" s="85" t="s">
        <v>125</v>
      </c>
      <c r="G136" s="87" t="str">
        <f t="shared" si="9"/>
        <v>Nieuwe investeringen AD</v>
      </c>
      <c r="H136" s="87">
        <f t="shared" si="12"/>
        <v>0</v>
      </c>
      <c r="I136" s="87">
        <f t="shared" si="12"/>
        <v>1</v>
      </c>
      <c r="J136" s="85">
        <v>39</v>
      </c>
      <c r="K136" s="114">
        <v>2019</v>
      </c>
      <c r="L136" s="117">
        <f>INDEX('2. Reguleringsparameters'!$D$46:$E$50,MATCH('3. Investeringen'!C136,'2. Reguleringsparameters'!$B$46:$B$50,0),MATCH('3. Investeringen'!F136,'2. Reguleringsparameters'!$D$43:$E$43,0))</f>
        <v>0.5</v>
      </c>
      <c r="M136" s="117">
        <f t="shared" si="7"/>
        <v>39</v>
      </c>
      <c r="N136" s="170">
        <f t="shared" si="8"/>
        <v>2019</v>
      </c>
      <c r="O136" s="85">
        <v>-12765.04</v>
      </c>
      <c r="P136" s="85">
        <v>0</v>
      </c>
      <c r="Q136" s="105"/>
    </row>
    <row r="137" spans="2:17" x14ac:dyDescent="0.2">
      <c r="B137" s="85">
        <v>123</v>
      </c>
      <c r="C137" s="85" t="s">
        <v>146</v>
      </c>
      <c r="D137" s="85" t="s">
        <v>155</v>
      </c>
      <c r="E137" s="85" t="s">
        <v>227</v>
      </c>
      <c r="F137" s="85" t="s">
        <v>124</v>
      </c>
      <c r="G137" s="87" t="str">
        <f t="shared" ref="G137:G157" si="13">C137&amp;" "&amp;F137</f>
        <v>Nieuwe investeringen TD</v>
      </c>
      <c r="H137" s="87">
        <f t="shared" si="12"/>
        <v>1</v>
      </c>
      <c r="I137" s="87">
        <f t="shared" si="12"/>
        <v>0</v>
      </c>
      <c r="J137" s="85">
        <v>10</v>
      </c>
      <c r="K137" s="114">
        <v>2009</v>
      </c>
      <c r="L137" s="117">
        <f>INDEX('2. Reguleringsparameters'!$D$46:$E$50,MATCH('3. Investeringen'!C137,'2. Reguleringsparameters'!$B$46:$B$50,0),MATCH('3. Investeringen'!F137,'2. Reguleringsparameters'!$D$43:$E$43,0))</f>
        <v>0.5</v>
      </c>
      <c r="M137" s="117">
        <f t="shared" ref="M137:M161" si="14">IF(OR(J137=0,J137+K137+L137&lt;2011),0,MIN(J137,J137+L137+K137-2011))</f>
        <v>8.5</v>
      </c>
      <c r="N137" s="170">
        <f t="shared" ref="N137:N161" si="15">MAX(2011,K137)</f>
        <v>2011</v>
      </c>
      <c r="O137" s="85">
        <v>-611948.03099999996</v>
      </c>
      <c r="P137" s="85">
        <v>-613783.87509300001</v>
      </c>
      <c r="Q137" s="105"/>
    </row>
    <row r="138" spans="2:17" x14ac:dyDescent="0.2">
      <c r="B138" s="85">
        <v>124</v>
      </c>
      <c r="C138" s="85" t="s">
        <v>146</v>
      </c>
      <c r="D138" s="85" t="s">
        <v>155</v>
      </c>
      <c r="E138" s="85" t="s">
        <v>227</v>
      </c>
      <c r="F138" s="85" t="s">
        <v>124</v>
      </c>
      <c r="G138" s="87" t="str">
        <f t="shared" si="13"/>
        <v>Nieuwe investeringen TD</v>
      </c>
      <c r="H138" s="87">
        <f t="shared" si="12"/>
        <v>1</v>
      </c>
      <c r="I138" s="87">
        <f t="shared" si="12"/>
        <v>0</v>
      </c>
      <c r="J138" s="85">
        <v>10</v>
      </c>
      <c r="K138" s="114">
        <v>2010</v>
      </c>
      <c r="L138" s="117">
        <f>INDEX('2. Reguleringsparameters'!$D$46:$E$50,MATCH('3. Investeringen'!C138,'2. Reguleringsparameters'!$B$46:$B$50,0),MATCH('3. Investeringen'!F138,'2. Reguleringsparameters'!$D$43:$E$43,0))</f>
        <v>0.5</v>
      </c>
      <c r="M138" s="117">
        <f t="shared" si="14"/>
        <v>9.5</v>
      </c>
      <c r="N138" s="170">
        <f t="shared" si="15"/>
        <v>2011</v>
      </c>
      <c r="O138" s="85">
        <v>-226179.5815</v>
      </c>
      <c r="P138" s="85">
        <v>-226179.5815</v>
      </c>
      <c r="Q138" s="105"/>
    </row>
    <row r="139" spans="2:17" x14ac:dyDescent="0.2">
      <c r="B139" s="85">
        <v>125</v>
      </c>
      <c r="C139" s="85" t="s">
        <v>146</v>
      </c>
      <c r="D139" s="85" t="s">
        <v>155</v>
      </c>
      <c r="E139" s="85" t="s">
        <v>227</v>
      </c>
      <c r="F139" s="85" t="s">
        <v>124</v>
      </c>
      <c r="G139" s="87" t="str">
        <f t="shared" si="13"/>
        <v>Nieuwe investeringen TD</v>
      </c>
      <c r="H139" s="87">
        <f t="shared" si="12"/>
        <v>1</v>
      </c>
      <c r="I139" s="87">
        <f t="shared" si="12"/>
        <v>0</v>
      </c>
      <c r="J139" s="85">
        <v>10</v>
      </c>
      <c r="K139" s="114">
        <v>2011</v>
      </c>
      <c r="L139" s="117">
        <f>INDEX('2. Reguleringsparameters'!$D$46:$E$50,MATCH('3. Investeringen'!C139,'2. Reguleringsparameters'!$B$46:$B$50,0),MATCH('3. Investeringen'!F139,'2. Reguleringsparameters'!$D$43:$E$43,0))</f>
        <v>0.5</v>
      </c>
      <c r="M139" s="117">
        <f t="shared" si="14"/>
        <v>10</v>
      </c>
      <c r="N139" s="170">
        <f t="shared" si="15"/>
        <v>2011</v>
      </c>
      <c r="O139" s="85">
        <v>-116485.09</v>
      </c>
      <c r="P139" s="85">
        <v>0</v>
      </c>
      <c r="Q139" s="105"/>
    </row>
    <row r="140" spans="2:17" x14ac:dyDescent="0.2">
      <c r="B140" s="85">
        <v>126</v>
      </c>
      <c r="C140" s="85" t="s">
        <v>146</v>
      </c>
      <c r="D140" s="85" t="s">
        <v>155</v>
      </c>
      <c r="E140" s="85" t="s">
        <v>227</v>
      </c>
      <c r="F140" s="85" t="s">
        <v>124</v>
      </c>
      <c r="G140" s="87" t="str">
        <f t="shared" si="13"/>
        <v>Nieuwe investeringen TD</v>
      </c>
      <c r="H140" s="87">
        <f t="shared" si="12"/>
        <v>1</v>
      </c>
      <c r="I140" s="87">
        <f t="shared" si="12"/>
        <v>0</v>
      </c>
      <c r="J140" s="85">
        <v>10</v>
      </c>
      <c r="K140" s="114">
        <v>2012</v>
      </c>
      <c r="L140" s="117">
        <f>INDEX('2. Reguleringsparameters'!$D$46:$E$50,MATCH('3. Investeringen'!C140,'2. Reguleringsparameters'!$B$46:$B$50,0),MATCH('3. Investeringen'!F140,'2. Reguleringsparameters'!$D$43:$E$43,0))</f>
        <v>0.5</v>
      </c>
      <c r="M140" s="117">
        <f t="shared" si="14"/>
        <v>10</v>
      </c>
      <c r="N140" s="170">
        <f t="shared" si="15"/>
        <v>2012</v>
      </c>
      <c r="O140" s="85">
        <v>-242237.13</v>
      </c>
      <c r="P140" s="85">
        <v>0</v>
      </c>
      <c r="Q140" s="105"/>
    </row>
    <row r="141" spans="2:17" x14ac:dyDescent="0.2">
      <c r="B141" s="85">
        <v>127</v>
      </c>
      <c r="C141" s="85" t="s">
        <v>146</v>
      </c>
      <c r="D141" s="85" t="s">
        <v>155</v>
      </c>
      <c r="E141" s="85" t="s">
        <v>227</v>
      </c>
      <c r="F141" s="85" t="s">
        <v>124</v>
      </c>
      <c r="G141" s="87" t="str">
        <f t="shared" si="13"/>
        <v>Nieuwe investeringen TD</v>
      </c>
      <c r="H141" s="87">
        <f t="shared" si="12"/>
        <v>1</v>
      </c>
      <c r="I141" s="87">
        <f t="shared" si="12"/>
        <v>0</v>
      </c>
      <c r="J141" s="85">
        <v>10</v>
      </c>
      <c r="K141" s="114">
        <v>2013</v>
      </c>
      <c r="L141" s="117">
        <f>INDEX('2. Reguleringsparameters'!$D$46:$E$50,MATCH('3. Investeringen'!C141,'2. Reguleringsparameters'!$B$46:$B$50,0),MATCH('3. Investeringen'!F141,'2. Reguleringsparameters'!$D$43:$E$43,0))</f>
        <v>0.5</v>
      </c>
      <c r="M141" s="117">
        <f t="shared" si="14"/>
        <v>10</v>
      </c>
      <c r="N141" s="170">
        <f t="shared" si="15"/>
        <v>2013</v>
      </c>
      <c r="O141" s="85">
        <v>-134974.64000000001</v>
      </c>
      <c r="P141" s="85">
        <v>0</v>
      </c>
      <c r="Q141" s="105"/>
    </row>
    <row r="142" spans="2:17" x14ac:dyDescent="0.2">
      <c r="B142" s="85">
        <v>128</v>
      </c>
      <c r="C142" s="85" t="s">
        <v>146</v>
      </c>
      <c r="D142" s="85" t="s">
        <v>155</v>
      </c>
      <c r="E142" s="85" t="s">
        <v>227</v>
      </c>
      <c r="F142" s="85" t="s">
        <v>124</v>
      </c>
      <c r="G142" s="87" t="str">
        <f t="shared" si="13"/>
        <v>Nieuwe investeringen TD</v>
      </c>
      <c r="H142" s="87">
        <f t="shared" si="12"/>
        <v>1</v>
      </c>
      <c r="I142" s="87">
        <f t="shared" si="12"/>
        <v>0</v>
      </c>
      <c r="J142" s="85">
        <v>10</v>
      </c>
      <c r="K142" s="114">
        <v>2014</v>
      </c>
      <c r="L142" s="117">
        <f>INDEX('2. Reguleringsparameters'!$D$46:$E$50,MATCH('3. Investeringen'!C142,'2. Reguleringsparameters'!$B$46:$B$50,0),MATCH('3. Investeringen'!F142,'2. Reguleringsparameters'!$D$43:$E$43,0))</f>
        <v>0.5</v>
      </c>
      <c r="M142" s="117">
        <f t="shared" si="14"/>
        <v>10</v>
      </c>
      <c r="N142" s="170">
        <f t="shared" si="15"/>
        <v>2014</v>
      </c>
      <c r="O142" s="85">
        <v>-175093.1</v>
      </c>
      <c r="P142" s="85">
        <v>0</v>
      </c>
      <c r="Q142" s="105"/>
    </row>
    <row r="143" spans="2:17" x14ac:dyDescent="0.2">
      <c r="B143" s="85">
        <v>129</v>
      </c>
      <c r="C143" s="85" t="s">
        <v>146</v>
      </c>
      <c r="D143" s="85" t="s">
        <v>155</v>
      </c>
      <c r="E143" s="85" t="s">
        <v>227</v>
      </c>
      <c r="F143" s="85" t="s">
        <v>124</v>
      </c>
      <c r="G143" s="87" t="str">
        <f t="shared" si="13"/>
        <v>Nieuwe investeringen TD</v>
      </c>
      <c r="H143" s="87">
        <f t="shared" si="12"/>
        <v>1</v>
      </c>
      <c r="I143" s="87">
        <f t="shared" si="12"/>
        <v>0</v>
      </c>
      <c r="J143" s="85">
        <v>5</v>
      </c>
      <c r="K143" s="114">
        <v>2014</v>
      </c>
      <c r="L143" s="117">
        <f>INDEX('2. Reguleringsparameters'!$D$46:$E$50,MATCH('3. Investeringen'!C143,'2. Reguleringsparameters'!$B$46:$B$50,0),MATCH('3. Investeringen'!F143,'2. Reguleringsparameters'!$D$43:$E$43,0))</f>
        <v>0.5</v>
      </c>
      <c r="M143" s="117">
        <f t="shared" si="14"/>
        <v>5</v>
      </c>
      <c r="N143" s="170">
        <f t="shared" si="15"/>
        <v>2014</v>
      </c>
      <c r="O143" s="85">
        <v>-127149.11</v>
      </c>
      <c r="P143" s="85">
        <v>0</v>
      </c>
      <c r="Q143" s="105"/>
    </row>
    <row r="144" spans="2:17" x14ac:dyDescent="0.2">
      <c r="B144" s="85">
        <v>130</v>
      </c>
      <c r="C144" s="85" t="s">
        <v>146</v>
      </c>
      <c r="D144" s="85" t="s">
        <v>155</v>
      </c>
      <c r="E144" s="85" t="s">
        <v>227</v>
      </c>
      <c r="F144" s="85" t="s">
        <v>124</v>
      </c>
      <c r="G144" s="87" t="str">
        <f t="shared" si="13"/>
        <v>Nieuwe investeringen TD</v>
      </c>
      <c r="H144" s="87">
        <f t="shared" si="12"/>
        <v>1</v>
      </c>
      <c r="I144" s="87">
        <f t="shared" si="12"/>
        <v>0</v>
      </c>
      <c r="J144" s="85">
        <v>10</v>
      </c>
      <c r="K144" s="114">
        <v>2015</v>
      </c>
      <c r="L144" s="117">
        <f>INDEX('2. Reguleringsparameters'!$D$46:$E$50,MATCH('3. Investeringen'!C144,'2. Reguleringsparameters'!$B$46:$B$50,0),MATCH('3. Investeringen'!F144,'2. Reguleringsparameters'!$D$43:$E$43,0))</f>
        <v>0.5</v>
      </c>
      <c r="M144" s="117">
        <f t="shared" si="14"/>
        <v>10</v>
      </c>
      <c r="N144" s="170">
        <f t="shared" si="15"/>
        <v>2015</v>
      </c>
      <c r="O144" s="85">
        <v>-118659.25</v>
      </c>
      <c r="P144" s="85">
        <v>0</v>
      </c>
      <c r="Q144" s="105"/>
    </row>
    <row r="145" spans="2:17" x14ac:dyDescent="0.2">
      <c r="B145" s="85">
        <v>131</v>
      </c>
      <c r="C145" s="85" t="s">
        <v>146</v>
      </c>
      <c r="D145" s="85" t="s">
        <v>155</v>
      </c>
      <c r="E145" s="85" t="s">
        <v>227</v>
      </c>
      <c r="F145" s="85" t="s">
        <v>124</v>
      </c>
      <c r="G145" s="87" t="str">
        <f t="shared" si="13"/>
        <v>Nieuwe investeringen TD</v>
      </c>
      <c r="H145" s="87">
        <f t="shared" si="12"/>
        <v>1</v>
      </c>
      <c r="I145" s="87">
        <f t="shared" si="12"/>
        <v>0</v>
      </c>
      <c r="J145" s="85">
        <v>5</v>
      </c>
      <c r="K145" s="114">
        <v>2015</v>
      </c>
      <c r="L145" s="117">
        <f>INDEX('2. Reguleringsparameters'!$D$46:$E$50,MATCH('3. Investeringen'!C145,'2. Reguleringsparameters'!$B$46:$B$50,0),MATCH('3. Investeringen'!F145,'2. Reguleringsparameters'!$D$43:$E$43,0))</f>
        <v>0.5</v>
      </c>
      <c r="M145" s="117">
        <f t="shared" si="14"/>
        <v>5</v>
      </c>
      <c r="N145" s="170">
        <f t="shared" si="15"/>
        <v>2015</v>
      </c>
      <c r="O145" s="85">
        <v>-98871.26</v>
      </c>
      <c r="P145" s="85">
        <v>0</v>
      </c>
      <c r="Q145" s="105"/>
    </row>
    <row r="146" spans="2:17" x14ac:dyDescent="0.2">
      <c r="B146" s="85">
        <v>132</v>
      </c>
      <c r="C146" s="85" t="s">
        <v>146</v>
      </c>
      <c r="D146" s="85" t="s">
        <v>155</v>
      </c>
      <c r="E146" s="85" t="s">
        <v>227</v>
      </c>
      <c r="F146" s="85" t="s">
        <v>124</v>
      </c>
      <c r="G146" s="87" t="str">
        <f t="shared" si="13"/>
        <v>Nieuwe investeringen TD</v>
      </c>
      <c r="H146" s="87">
        <f t="shared" si="12"/>
        <v>1</v>
      </c>
      <c r="I146" s="87">
        <f t="shared" si="12"/>
        <v>0</v>
      </c>
      <c r="J146" s="85">
        <v>10</v>
      </c>
      <c r="K146" s="114">
        <v>2016</v>
      </c>
      <c r="L146" s="117">
        <f>INDEX('2. Reguleringsparameters'!$D$46:$E$50,MATCH('3. Investeringen'!C146,'2. Reguleringsparameters'!$B$46:$B$50,0),MATCH('3. Investeringen'!F146,'2. Reguleringsparameters'!$D$43:$E$43,0))</f>
        <v>0.5</v>
      </c>
      <c r="M146" s="117">
        <f t="shared" si="14"/>
        <v>10</v>
      </c>
      <c r="N146" s="170">
        <f t="shared" si="15"/>
        <v>2016</v>
      </c>
      <c r="O146" s="85">
        <v>-272270.76</v>
      </c>
      <c r="P146" s="85">
        <v>0</v>
      </c>
      <c r="Q146" s="105"/>
    </row>
    <row r="147" spans="2:17" x14ac:dyDescent="0.2">
      <c r="B147" s="85">
        <v>133</v>
      </c>
      <c r="C147" s="85" t="s">
        <v>146</v>
      </c>
      <c r="D147" s="85" t="s">
        <v>155</v>
      </c>
      <c r="E147" s="85" t="s">
        <v>227</v>
      </c>
      <c r="F147" s="85" t="s">
        <v>124</v>
      </c>
      <c r="G147" s="87" t="str">
        <f t="shared" si="13"/>
        <v>Nieuwe investeringen TD</v>
      </c>
      <c r="H147" s="87">
        <f t="shared" si="12"/>
        <v>1</v>
      </c>
      <c r="I147" s="87">
        <f t="shared" si="12"/>
        <v>0</v>
      </c>
      <c r="J147" s="85">
        <v>5</v>
      </c>
      <c r="K147" s="114">
        <v>2016</v>
      </c>
      <c r="L147" s="117">
        <f>INDEX('2. Reguleringsparameters'!$D$46:$E$50,MATCH('3. Investeringen'!C147,'2. Reguleringsparameters'!$B$46:$B$50,0),MATCH('3. Investeringen'!F147,'2. Reguleringsparameters'!$D$43:$E$43,0))</f>
        <v>0.5</v>
      </c>
      <c r="M147" s="117">
        <f t="shared" si="14"/>
        <v>5</v>
      </c>
      <c r="N147" s="170">
        <f t="shared" si="15"/>
        <v>2016</v>
      </c>
      <c r="O147" s="85">
        <v>-183434.77</v>
      </c>
      <c r="P147" s="85">
        <v>0</v>
      </c>
      <c r="Q147" s="105"/>
    </row>
    <row r="148" spans="2:17" x14ac:dyDescent="0.2">
      <c r="B148" s="85">
        <v>134</v>
      </c>
      <c r="C148" s="85" t="s">
        <v>146</v>
      </c>
      <c r="D148" s="85" t="s">
        <v>155</v>
      </c>
      <c r="E148" s="85" t="s">
        <v>227</v>
      </c>
      <c r="F148" s="85" t="s">
        <v>124</v>
      </c>
      <c r="G148" s="87" t="str">
        <f t="shared" si="13"/>
        <v>Nieuwe investeringen TD</v>
      </c>
      <c r="H148" s="87">
        <f t="shared" si="12"/>
        <v>1</v>
      </c>
      <c r="I148" s="87">
        <f t="shared" si="12"/>
        <v>0</v>
      </c>
      <c r="J148" s="85">
        <v>10</v>
      </c>
      <c r="K148" s="114">
        <v>2017</v>
      </c>
      <c r="L148" s="117">
        <f>INDEX('2. Reguleringsparameters'!$D$46:$E$50,MATCH('3. Investeringen'!C148,'2. Reguleringsparameters'!$B$46:$B$50,0),MATCH('3. Investeringen'!F148,'2. Reguleringsparameters'!$D$43:$E$43,0))</f>
        <v>0.5</v>
      </c>
      <c r="M148" s="117">
        <f t="shared" si="14"/>
        <v>10</v>
      </c>
      <c r="N148" s="170">
        <f t="shared" si="15"/>
        <v>2017</v>
      </c>
      <c r="O148" s="85">
        <v>-138040.31</v>
      </c>
      <c r="P148" s="85">
        <v>0</v>
      </c>
      <c r="Q148" s="105"/>
    </row>
    <row r="149" spans="2:17" x14ac:dyDescent="0.2">
      <c r="B149" s="85">
        <v>135</v>
      </c>
      <c r="C149" s="85" t="s">
        <v>146</v>
      </c>
      <c r="D149" s="85" t="s">
        <v>155</v>
      </c>
      <c r="E149" s="85" t="s">
        <v>227</v>
      </c>
      <c r="F149" s="85" t="s">
        <v>124</v>
      </c>
      <c r="G149" s="87" t="str">
        <f t="shared" si="13"/>
        <v>Nieuwe investeringen TD</v>
      </c>
      <c r="H149" s="87">
        <f t="shared" si="12"/>
        <v>1</v>
      </c>
      <c r="I149" s="87">
        <f t="shared" si="12"/>
        <v>0</v>
      </c>
      <c r="J149" s="85">
        <v>5</v>
      </c>
      <c r="K149" s="114">
        <v>2017</v>
      </c>
      <c r="L149" s="117">
        <f>INDEX('2. Reguleringsparameters'!$D$46:$E$50,MATCH('3. Investeringen'!C149,'2. Reguleringsparameters'!$B$46:$B$50,0),MATCH('3. Investeringen'!F149,'2. Reguleringsparameters'!$D$43:$E$43,0))</f>
        <v>0.5</v>
      </c>
      <c r="M149" s="117">
        <f t="shared" si="14"/>
        <v>5</v>
      </c>
      <c r="N149" s="170">
        <f t="shared" si="15"/>
        <v>2017</v>
      </c>
      <c r="O149" s="85">
        <v>-452400.74</v>
      </c>
      <c r="P149" s="85">
        <v>0</v>
      </c>
      <c r="Q149" s="105"/>
    </row>
    <row r="150" spans="2:17" x14ac:dyDescent="0.2">
      <c r="B150" s="85">
        <v>136</v>
      </c>
      <c r="C150" s="85" t="s">
        <v>146</v>
      </c>
      <c r="D150" s="85" t="s">
        <v>155</v>
      </c>
      <c r="E150" s="85" t="s">
        <v>227</v>
      </c>
      <c r="F150" s="85" t="s">
        <v>124</v>
      </c>
      <c r="G150" s="87" t="str">
        <f t="shared" si="13"/>
        <v>Nieuwe investeringen TD</v>
      </c>
      <c r="H150" s="87">
        <f t="shared" si="12"/>
        <v>1</v>
      </c>
      <c r="I150" s="87">
        <f t="shared" si="12"/>
        <v>0</v>
      </c>
      <c r="J150" s="85">
        <v>10</v>
      </c>
      <c r="K150" s="114">
        <v>2018</v>
      </c>
      <c r="L150" s="117">
        <f>INDEX('2. Reguleringsparameters'!$D$46:$E$50,MATCH('3. Investeringen'!C150,'2. Reguleringsparameters'!$B$46:$B$50,0),MATCH('3. Investeringen'!F150,'2. Reguleringsparameters'!$D$43:$E$43,0))</f>
        <v>0.5</v>
      </c>
      <c r="M150" s="117">
        <f t="shared" si="14"/>
        <v>10</v>
      </c>
      <c r="N150" s="170">
        <f t="shared" si="15"/>
        <v>2018</v>
      </c>
      <c r="O150" s="85">
        <v>-282788.15000000002</v>
      </c>
      <c r="P150" s="85">
        <v>0</v>
      </c>
      <c r="Q150" s="105"/>
    </row>
    <row r="151" spans="2:17" x14ac:dyDescent="0.2">
      <c r="B151" s="85">
        <v>137</v>
      </c>
      <c r="C151" s="85" t="s">
        <v>146</v>
      </c>
      <c r="D151" s="85" t="s">
        <v>155</v>
      </c>
      <c r="E151" s="85" t="s">
        <v>227</v>
      </c>
      <c r="F151" s="85" t="s">
        <v>124</v>
      </c>
      <c r="G151" s="87" t="str">
        <f t="shared" si="13"/>
        <v>Nieuwe investeringen TD</v>
      </c>
      <c r="H151" s="87">
        <f t="shared" ref="H151:I161" si="16">IF($F151=H$14,1,0)</f>
        <v>1</v>
      </c>
      <c r="I151" s="87">
        <f t="shared" si="16"/>
        <v>0</v>
      </c>
      <c r="J151" s="85">
        <v>5</v>
      </c>
      <c r="K151" s="114">
        <v>2018</v>
      </c>
      <c r="L151" s="117">
        <f>INDEX('2. Reguleringsparameters'!$D$46:$E$50,MATCH('3. Investeringen'!C151,'2. Reguleringsparameters'!$B$46:$B$50,0),MATCH('3. Investeringen'!F151,'2. Reguleringsparameters'!$D$43:$E$43,0))</f>
        <v>0.5</v>
      </c>
      <c r="M151" s="117">
        <f t="shared" si="14"/>
        <v>5</v>
      </c>
      <c r="N151" s="170">
        <f t="shared" si="15"/>
        <v>2018</v>
      </c>
      <c r="O151" s="85">
        <v>-383426.39</v>
      </c>
      <c r="P151" s="85">
        <v>0</v>
      </c>
      <c r="Q151" s="105"/>
    </row>
    <row r="152" spans="2:17" x14ac:dyDescent="0.2">
      <c r="B152" s="85">
        <v>138</v>
      </c>
      <c r="C152" s="85" t="s">
        <v>146</v>
      </c>
      <c r="D152" s="85" t="s">
        <v>155</v>
      </c>
      <c r="E152" s="85" t="s">
        <v>227</v>
      </c>
      <c r="F152" s="85" t="s">
        <v>124</v>
      </c>
      <c r="G152" s="87" t="str">
        <f t="shared" si="13"/>
        <v>Nieuwe investeringen TD</v>
      </c>
      <c r="H152" s="87">
        <f t="shared" si="16"/>
        <v>1</v>
      </c>
      <c r="I152" s="87">
        <f t="shared" si="16"/>
        <v>0</v>
      </c>
      <c r="J152" s="85">
        <v>10</v>
      </c>
      <c r="K152" s="114">
        <v>2019</v>
      </c>
      <c r="L152" s="117">
        <f>INDEX('2. Reguleringsparameters'!$D$46:$E$50,MATCH('3. Investeringen'!C152,'2. Reguleringsparameters'!$B$46:$B$50,0),MATCH('3. Investeringen'!F152,'2. Reguleringsparameters'!$D$43:$E$43,0))</f>
        <v>0.5</v>
      </c>
      <c r="M152" s="117">
        <f t="shared" si="14"/>
        <v>10</v>
      </c>
      <c r="N152" s="170">
        <f t="shared" si="15"/>
        <v>2019</v>
      </c>
      <c r="O152" s="85">
        <v>-365321.23</v>
      </c>
      <c r="P152" s="85">
        <v>0</v>
      </c>
      <c r="Q152" s="105"/>
    </row>
    <row r="153" spans="2:17" x14ac:dyDescent="0.2">
      <c r="B153" s="85">
        <v>139</v>
      </c>
      <c r="C153" s="85" t="s">
        <v>146</v>
      </c>
      <c r="D153" s="85" t="s">
        <v>155</v>
      </c>
      <c r="E153" s="85" t="s">
        <v>227</v>
      </c>
      <c r="F153" s="85" t="s">
        <v>124</v>
      </c>
      <c r="G153" s="87" t="str">
        <f t="shared" si="13"/>
        <v>Nieuwe investeringen TD</v>
      </c>
      <c r="H153" s="87">
        <f t="shared" si="16"/>
        <v>1</v>
      </c>
      <c r="I153" s="87">
        <f t="shared" si="16"/>
        <v>0</v>
      </c>
      <c r="J153" s="85">
        <v>5</v>
      </c>
      <c r="K153" s="114">
        <v>2019</v>
      </c>
      <c r="L153" s="117">
        <f>INDEX('2. Reguleringsparameters'!$D$46:$E$50,MATCH('3. Investeringen'!C153,'2. Reguleringsparameters'!$B$46:$B$50,0),MATCH('3. Investeringen'!F153,'2. Reguleringsparameters'!$D$43:$E$43,0))</f>
        <v>0.5</v>
      </c>
      <c r="M153" s="117">
        <f t="shared" si="14"/>
        <v>5</v>
      </c>
      <c r="N153" s="170">
        <f t="shared" si="15"/>
        <v>2019</v>
      </c>
      <c r="O153" s="85">
        <v>-283798.5</v>
      </c>
      <c r="P153" s="85">
        <v>0</v>
      </c>
      <c r="Q153" s="105"/>
    </row>
    <row r="154" spans="2:17" x14ac:dyDescent="0.2">
      <c r="B154" s="85">
        <v>140</v>
      </c>
      <c r="C154" s="85" t="s">
        <v>146</v>
      </c>
      <c r="D154" s="85" t="s">
        <v>155</v>
      </c>
      <c r="E154" s="85"/>
      <c r="F154" s="85" t="s">
        <v>124</v>
      </c>
      <c r="G154" s="87" t="str">
        <f t="shared" si="13"/>
        <v>Nieuwe investeringen TD</v>
      </c>
      <c r="H154" s="87">
        <f t="shared" si="16"/>
        <v>1</v>
      </c>
      <c r="I154" s="87">
        <f t="shared" si="16"/>
        <v>0</v>
      </c>
      <c r="J154" s="85">
        <v>55</v>
      </c>
      <c r="K154" s="114">
        <v>2020</v>
      </c>
      <c r="L154" s="117">
        <f>INDEX('2. Reguleringsparameters'!$D$46:$E$50,MATCH('3. Investeringen'!C154,'2. Reguleringsparameters'!$B$46:$B$50,0),MATCH('3. Investeringen'!F154,'2. Reguleringsparameters'!$D$43:$E$43,0))</f>
        <v>0.5</v>
      </c>
      <c r="M154" s="117">
        <f t="shared" si="14"/>
        <v>55</v>
      </c>
      <c r="N154" s="170">
        <f t="shared" si="15"/>
        <v>2020</v>
      </c>
      <c r="O154" s="85">
        <v>696270.81</v>
      </c>
      <c r="P154" s="85">
        <v>0</v>
      </c>
      <c r="Q154" s="105"/>
    </row>
    <row r="155" spans="2:17" x14ac:dyDescent="0.2">
      <c r="B155" s="85">
        <v>141</v>
      </c>
      <c r="C155" s="85" t="s">
        <v>146</v>
      </c>
      <c r="D155" s="85" t="s">
        <v>155</v>
      </c>
      <c r="E155" s="85"/>
      <c r="F155" s="85" t="s">
        <v>124</v>
      </c>
      <c r="G155" s="87" t="str">
        <f t="shared" si="13"/>
        <v>Nieuwe investeringen TD</v>
      </c>
      <c r="H155" s="87">
        <f t="shared" si="16"/>
        <v>1</v>
      </c>
      <c r="I155" s="87">
        <f t="shared" si="16"/>
        <v>0</v>
      </c>
      <c r="J155" s="85">
        <v>45</v>
      </c>
      <c r="K155" s="114">
        <v>2020</v>
      </c>
      <c r="L155" s="117">
        <f>INDEX('2. Reguleringsparameters'!$D$46:$E$50,MATCH('3. Investeringen'!C155,'2. Reguleringsparameters'!$B$46:$B$50,0),MATCH('3. Investeringen'!F155,'2. Reguleringsparameters'!$D$43:$E$43,0))</f>
        <v>0.5</v>
      </c>
      <c r="M155" s="117">
        <f t="shared" si="14"/>
        <v>45</v>
      </c>
      <c r="N155" s="170">
        <f t="shared" si="15"/>
        <v>2020</v>
      </c>
      <c r="O155" s="85">
        <v>1082209.23</v>
      </c>
      <c r="P155" s="85">
        <v>0</v>
      </c>
      <c r="Q155" s="105"/>
    </row>
    <row r="156" spans="2:17" x14ac:dyDescent="0.2">
      <c r="B156" s="85">
        <v>142</v>
      </c>
      <c r="C156" s="85" t="s">
        <v>146</v>
      </c>
      <c r="D156" s="85" t="s">
        <v>155</v>
      </c>
      <c r="E156" s="85"/>
      <c r="F156" s="85" t="s">
        <v>124</v>
      </c>
      <c r="G156" s="87" t="str">
        <f t="shared" si="13"/>
        <v>Nieuwe investeringen TD</v>
      </c>
      <c r="H156" s="87">
        <f t="shared" si="16"/>
        <v>1</v>
      </c>
      <c r="I156" s="87">
        <f t="shared" si="16"/>
        <v>0</v>
      </c>
      <c r="J156" s="85">
        <v>30</v>
      </c>
      <c r="K156" s="114">
        <v>2020</v>
      </c>
      <c r="L156" s="117">
        <f>INDEX('2. Reguleringsparameters'!$D$46:$E$50,MATCH('3. Investeringen'!C156,'2. Reguleringsparameters'!$B$46:$B$50,0),MATCH('3. Investeringen'!F156,'2. Reguleringsparameters'!$D$43:$E$43,0))</f>
        <v>0.5</v>
      </c>
      <c r="M156" s="117">
        <f t="shared" si="14"/>
        <v>30</v>
      </c>
      <c r="N156" s="170">
        <f t="shared" si="15"/>
        <v>2020</v>
      </c>
      <c r="O156" s="85">
        <v>114799.63</v>
      </c>
      <c r="P156" s="85">
        <v>0</v>
      </c>
      <c r="Q156" s="105"/>
    </row>
    <row r="157" spans="2:17" x14ac:dyDescent="0.2">
      <c r="B157" s="85">
        <v>143</v>
      </c>
      <c r="C157" s="85" t="s">
        <v>146</v>
      </c>
      <c r="D157" s="85" t="s">
        <v>155</v>
      </c>
      <c r="E157" s="85"/>
      <c r="F157" s="85" t="s">
        <v>124</v>
      </c>
      <c r="G157" s="87" t="str">
        <f t="shared" si="13"/>
        <v>Nieuwe investeringen TD</v>
      </c>
      <c r="H157" s="87">
        <f t="shared" si="16"/>
        <v>1</v>
      </c>
      <c r="I157" s="87">
        <f t="shared" si="16"/>
        <v>0</v>
      </c>
      <c r="J157" s="85">
        <v>25</v>
      </c>
      <c r="K157" s="114">
        <v>2020</v>
      </c>
      <c r="L157" s="117">
        <f>INDEX('2. Reguleringsparameters'!$D$46:$E$50,MATCH('3. Investeringen'!C157,'2. Reguleringsparameters'!$B$46:$B$50,0),MATCH('3. Investeringen'!F157,'2. Reguleringsparameters'!$D$43:$E$43,0))</f>
        <v>0.5</v>
      </c>
      <c r="M157" s="117">
        <f t="shared" si="14"/>
        <v>25</v>
      </c>
      <c r="N157" s="170">
        <f t="shared" si="15"/>
        <v>2020</v>
      </c>
      <c r="O157" s="85">
        <v>2710</v>
      </c>
      <c r="P157" s="85">
        <v>0</v>
      </c>
      <c r="Q157" s="105"/>
    </row>
    <row r="158" spans="2:17" x14ac:dyDescent="0.2">
      <c r="B158" s="85">
        <v>144</v>
      </c>
      <c r="C158" s="85" t="s">
        <v>146</v>
      </c>
      <c r="D158" s="85" t="s">
        <v>155</v>
      </c>
      <c r="E158" s="85"/>
      <c r="F158" s="85" t="s">
        <v>124</v>
      </c>
      <c r="G158" s="87" t="str">
        <f t="shared" ref="G158:G161" si="17">C158&amp;" "&amp;F158</f>
        <v>Nieuwe investeringen TD</v>
      </c>
      <c r="H158" s="87">
        <f t="shared" si="16"/>
        <v>1</v>
      </c>
      <c r="I158" s="87">
        <f t="shared" si="16"/>
        <v>0</v>
      </c>
      <c r="J158" s="85">
        <v>5</v>
      </c>
      <c r="K158" s="114">
        <v>2020</v>
      </c>
      <c r="L158" s="117">
        <f>INDEX('2. Reguleringsparameters'!$D$46:$E$50,MATCH('3. Investeringen'!C158,'2. Reguleringsparameters'!$B$46:$B$50,0),MATCH('3. Investeringen'!F158,'2. Reguleringsparameters'!$D$43:$E$43,0))</f>
        <v>0.5</v>
      </c>
      <c r="M158" s="117">
        <f t="shared" si="14"/>
        <v>5</v>
      </c>
      <c r="N158" s="170">
        <f t="shared" si="15"/>
        <v>2020</v>
      </c>
      <c r="O158" s="85">
        <v>854764.87</v>
      </c>
      <c r="P158" s="85">
        <v>0</v>
      </c>
      <c r="Q158" s="105"/>
    </row>
    <row r="159" spans="2:17" x14ac:dyDescent="0.2">
      <c r="B159" s="85">
        <v>145</v>
      </c>
      <c r="C159" s="85" t="s">
        <v>146</v>
      </c>
      <c r="D159" s="85" t="s">
        <v>155</v>
      </c>
      <c r="E159" s="85"/>
      <c r="F159" s="85" t="s">
        <v>124</v>
      </c>
      <c r="G159" s="87" t="str">
        <f t="shared" si="17"/>
        <v>Nieuwe investeringen TD</v>
      </c>
      <c r="H159" s="87">
        <f t="shared" si="16"/>
        <v>1</v>
      </c>
      <c r="I159" s="87">
        <f t="shared" si="16"/>
        <v>0</v>
      </c>
      <c r="J159" s="85">
        <v>0</v>
      </c>
      <c r="K159" s="114">
        <v>2020</v>
      </c>
      <c r="L159" s="117">
        <f>INDEX('2. Reguleringsparameters'!$D$46:$E$50,MATCH('3. Investeringen'!C159,'2. Reguleringsparameters'!$B$46:$B$50,0),MATCH('3. Investeringen'!F159,'2. Reguleringsparameters'!$D$43:$E$43,0))</f>
        <v>0.5</v>
      </c>
      <c r="M159" s="117">
        <f t="shared" si="14"/>
        <v>0</v>
      </c>
      <c r="N159" s="170">
        <f t="shared" si="15"/>
        <v>2020</v>
      </c>
      <c r="O159" s="85">
        <v>1780.77</v>
      </c>
      <c r="P159" s="85">
        <v>0</v>
      </c>
      <c r="Q159" s="105"/>
    </row>
    <row r="160" spans="2:17" x14ac:dyDescent="0.2">
      <c r="B160" s="85">
        <v>146</v>
      </c>
      <c r="C160" s="85" t="s">
        <v>146</v>
      </c>
      <c r="D160" s="85" t="s">
        <v>155</v>
      </c>
      <c r="E160" s="85"/>
      <c r="F160" s="85" t="s">
        <v>125</v>
      </c>
      <c r="G160" s="87" t="str">
        <f t="shared" si="17"/>
        <v>Nieuwe investeringen AD</v>
      </c>
      <c r="H160" s="87">
        <f t="shared" si="16"/>
        <v>0</v>
      </c>
      <c r="I160" s="87">
        <f t="shared" si="16"/>
        <v>1</v>
      </c>
      <c r="J160" s="85">
        <v>39</v>
      </c>
      <c r="K160" s="114">
        <v>2020</v>
      </c>
      <c r="L160" s="117">
        <f>INDEX('2. Reguleringsparameters'!$D$46:$E$50,MATCH('3. Investeringen'!C160,'2. Reguleringsparameters'!$B$46:$B$50,0),MATCH('3. Investeringen'!F160,'2. Reguleringsparameters'!$D$43:$E$43,0))</f>
        <v>0.5</v>
      </c>
      <c r="M160" s="117">
        <f t="shared" si="14"/>
        <v>39</v>
      </c>
      <c r="N160" s="170">
        <f t="shared" si="15"/>
        <v>2020</v>
      </c>
      <c r="O160" s="85">
        <v>976456.91</v>
      </c>
      <c r="P160" s="85">
        <v>0</v>
      </c>
      <c r="Q160" s="105"/>
    </row>
    <row r="161" spans="2:17" x14ac:dyDescent="0.2">
      <c r="B161" s="85">
        <v>147</v>
      </c>
      <c r="C161" s="85" t="s">
        <v>146</v>
      </c>
      <c r="D161" s="85" t="s">
        <v>155</v>
      </c>
      <c r="E161" s="85"/>
      <c r="F161" s="85" t="s">
        <v>125</v>
      </c>
      <c r="G161" s="87" t="str">
        <f t="shared" si="17"/>
        <v>Nieuwe investeringen AD</v>
      </c>
      <c r="H161" s="87">
        <f t="shared" si="16"/>
        <v>0</v>
      </c>
      <c r="I161" s="87">
        <f t="shared" si="16"/>
        <v>1</v>
      </c>
      <c r="J161" s="85">
        <v>39</v>
      </c>
      <c r="K161" s="114">
        <v>2020</v>
      </c>
      <c r="L161" s="117">
        <f>INDEX('2. Reguleringsparameters'!$D$46:$E$50,MATCH('3. Investeringen'!C161,'2. Reguleringsparameters'!$B$46:$B$50,0),MATCH('3. Investeringen'!F161,'2. Reguleringsparameters'!$D$43:$E$43,0))</f>
        <v>0.5</v>
      </c>
      <c r="M161" s="117">
        <f t="shared" si="14"/>
        <v>39</v>
      </c>
      <c r="N161" s="170">
        <f t="shared" si="15"/>
        <v>2020</v>
      </c>
      <c r="O161" s="85">
        <v>3110.48</v>
      </c>
      <c r="P161" s="85">
        <v>0</v>
      </c>
      <c r="Q161" s="105"/>
    </row>
  </sheetData>
  <mergeCells count="2">
    <mergeCell ref="B5:G5"/>
    <mergeCell ref="B8:G9"/>
  </mergeCells>
  <dataValidations count="1">
    <dataValidation allowBlank="1" showInputMessage="1" showErrorMessage="1" errorTitle="Niet bestaande activacategorie" error="Je kan alleen activacategoriëen kiezen die terug te vinden zijn op het &quot;Activacategoriëen&quot; tabblad." sqref="E17:E161"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C15:C136</xm:sqref>
        </x14:dataValidation>
        <x14:dataValidation type="list" allowBlank="1" showInputMessage="1" showErrorMessage="1" xr:uid="{00000000-0002-0000-0600-000002000000}">
          <x14:formula1>
            <xm:f>'5. Selectie'!$B$39:$B$57</xm:f>
          </x14:formula1>
          <xm:sqref>D15:D101</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3000000}">
          <x14:formula1>
            <xm:f>'1. Resultaat'!$B$34:$B$52</xm:f>
          </x14:formula1>
          <xm:sqref>D102:D136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85" zoomScaleNormal="85" workbookViewId="0"/>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5" t="s">
        <v>219</v>
      </c>
      <c r="C5" s="175"/>
      <c r="D5" s="175"/>
      <c r="E5" s="175"/>
      <c r="F5" s="175"/>
      <c r="G5" s="175"/>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Props1.xml><?xml version="1.0" encoding="utf-8"?>
<ds:datastoreItem xmlns:ds="http://schemas.openxmlformats.org/officeDocument/2006/customXml" ds:itemID="{B8CB0073-9495-4CBE-ADCE-F3EF07692920}">
  <ds:schemaRefs>
    <ds:schemaRef ds:uri="http://schemas.microsoft.com/sharepoint/v3/contenttype/forms"/>
  </ds:schemaRefs>
</ds:datastoreItem>
</file>

<file path=customXml/itemProps2.xml><?xml version="1.0" encoding="utf-8"?>
<ds:datastoreItem xmlns:ds="http://schemas.openxmlformats.org/officeDocument/2006/customXml" ds:itemID="{A51E38BC-42C9-4453-B785-8F984F0293A4}">
  <ds:schemaRefs>
    <ds:schemaRef ds:uri="http://schemas.microsoft.com/sharepoint/events"/>
  </ds:schemaRefs>
</ds:datastoreItem>
</file>

<file path=customXml/itemProps3.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5e7bef76-b888-41a2-a261-5f525b37d47e"/>
    <ds:schemaRef ds:uri="http://schemas.microsoft.com/office/2006/metadata/properties"/>
    <ds:schemaRef ds:uri="http://schemas.microsoft.com/office/2006/documentManagement/types"/>
    <ds:schemaRef ds:uri="http://purl.org/dc/elements/1.1/"/>
    <ds:schemaRef ds:uri="http://www.w3.org/XML/1998/namespace"/>
    <ds:schemaRef ds:uri="a552890c-b40f-4cce-9b73-dd62c7d04f46"/>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2021-09-29T11:38:04Z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