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20" tabRatio="309"/>
  </bookViews>
  <sheets>
    <sheet name="Sheet 1" sheetId="1" r:id="rId1"/>
  </sheets>
  <definedNames>
    <definedName name="AS2DocOpenMode" hidden="1">"AS2DocumentEdit"</definedName>
    <definedName name="AS2HasNoAutoHeaderFooter" hidden="1">" "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10" i="1"/>
  <c r="C7" i="1"/>
  <c r="C6" i="1"/>
  <c r="M71" i="1" l="1"/>
  <c r="M75" i="1"/>
  <c r="M79" i="1"/>
  <c r="M83" i="1"/>
  <c r="M87" i="1"/>
  <c r="M91" i="1"/>
  <c r="M95" i="1"/>
  <c r="M99" i="1"/>
  <c r="M103" i="1"/>
  <c r="M107" i="1"/>
  <c r="M82" i="1"/>
  <c r="M86" i="1"/>
  <c r="M94" i="1"/>
  <c r="M106" i="1"/>
  <c r="M72" i="1"/>
  <c r="M76" i="1"/>
  <c r="M80" i="1"/>
  <c r="M84" i="1"/>
  <c r="M88" i="1"/>
  <c r="M92" i="1"/>
  <c r="M96" i="1"/>
  <c r="M100" i="1"/>
  <c r="M104" i="1"/>
  <c r="M108" i="1"/>
  <c r="M74" i="1"/>
  <c r="M90" i="1"/>
  <c r="M102" i="1"/>
  <c r="M73" i="1"/>
  <c r="M77" i="1"/>
  <c r="M81" i="1"/>
  <c r="M85" i="1"/>
  <c r="M89" i="1"/>
  <c r="M93" i="1"/>
  <c r="M97" i="1"/>
  <c r="M101" i="1"/>
  <c r="M105" i="1"/>
  <c r="M109" i="1"/>
  <c r="M78" i="1"/>
  <c r="M98" i="1"/>
  <c r="M70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D37" i="1" l="1"/>
  <c r="G37" i="1"/>
  <c r="D38" i="1"/>
  <c r="G3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D58" i="1"/>
  <c r="G58" i="1"/>
  <c r="D59" i="1"/>
  <c r="G59" i="1"/>
  <c r="D60" i="1"/>
  <c r="G60" i="1"/>
  <c r="D61" i="1"/>
  <c r="G61" i="1"/>
  <c r="C14" i="1" l="1"/>
  <c r="D88" i="1" l="1"/>
  <c r="D90" i="1"/>
  <c r="D92" i="1"/>
  <c r="D94" i="1"/>
  <c r="D96" i="1"/>
  <c r="D98" i="1"/>
  <c r="D100" i="1"/>
  <c r="D102" i="1"/>
  <c r="D104" i="1"/>
  <c r="D106" i="1"/>
  <c r="D108" i="1"/>
  <c r="D85" i="1"/>
  <c r="D87" i="1"/>
  <c r="D89" i="1"/>
  <c r="D91" i="1"/>
  <c r="D93" i="1"/>
  <c r="D95" i="1"/>
  <c r="D97" i="1"/>
  <c r="D99" i="1"/>
  <c r="D101" i="1"/>
  <c r="D103" i="1"/>
  <c r="D105" i="1"/>
  <c r="D107" i="1"/>
  <c r="D109" i="1"/>
  <c r="D86" i="1"/>
  <c r="B69" i="1" l="1"/>
  <c r="B70" i="1" s="1"/>
  <c r="B22" i="1"/>
  <c r="G83" i="1"/>
  <c r="D35" i="1"/>
  <c r="D31" i="1"/>
  <c r="G76" i="1"/>
  <c r="D22" i="1"/>
  <c r="D26" i="1"/>
  <c r="G30" i="1"/>
  <c r="G36" i="1"/>
  <c r="G32" i="1"/>
  <c r="G73" i="1"/>
  <c r="D29" i="1"/>
  <c r="G25" i="1"/>
  <c r="D36" i="1"/>
  <c r="D32" i="1"/>
  <c r="G74" i="1"/>
  <c r="D30" i="1"/>
  <c r="G27" i="1"/>
  <c r="G84" i="1"/>
  <c r="G35" i="1"/>
  <c r="G31" i="1"/>
  <c r="G75" i="1"/>
  <c r="G22" i="1"/>
  <c r="G28" i="1"/>
  <c r="G79" i="1"/>
  <c r="D33" i="1"/>
  <c r="G72" i="1"/>
  <c r="D28" i="1"/>
  <c r="D24" i="1"/>
  <c r="G29" i="1"/>
  <c r="G82" i="1"/>
  <c r="G34" i="1"/>
  <c r="G77" i="1"/>
  <c r="G23" i="1"/>
  <c r="D79" i="1"/>
  <c r="G81" i="1"/>
  <c r="D34" i="1"/>
  <c r="G70" i="1"/>
  <c r="G78" i="1"/>
  <c r="D23" i="1"/>
  <c r="D25" i="1"/>
  <c r="G26" i="1"/>
  <c r="G80" i="1"/>
  <c r="G33" i="1"/>
  <c r="G71" i="1"/>
  <c r="D27" i="1"/>
  <c r="G24" i="1"/>
  <c r="C23" i="1" l="1"/>
  <c r="C38" i="1"/>
  <c r="C42" i="1"/>
  <c r="C46" i="1"/>
  <c r="C50" i="1"/>
  <c r="C54" i="1"/>
  <c r="C58" i="1"/>
  <c r="C39" i="1"/>
  <c r="C47" i="1"/>
  <c r="C51" i="1"/>
  <c r="C37" i="1"/>
  <c r="C41" i="1"/>
  <c r="C45" i="1"/>
  <c r="C49" i="1"/>
  <c r="C53" i="1"/>
  <c r="C57" i="1"/>
  <c r="C61" i="1"/>
  <c r="C40" i="1"/>
  <c r="C44" i="1"/>
  <c r="C48" i="1"/>
  <c r="C52" i="1"/>
  <c r="C56" i="1"/>
  <c r="C60" i="1"/>
  <c r="C43" i="1"/>
  <c r="C55" i="1"/>
  <c r="C59" i="1"/>
  <c r="M22" i="1"/>
  <c r="C70" i="1"/>
  <c r="C34" i="1"/>
  <c r="C30" i="1"/>
  <c r="C26" i="1"/>
  <c r="C22" i="1"/>
  <c r="C33" i="1"/>
  <c r="C29" i="1"/>
  <c r="C25" i="1"/>
  <c r="C36" i="1"/>
  <c r="C32" i="1"/>
  <c r="C28" i="1"/>
  <c r="C24" i="1"/>
  <c r="C35" i="1"/>
  <c r="C31" i="1"/>
  <c r="C27" i="1"/>
  <c r="E22" i="1"/>
  <c r="B21" i="1"/>
  <c r="D76" i="1"/>
  <c r="D72" i="1"/>
  <c r="D74" i="1"/>
  <c r="D80" i="1"/>
  <c r="D73" i="1"/>
  <c r="D81" i="1"/>
  <c r="D83" i="1"/>
  <c r="B23" i="1"/>
  <c r="M23" i="1" s="1"/>
  <c r="D71" i="1"/>
  <c r="D70" i="1"/>
  <c r="E70" i="1" s="1"/>
  <c r="D84" i="1"/>
  <c r="D77" i="1"/>
  <c r="D82" i="1"/>
  <c r="D75" i="1"/>
  <c r="D78" i="1"/>
  <c r="F22" i="1" l="1"/>
  <c r="U22" i="1" s="1"/>
  <c r="F70" i="1"/>
  <c r="C71" i="1"/>
  <c r="E23" i="1"/>
  <c r="B71" i="1"/>
  <c r="J22" i="1" l="1"/>
  <c r="L70" i="1"/>
  <c r="N70" i="1" s="1"/>
  <c r="O70" i="1" s="1"/>
  <c r="U70" i="1"/>
  <c r="H22" i="1"/>
  <c r="L22" i="1"/>
  <c r="N22" i="1" s="1"/>
  <c r="O22" i="1" s="1"/>
  <c r="F23" i="1"/>
  <c r="U23" i="1" s="1"/>
  <c r="E71" i="1"/>
  <c r="F71" i="1" s="1"/>
  <c r="U71" i="1" s="1"/>
  <c r="B72" i="1"/>
  <c r="C72" i="1"/>
  <c r="B24" i="1"/>
  <c r="M24" i="1" s="1"/>
  <c r="H70" i="1"/>
  <c r="J23" i="1" l="1"/>
  <c r="L71" i="1"/>
  <c r="N71" i="1" s="1"/>
  <c r="O71" i="1" s="1"/>
  <c r="S70" i="1"/>
  <c r="Q70" i="1"/>
  <c r="H23" i="1"/>
  <c r="L23" i="1"/>
  <c r="N23" i="1" s="1"/>
  <c r="O23" i="1" s="1"/>
  <c r="H71" i="1"/>
  <c r="C73" i="1"/>
  <c r="B73" i="1"/>
  <c r="E72" i="1"/>
  <c r="F72" i="1" s="1"/>
  <c r="U72" i="1" s="1"/>
  <c r="E24" i="1"/>
  <c r="L72" i="1" l="1"/>
  <c r="N72" i="1" s="1"/>
  <c r="O72" i="1" s="1"/>
  <c r="S71" i="1"/>
  <c r="Q71" i="1"/>
  <c r="F24" i="1"/>
  <c r="U24" i="1" s="1"/>
  <c r="H72" i="1"/>
  <c r="C74" i="1"/>
  <c r="B25" i="1"/>
  <c r="M25" i="1" s="1"/>
  <c r="E73" i="1"/>
  <c r="F73" i="1" s="1"/>
  <c r="U73" i="1" s="1"/>
  <c r="B74" i="1"/>
  <c r="J24" i="1" l="1"/>
  <c r="L73" i="1"/>
  <c r="N73" i="1" s="1"/>
  <c r="O73" i="1" s="1"/>
  <c r="H24" i="1"/>
  <c r="L24" i="1"/>
  <c r="N24" i="1" s="1"/>
  <c r="B75" i="1"/>
  <c r="E74" i="1"/>
  <c r="F74" i="1" s="1"/>
  <c r="U74" i="1" s="1"/>
  <c r="C75" i="1"/>
  <c r="H73" i="1"/>
  <c r="E25" i="1"/>
  <c r="L74" i="1" l="1"/>
  <c r="N74" i="1" s="1"/>
  <c r="O74" i="1" s="1"/>
  <c r="O24" i="1"/>
  <c r="S72" i="1" s="1"/>
  <c r="Q72" i="1"/>
  <c r="F25" i="1"/>
  <c r="C76" i="1"/>
  <c r="H74" i="1"/>
  <c r="B26" i="1"/>
  <c r="M26" i="1" s="1"/>
  <c r="E75" i="1"/>
  <c r="F75" i="1" s="1"/>
  <c r="U75" i="1" s="1"/>
  <c r="B76" i="1"/>
  <c r="J25" i="1" l="1"/>
  <c r="U25" i="1"/>
  <c r="L75" i="1"/>
  <c r="N75" i="1" s="1"/>
  <c r="O75" i="1" s="1"/>
  <c r="L25" i="1"/>
  <c r="N25" i="1" s="1"/>
  <c r="O25" i="1" s="1"/>
  <c r="S73" i="1" s="1"/>
  <c r="H75" i="1"/>
  <c r="E76" i="1"/>
  <c r="F76" i="1" s="1"/>
  <c r="U76" i="1" s="1"/>
  <c r="B77" i="1"/>
  <c r="C77" i="1"/>
  <c r="E26" i="1"/>
  <c r="B27" i="1"/>
  <c r="M27" i="1" s="1"/>
  <c r="H25" i="1"/>
  <c r="Q73" i="1" l="1"/>
  <c r="L76" i="1"/>
  <c r="N76" i="1" s="1"/>
  <c r="O76" i="1" s="1"/>
  <c r="E77" i="1"/>
  <c r="F77" i="1" s="1"/>
  <c r="U77" i="1" s="1"/>
  <c r="B78" i="1"/>
  <c r="B28" i="1"/>
  <c r="M28" i="1" s="1"/>
  <c r="E27" i="1"/>
  <c r="H76" i="1"/>
  <c r="F26" i="1"/>
  <c r="C78" i="1"/>
  <c r="J26" i="1" l="1"/>
  <c r="U26" i="1"/>
  <c r="L26" i="1"/>
  <c r="N26" i="1" s="1"/>
  <c r="O26" i="1" s="1"/>
  <c r="S74" i="1" s="1"/>
  <c r="L77" i="1"/>
  <c r="N77" i="1" s="1"/>
  <c r="O77" i="1" s="1"/>
  <c r="F27" i="1"/>
  <c r="U27" i="1" s="1"/>
  <c r="H26" i="1"/>
  <c r="E78" i="1"/>
  <c r="F78" i="1" s="1"/>
  <c r="U78" i="1" s="1"/>
  <c r="B79" i="1"/>
  <c r="E28" i="1"/>
  <c r="B29" i="1"/>
  <c r="M29" i="1" s="1"/>
  <c r="C79" i="1"/>
  <c r="H77" i="1"/>
  <c r="J27" i="1" l="1"/>
  <c r="Q74" i="1"/>
  <c r="L78" i="1"/>
  <c r="N78" i="1" s="1"/>
  <c r="O78" i="1" s="1"/>
  <c r="H27" i="1"/>
  <c r="L27" i="1"/>
  <c r="N27" i="1" s="1"/>
  <c r="H78" i="1"/>
  <c r="E29" i="1"/>
  <c r="B30" i="1"/>
  <c r="M30" i="1" s="1"/>
  <c r="B80" i="1"/>
  <c r="E79" i="1"/>
  <c r="F79" i="1" s="1"/>
  <c r="U79" i="1" s="1"/>
  <c r="C80" i="1"/>
  <c r="F28" i="1"/>
  <c r="J28" i="1" l="1"/>
  <c r="U28" i="1"/>
  <c r="L79" i="1"/>
  <c r="N79" i="1" s="1"/>
  <c r="O79" i="1" s="1"/>
  <c r="L28" i="1"/>
  <c r="N28" i="1" s="1"/>
  <c r="Q76" i="1" s="1"/>
  <c r="O27" i="1"/>
  <c r="S75" i="1" s="1"/>
  <c r="Q75" i="1"/>
  <c r="E30" i="1"/>
  <c r="C81" i="1"/>
  <c r="E80" i="1"/>
  <c r="F80" i="1" s="1"/>
  <c r="U80" i="1" s="1"/>
  <c r="B81" i="1"/>
  <c r="H28" i="1"/>
  <c r="H79" i="1"/>
  <c r="F29" i="1"/>
  <c r="J29" i="1" l="1"/>
  <c r="U29" i="1"/>
  <c r="O28" i="1"/>
  <c r="S76" i="1" s="1"/>
  <c r="L29" i="1"/>
  <c r="N29" i="1" s="1"/>
  <c r="O29" i="1" s="1"/>
  <c r="S77" i="1" s="1"/>
  <c r="L80" i="1"/>
  <c r="N80" i="1" s="1"/>
  <c r="O80" i="1" s="1"/>
  <c r="F30" i="1"/>
  <c r="H80" i="1"/>
  <c r="H29" i="1"/>
  <c r="B82" i="1"/>
  <c r="E81" i="1"/>
  <c r="F81" i="1" s="1"/>
  <c r="U81" i="1" s="1"/>
  <c r="C82" i="1"/>
  <c r="B31" i="1"/>
  <c r="M31" i="1" s="1"/>
  <c r="L30" i="1" l="1"/>
  <c r="N30" i="1" s="1"/>
  <c r="O30" i="1" s="1"/>
  <c r="U30" i="1"/>
  <c r="J30" i="1"/>
  <c r="Q77" i="1"/>
  <c r="L81" i="1"/>
  <c r="N81" i="1" s="1"/>
  <c r="O81" i="1" s="1"/>
  <c r="H30" i="1"/>
  <c r="H81" i="1"/>
  <c r="C83" i="1"/>
  <c r="B83" i="1"/>
  <c r="E82" i="1"/>
  <c r="F82" i="1" s="1"/>
  <c r="U82" i="1" s="1"/>
  <c r="E31" i="1"/>
  <c r="L82" i="1" l="1"/>
  <c r="N82" i="1" s="1"/>
  <c r="O82" i="1" s="1"/>
  <c r="S78" i="1"/>
  <c r="Q78" i="1"/>
  <c r="F31" i="1"/>
  <c r="U31" i="1" s="1"/>
  <c r="H82" i="1"/>
  <c r="B32" i="1"/>
  <c r="M32" i="1" s="1"/>
  <c r="C84" i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B84" i="1"/>
  <c r="E83" i="1"/>
  <c r="F83" i="1" s="1"/>
  <c r="U83" i="1" s="1"/>
  <c r="J31" i="1" l="1"/>
  <c r="L31" i="1"/>
  <c r="N31" i="1" s="1"/>
  <c r="O31" i="1" s="1"/>
  <c r="S79" i="1" s="1"/>
  <c r="B85" i="1"/>
  <c r="L83" i="1"/>
  <c r="N83" i="1" s="1"/>
  <c r="O83" i="1" s="1"/>
  <c r="H31" i="1"/>
  <c r="H83" i="1"/>
  <c r="E84" i="1"/>
  <c r="F84" i="1" s="1"/>
  <c r="U84" i="1" s="1"/>
  <c r="E32" i="1"/>
  <c r="B33" i="1"/>
  <c r="M33" i="1" s="1"/>
  <c r="B86" i="1" l="1"/>
  <c r="E85" i="1"/>
  <c r="F85" i="1" s="1"/>
  <c r="U85" i="1" s="1"/>
  <c r="Q79" i="1"/>
  <c r="L84" i="1"/>
  <c r="N84" i="1" s="1"/>
  <c r="O84" i="1" s="1"/>
  <c r="F32" i="1"/>
  <c r="E33" i="1"/>
  <c r="H84" i="1"/>
  <c r="L32" i="1" l="1"/>
  <c r="N32" i="1" s="1"/>
  <c r="O32" i="1" s="1"/>
  <c r="U32" i="1"/>
  <c r="H85" i="1"/>
  <c r="L85" i="1"/>
  <c r="N85" i="1" s="1"/>
  <c r="E86" i="1"/>
  <c r="F86" i="1" s="1"/>
  <c r="U86" i="1" s="1"/>
  <c r="B87" i="1"/>
  <c r="J32" i="1"/>
  <c r="H32" i="1"/>
  <c r="F33" i="1"/>
  <c r="U33" i="1" s="1"/>
  <c r="B34" i="1"/>
  <c r="M34" i="1" s="1"/>
  <c r="O85" i="1" l="1"/>
  <c r="J33" i="1"/>
  <c r="L33" i="1"/>
  <c r="N33" i="1" s="1"/>
  <c r="O33" i="1" s="1"/>
  <c r="S81" i="1" s="1"/>
  <c r="H86" i="1"/>
  <c r="L86" i="1"/>
  <c r="N86" i="1" s="1"/>
  <c r="E87" i="1"/>
  <c r="F87" i="1" s="1"/>
  <c r="U87" i="1" s="1"/>
  <c r="B88" i="1"/>
  <c r="S80" i="1"/>
  <c r="Q80" i="1"/>
  <c r="E34" i="1"/>
  <c r="H33" i="1"/>
  <c r="O86" i="1" l="1"/>
  <c r="H87" i="1"/>
  <c r="L87" i="1"/>
  <c r="N87" i="1" s="1"/>
  <c r="E88" i="1"/>
  <c r="F88" i="1" s="1"/>
  <c r="U88" i="1" s="1"/>
  <c r="B89" i="1"/>
  <c r="Q81" i="1"/>
  <c r="F34" i="1"/>
  <c r="B35" i="1"/>
  <c r="M35" i="1" s="1"/>
  <c r="L34" i="1" l="1"/>
  <c r="N34" i="1" s="1"/>
  <c r="O34" i="1" s="1"/>
  <c r="U34" i="1"/>
  <c r="H88" i="1"/>
  <c r="L88" i="1"/>
  <c r="N88" i="1" s="1"/>
  <c r="O87" i="1"/>
  <c r="B90" i="1"/>
  <c r="E89" i="1"/>
  <c r="F89" i="1" s="1"/>
  <c r="U89" i="1" s="1"/>
  <c r="J34" i="1"/>
  <c r="H34" i="1"/>
  <c r="E35" i="1"/>
  <c r="F35" i="1" s="1"/>
  <c r="U35" i="1" s="1"/>
  <c r="B36" i="1"/>
  <c r="O88" i="1" l="1"/>
  <c r="B37" i="1"/>
  <c r="M36" i="1"/>
  <c r="J35" i="1"/>
  <c r="L35" i="1"/>
  <c r="N35" i="1" s="1"/>
  <c r="O35" i="1" s="1"/>
  <c r="S83" i="1" s="1"/>
  <c r="H89" i="1"/>
  <c r="L89" i="1"/>
  <c r="N89" i="1" s="1"/>
  <c r="E90" i="1"/>
  <c r="F90" i="1" s="1"/>
  <c r="U90" i="1" s="1"/>
  <c r="B91" i="1"/>
  <c r="E37" i="1"/>
  <c r="F37" i="1" s="1"/>
  <c r="U37" i="1" s="1"/>
  <c r="B38" i="1"/>
  <c r="S82" i="1"/>
  <c r="Q82" i="1"/>
  <c r="E36" i="1"/>
  <c r="H35" i="1"/>
  <c r="O89" i="1" l="1"/>
  <c r="M38" i="1"/>
  <c r="M37" i="1"/>
  <c r="L37" i="1"/>
  <c r="J37" i="1"/>
  <c r="H90" i="1"/>
  <c r="L90" i="1"/>
  <c r="N90" i="1" s="1"/>
  <c r="E91" i="1"/>
  <c r="F91" i="1" s="1"/>
  <c r="U91" i="1" s="1"/>
  <c r="B92" i="1"/>
  <c r="B39" i="1"/>
  <c r="E38" i="1"/>
  <c r="F38" i="1" s="1"/>
  <c r="U38" i="1" s="1"/>
  <c r="H37" i="1"/>
  <c r="Q83" i="1"/>
  <c r="F36" i="1"/>
  <c r="U36" i="1" s="1"/>
  <c r="N37" i="1" l="1"/>
  <c r="Q85" i="1" s="1"/>
  <c r="O90" i="1"/>
  <c r="H91" i="1"/>
  <c r="L91" i="1"/>
  <c r="N91" i="1" s="1"/>
  <c r="O37" i="1"/>
  <c r="S85" i="1" s="1"/>
  <c r="L38" i="1"/>
  <c r="N38" i="1" s="1"/>
  <c r="J38" i="1"/>
  <c r="J36" i="1"/>
  <c r="L36" i="1"/>
  <c r="N36" i="1" s="1"/>
  <c r="O36" i="1" s="1"/>
  <c r="M39" i="1"/>
  <c r="E92" i="1"/>
  <c r="F92" i="1" s="1"/>
  <c r="U92" i="1" s="1"/>
  <c r="B93" i="1"/>
  <c r="H38" i="1"/>
  <c r="B40" i="1"/>
  <c r="E39" i="1"/>
  <c r="F39" i="1" s="1"/>
  <c r="U39" i="1" s="1"/>
  <c r="H36" i="1"/>
  <c r="L39" i="1" l="1"/>
  <c r="N39" i="1" s="1"/>
  <c r="J39" i="1"/>
  <c r="H92" i="1"/>
  <c r="L92" i="1"/>
  <c r="N92" i="1" s="1"/>
  <c r="O38" i="1"/>
  <c r="S86" i="1" s="1"/>
  <c r="Q86" i="1"/>
  <c r="M40" i="1"/>
  <c r="O91" i="1"/>
  <c r="B94" i="1"/>
  <c r="E93" i="1"/>
  <c r="F93" i="1" s="1"/>
  <c r="U93" i="1" s="1"/>
  <c r="H39" i="1"/>
  <c r="B41" i="1"/>
  <c r="E40" i="1"/>
  <c r="F40" i="1" s="1"/>
  <c r="U40" i="1" s="1"/>
  <c r="S84" i="1"/>
  <c r="Q84" i="1"/>
  <c r="H93" i="1" l="1"/>
  <c r="L93" i="1"/>
  <c r="N93" i="1" s="1"/>
  <c r="L40" i="1"/>
  <c r="N40" i="1" s="1"/>
  <c r="J40" i="1"/>
  <c r="M41" i="1"/>
  <c r="O92" i="1"/>
  <c r="O39" i="1"/>
  <c r="S87" i="1" s="1"/>
  <c r="Q87" i="1"/>
  <c r="E94" i="1"/>
  <c r="F94" i="1" s="1"/>
  <c r="U94" i="1" s="1"/>
  <c r="B95" i="1"/>
  <c r="H40" i="1"/>
  <c r="B42" i="1"/>
  <c r="E41" i="1"/>
  <c r="F41" i="1" s="1"/>
  <c r="U41" i="1" s="1"/>
  <c r="O40" i="1" l="1"/>
  <c r="S88" i="1" s="1"/>
  <c r="Q88" i="1"/>
  <c r="L41" i="1"/>
  <c r="N41" i="1" s="1"/>
  <c r="J41" i="1"/>
  <c r="H94" i="1"/>
  <c r="L94" i="1"/>
  <c r="N94" i="1" s="1"/>
  <c r="M42" i="1"/>
  <c r="O93" i="1"/>
  <c r="B96" i="1"/>
  <c r="E95" i="1"/>
  <c r="F95" i="1" s="1"/>
  <c r="U95" i="1" s="1"/>
  <c r="H41" i="1"/>
  <c r="B43" i="1"/>
  <c r="E42" i="1"/>
  <c r="F42" i="1" s="1"/>
  <c r="U42" i="1" s="1"/>
  <c r="L42" i="1" l="1"/>
  <c r="N42" i="1" s="1"/>
  <c r="J42" i="1"/>
  <c r="O41" i="1"/>
  <c r="S89" i="1" s="1"/>
  <c r="Q89" i="1"/>
  <c r="H95" i="1"/>
  <c r="L95" i="1"/>
  <c r="N95" i="1" s="1"/>
  <c r="M43" i="1"/>
  <c r="O94" i="1"/>
  <c r="E96" i="1"/>
  <c r="F96" i="1" s="1"/>
  <c r="U96" i="1" s="1"/>
  <c r="B97" i="1"/>
  <c r="H42" i="1"/>
  <c r="B44" i="1"/>
  <c r="E43" i="1"/>
  <c r="F43" i="1" s="1"/>
  <c r="U43" i="1" s="1"/>
  <c r="H96" i="1" l="1"/>
  <c r="L96" i="1"/>
  <c r="N96" i="1" s="1"/>
  <c r="L43" i="1"/>
  <c r="N43" i="1" s="1"/>
  <c r="J43" i="1"/>
  <c r="O42" i="1"/>
  <c r="S90" i="1" s="1"/>
  <c r="Q90" i="1"/>
  <c r="O95" i="1"/>
  <c r="M44" i="1"/>
  <c r="E97" i="1"/>
  <c r="F97" i="1" s="1"/>
  <c r="U97" i="1" s="1"/>
  <c r="B98" i="1"/>
  <c r="H43" i="1"/>
  <c r="E44" i="1"/>
  <c r="F44" i="1" s="1"/>
  <c r="U44" i="1" s="1"/>
  <c r="B45" i="1"/>
  <c r="L44" i="1" l="1"/>
  <c r="N44" i="1" s="1"/>
  <c r="J44" i="1"/>
  <c r="H97" i="1"/>
  <c r="L97" i="1"/>
  <c r="N97" i="1" s="1"/>
  <c r="O96" i="1"/>
  <c r="M45" i="1"/>
  <c r="O43" i="1"/>
  <c r="S91" i="1" s="1"/>
  <c r="Q91" i="1"/>
  <c r="B99" i="1"/>
  <c r="E98" i="1"/>
  <c r="F98" i="1" s="1"/>
  <c r="U98" i="1" s="1"/>
  <c r="E45" i="1"/>
  <c r="F45" i="1" s="1"/>
  <c r="U45" i="1" s="1"/>
  <c r="B46" i="1"/>
  <c r="H44" i="1"/>
  <c r="H98" i="1" l="1"/>
  <c r="L98" i="1"/>
  <c r="N98" i="1" s="1"/>
  <c r="M46" i="1"/>
  <c r="L45" i="1"/>
  <c r="N45" i="1" s="1"/>
  <c r="J45" i="1"/>
  <c r="O44" i="1"/>
  <c r="S92" i="1" s="1"/>
  <c r="Q92" i="1"/>
  <c r="O97" i="1"/>
  <c r="E99" i="1"/>
  <c r="F99" i="1" s="1"/>
  <c r="U99" i="1" s="1"/>
  <c r="B100" i="1"/>
  <c r="B47" i="1"/>
  <c r="E46" i="1"/>
  <c r="F46" i="1" s="1"/>
  <c r="U46" i="1" s="1"/>
  <c r="H45" i="1"/>
  <c r="O98" i="1" l="1"/>
  <c r="H99" i="1"/>
  <c r="L99" i="1"/>
  <c r="N99" i="1" s="1"/>
  <c r="O45" i="1"/>
  <c r="S93" i="1" s="1"/>
  <c r="Q93" i="1"/>
  <c r="L46" i="1"/>
  <c r="N46" i="1" s="1"/>
  <c r="J46" i="1"/>
  <c r="M47" i="1"/>
  <c r="E100" i="1"/>
  <c r="F100" i="1" s="1"/>
  <c r="U100" i="1" s="1"/>
  <c r="B101" i="1"/>
  <c r="H46" i="1"/>
  <c r="B48" i="1"/>
  <c r="E47" i="1"/>
  <c r="F47" i="1" s="1"/>
  <c r="U47" i="1" s="1"/>
  <c r="L47" i="1" l="1"/>
  <c r="N47" i="1" s="1"/>
  <c r="J47" i="1"/>
  <c r="M48" i="1"/>
  <c r="H100" i="1"/>
  <c r="L100" i="1"/>
  <c r="N100" i="1" s="1"/>
  <c r="O46" i="1"/>
  <c r="S94" i="1" s="1"/>
  <c r="Q94" i="1"/>
  <c r="O99" i="1"/>
  <c r="B102" i="1"/>
  <c r="E101" i="1"/>
  <c r="F101" i="1" s="1"/>
  <c r="U101" i="1" s="1"/>
  <c r="H47" i="1"/>
  <c r="B49" i="1"/>
  <c r="E48" i="1"/>
  <c r="F48" i="1" s="1"/>
  <c r="U48" i="1" s="1"/>
  <c r="O100" i="1" l="1"/>
  <c r="M49" i="1"/>
  <c r="H101" i="1"/>
  <c r="L101" i="1"/>
  <c r="N101" i="1" s="1"/>
  <c r="L48" i="1"/>
  <c r="N48" i="1" s="1"/>
  <c r="J48" i="1"/>
  <c r="O47" i="1"/>
  <c r="S95" i="1" s="1"/>
  <c r="Q95" i="1"/>
  <c r="E102" i="1"/>
  <c r="F102" i="1" s="1"/>
  <c r="U102" i="1" s="1"/>
  <c r="B103" i="1"/>
  <c r="H48" i="1"/>
  <c r="B50" i="1"/>
  <c r="E49" i="1"/>
  <c r="F49" i="1" s="1"/>
  <c r="U49" i="1" s="1"/>
  <c r="L49" i="1" l="1"/>
  <c r="N49" i="1" s="1"/>
  <c r="J49" i="1"/>
  <c r="M50" i="1"/>
  <c r="O48" i="1"/>
  <c r="S96" i="1" s="1"/>
  <c r="Q96" i="1"/>
  <c r="H102" i="1"/>
  <c r="L102" i="1"/>
  <c r="N102" i="1" s="1"/>
  <c r="O101" i="1"/>
  <c r="E103" i="1"/>
  <c r="F103" i="1" s="1"/>
  <c r="U103" i="1" s="1"/>
  <c r="B104" i="1"/>
  <c r="H49" i="1"/>
  <c r="E50" i="1"/>
  <c r="F50" i="1" s="1"/>
  <c r="U50" i="1" s="1"/>
  <c r="B51" i="1"/>
  <c r="M51" i="1" l="1"/>
  <c r="H103" i="1"/>
  <c r="L103" i="1"/>
  <c r="N103" i="1" s="1"/>
  <c r="L50" i="1"/>
  <c r="N50" i="1" s="1"/>
  <c r="J50" i="1"/>
  <c r="O102" i="1"/>
  <c r="O49" i="1"/>
  <c r="S97" i="1" s="1"/>
  <c r="Q97" i="1"/>
  <c r="E104" i="1"/>
  <c r="F104" i="1" s="1"/>
  <c r="U104" i="1" s="1"/>
  <c r="B105" i="1"/>
  <c r="B52" i="1"/>
  <c r="E51" i="1"/>
  <c r="F51" i="1" s="1"/>
  <c r="U51" i="1" s="1"/>
  <c r="H50" i="1"/>
  <c r="O50" i="1" l="1"/>
  <c r="S98" i="1" s="1"/>
  <c r="Q98" i="1"/>
  <c r="H104" i="1"/>
  <c r="L104" i="1"/>
  <c r="N104" i="1" s="1"/>
  <c r="L51" i="1"/>
  <c r="N51" i="1" s="1"/>
  <c r="J51" i="1"/>
  <c r="M52" i="1"/>
  <c r="O103" i="1"/>
  <c r="B106" i="1"/>
  <c r="E105" i="1"/>
  <c r="F105" i="1" s="1"/>
  <c r="U105" i="1" s="1"/>
  <c r="H51" i="1"/>
  <c r="E52" i="1"/>
  <c r="F52" i="1" s="1"/>
  <c r="U52" i="1" s="1"/>
  <c r="B53" i="1"/>
  <c r="O104" i="1" l="1"/>
  <c r="H105" i="1"/>
  <c r="L105" i="1"/>
  <c r="N105" i="1" s="1"/>
  <c r="M53" i="1"/>
  <c r="O51" i="1"/>
  <c r="S99" i="1" s="1"/>
  <c r="Q99" i="1"/>
  <c r="L52" i="1"/>
  <c r="N52" i="1" s="1"/>
  <c r="J52" i="1"/>
  <c r="E106" i="1"/>
  <c r="F106" i="1" s="1"/>
  <c r="U106" i="1" s="1"/>
  <c r="B107" i="1"/>
  <c r="H52" i="1"/>
  <c r="E53" i="1"/>
  <c r="F53" i="1" s="1"/>
  <c r="U53" i="1" s="1"/>
  <c r="B54" i="1"/>
  <c r="O52" i="1" l="1"/>
  <c r="S100" i="1" s="1"/>
  <c r="Q100" i="1"/>
  <c r="M54" i="1"/>
  <c r="H106" i="1"/>
  <c r="L106" i="1"/>
  <c r="N106" i="1" s="1"/>
  <c r="L53" i="1"/>
  <c r="N53" i="1" s="1"/>
  <c r="J53" i="1"/>
  <c r="O105" i="1"/>
  <c r="E107" i="1"/>
  <c r="F107" i="1" s="1"/>
  <c r="U107" i="1" s="1"/>
  <c r="B108" i="1"/>
  <c r="H53" i="1"/>
  <c r="B55" i="1"/>
  <c r="E54" i="1"/>
  <c r="F54" i="1" s="1"/>
  <c r="U54" i="1" s="1"/>
  <c r="H107" i="1" l="1"/>
  <c r="L107" i="1"/>
  <c r="N107" i="1" s="1"/>
  <c r="L54" i="1"/>
  <c r="N54" i="1" s="1"/>
  <c r="J54" i="1"/>
  <c r="O106" i="1"/>
  <c r="M55" i="1"/>
  <c r="O53" i="1"/>
  <c r="S101" i="1" s="1"/>
  <c r="Q101" i="1"/>
  <c r="E108" i="1"/>
  <c r="F108" i="1" s="1"/>
  <c r="U108" i="1" s="1"/>
  <c r="B109" i="1"/>
  <c r="H54" i="1"/>
  <c r="E55" i="1"/>
  <c r="F55" i="1" s="1"/>
  <c r="U55" i="1" s="1"/>
  <c r="B56" i="1"/>
  <c r="E109" i="1" l="1"/>
  <c r="F109" i="1" s="1"/>
  <c r="U109" i="1" s="1"/>
  <c r="H108" i="1"/>
  <c r="L108" i="1"/>
  <c r="N108" i="1" s="1"/>
  <c r="O107" i="1"/>
  <c r="M56" i="1"/>
  <c r="O54" i="1"/>
  <c r="S102" i="1" s="1"/>
  <c r="Q102" i="1"/>
  <c r="L55" i="1"/>
  <c r="N55" i="1" s="1"/>
  <c r="J55" i="1"/>
  <c r="H55" i="1"/>
  <c r="B57" i="1"/>
  <c r="E56" i="1"/>
  <c r="F56" i="1" s="1"/>
  <c r="U56" i="1" s="1"/>
  <c r="L56" i="1" l="1"/>
  <c r="N56" i="1" s="1"/>
  <c r="J56" i="1"/>
  <c r="O55" i="1"/>
  <c r="S103" i="1" s="1"/>
  <c r="Q103" i="1"/>
  <c r="M57" i="1"/>
  <c r="O108" i="1"/>
  <c r="H109" i="1"/>
  <c r="H110" i="1" s="1"/>
  <c r="L109" i="1"/>
  <c r="N109" i="1" s="1"/>
  <c r="H56" i="1"/>
  <c r="B58" i="1"/>
  <c r="E57" i="1"/>
  <c r="F57" i="1" s="1"/>
  <c r="U57" i="1" s="1"/>
  <c r="O56" i="1" l="1"/>
  <c r="S104" i="1" s="1"/>
  <c r="Q104" i="1"/>
  <c r="O109" i="1"/>
  <c r="M58" i="1"/>
  <c r="L57" i="1"/>
  <c r="N57" i="1" s="1"/>
  <c r="J57" i="1"/>
  <c r="H57" i="1"/>
  <c r="B59" i="1"/>
  <c r="E58" i="1"/>
  <c r="F58" i="1" s="1"/>
  <c r="U58" i="1" s="1"/>
  <c r="O57" i="1" l="1"/>
  <c r="S105" i="1" s="1"/>
  <c r="Q105" i="1"/>
  <c r="M59" i="1"/>
  <c r="L58" i="1"/>
  <c r="N58" i="1" s="1"/>
  <c r="J58" i="1"/>
  <c r="H58" i="1"/>
  <c r="B60" i="1"/>
  <c r="E59" i="1"/>
  <c r="F59" i="1" s="1"/>
  <c r="U59" i="1" s="1"/>
  <c r="L59" i="1" l="1"/>
  <c r="N59" i="1" s="1"/>
  <c r="J59" i="1"/>
  <c r="O58" i="1"/>
  <c r="S106" i="1" s="1"/>
  <c r="Q106" i="1"/>
  <c r="M60" i="1"/>
  <c r="B61" i="1"/>
  <c r="E60" i="1"/>
  <c r="F60" i="1" s="1"/>
  <c r="U60" i="1" s="1"/>
  <c r="H59" i="1"/>
  <c r="E61" i="1" l="1"/>
  <c r="F61" i="1" s="1"/>
  <c r="M61" i="1"/>
  <c r="L60" i="1"/>
  <c r="N60" i="1" s="1"/>
  <c r="J60" i="1"/>
  <c r="O59" i="1"/>
  <c r="S107" i="1" s="1"/>
  <c r="Q107" i="1"/>
  <c r="H60" i="1"/>
  <c r="H61" i="1" l="1"/>
  <c r="H62" i="1" s="1"/>
  <c r="U61" i="1"/>
  <c r="O60" i="1"/>
  <c r="S108" i="1" s="1"/>
  <c r="Q108" i="1"/>
  <c r="L61" i="1"/>
  <c r="N61" i="1" s="1"/>
  <c r="J61" i="1"/>
  <c r="O61" i="1" l="1"/>
  <c r="S109" i="1" s="1"/>
  <c r="Q109" i="1"/>
</calcChain>
</file>

<file path=xl/sharedStrings.xml><?xml version="1.0" encoding="utf-8"?>
<sst xmlns="http://schemas.openxmlformats.org/spreadsheetml/2006/main" count="67" uniqueCount="41">
  <si>
    <t>Investering</t>
  </si>
  <si>
    <t>Afschrijvingstermijn</t>
  </si>
  <si>
    <t>Nominale WACC</t>
  </si>
  <si>
    <t>Inflatie</t>
  </si>
  <si>
    <t>Reële WACC</t>
  </si>
  <si>
    <t>boekwaarde</t>
  </si>
  <si>
    <t>jaar</t>
  </si>
  <si>
    <t>afschrijving</t>
  </si>
  <si>
    <t>WACC</t>
  </si>
  <si>
    <t>rendement</t>
  </si>
  <si>
    <t>vergoeding</t>
  </si>
  <si>
    <t>discontering</t>
  </si>
  <si>
    <t>1) Boekwaarde historisch / WACC nominaal</t>
  </si>
  <si>
    <t>contante</t>
  </si>
  <si>
    <t>waarde</t>
  </si>
  <si>
    <t>Per eind jaar 0 aanschaf investering</t>
  </si>
  <si>
    <t>2) Boekwaarde vervangingswaarde / WACC reëel</t>
  </si>
  <si>
    <t>nominale</t>
  </si>
  <si>
    <t>kosten VV</t>
  </si>
  <si>
    <t>investering</t>
  </si>
  <si>
    <t>Vermogens-</t>
  </si>
  <si>
    <t>resteert</t>
  </si>
  <si>
    <t>voor EV</t>
  </si>
  <si>
    <t>nominale kosten VV</t>
  </si>
  <si>
    <t>nominale kosten EV</t>
  </si>
  <si>
    <t xml:space="preserve">gearing </t>
  </si>
  <si>
    <t>GTS</t>
  </si>
  <si>
    <t xml:space="preserve">eerste </t>
  </si>
  <si>
    <t>wacc ACM</t>
  </si>
  <si>
    <t>schatting</t>
  </si>
  <si>
    <t>OMB</t>
  </si>
  <si>
    <t>H 2010/12</t>
  </si>
  <si>
    <t xml:space="preserve">T.o.v. </t>
  </si>
  <si>
    <t>nominaal</t>
  </si>
  <si>
    <t xml:space="preserve">percentage </t>
  </si>
  <si>
    <t xml:space="preserve">t.o.v. </t>
  </si>
  <si>
    <t>gegund</t>
  </si>
  <si>
    <t>FFO/</t>
  </si>
  <si>
    <t>Net debt</t>
  </si>
  <si>
    <t>Keuze</t>
  </si>
  <si>
    <t>Reëel 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</si>
</sst>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#,##0.0"/>
    <numFmt numFmtId="165" formatCode="_ * #,##0.0000_ ;_ * \-#,##0.0000_ ;_ * &quot;-&quot;??_ ;_ @_ "/>
    <numFmt numFmtId="166" formatCode="0.0%"/>
    <numFmt numFmtId="167" formatCode="0.0"/>
    <numFmt numFmtId="168" formatCode="#,##0.00000"/>
  </numFmts>
  <fonts count="7" x14ac:knownFonts="1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rgb="FF006100"/>
      <name val="Calibri"/>
      <family val="2"/>
      <scheme val="minor"/>
    </font>
    <font>
      <sz val="9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/>
    <xf numFmtId="3" fontId="3" fillId="0" borderId="0" xfId="0" applyNumberFormat="1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/>
    <xf numFmtId="1" fontId="3" fillId="0" borderId="0" xfId="0" applyNumberFormat="1" applyFont="1" applyBorder="1"/>
    <xf numFmtId="10" fontId="3" fillId="0" borderId="0" xfId="0" applyNumberFormat="1" applyFont="1" applyBorder="1"/>
    <xf numFmtId="4" fontId="3" fillId="0" borderId="0" xfId="0" applyNumberFormat="1" applyFont="1" applyBorder="1"/>
    <xf numFmtId="1" fontId="3" fillId="0" borderId="0" xfId="0" applyNumberFormat="1" applyFont="1" applyFill="1" applyBorder="1"/>
    <xf numFmtId="3" fontId="3" fillId="0" borderId="0" xfId="0" applyNumberFormat="1" applyFont="1" applyFill="1" applyBorder="1"/>
    <xf numFmtId="164" fontId="3" fillId="0" borderId="0" xfId="0" applyNumberFormat="1" applyFont="1"/>
    <xf numFmtId="3" fontId="3" fillId="0" borderId="1" xfId="0" applyNumberFormat="1" applyFont="1" applyBorder="1"/>
    <xf numFmtId="3" fontId="3" fillId="0" borderId="0" xfId="0" applyNumberFormat="1" applyFont="1" applyAlignment="1">
      <alignment horizontal="center"/>
    </xf>
    <xf numFmtId="43" fontId="3" fillId="0" borderId="0" xfId="1" applyFont="1"/>
    <xf numFmtId="165" fontId="3" fillId="0" borderId="0" xfId="1" applyNumberFormat="1" applyFont="1"/>
    <xf numFmtId="10" fontId="3" fillId="0" borderId="0" xfId="0" applyNumberFormat="1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1" fontId="3" fillId="0" borderId="5" xfId="0" applyNumberFormat="1" applyFont="1" applyBorder="1"/>
    <xf numFmtId="166" fontId="3" fillId="0" borderId="6" xfId="0" applyNumberFormat="1" applyFont="1" applyBorder="1"/>
    <xf numFmtId="1" fontId="3" fillId="0" borderId="8" xfId="0" applyNumberFormat="1" applyFont="1" applyBorder="1"/>
    <xf numFmtId="1" fontId="3" fillId="0" borderId="3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/>
    <xf numFmtId="166" fontId="3" fillId="0" borderId="9" xfId="0" applyNumberFormat="1" applyFont="1" applyBorder="1"/>
    <xf numFmtId="0" fontId="3" fillId="0" borderId="10" xfId="0" applyFont="1" applyBorder="1"/>
    <xf numFmtId="0" fontId="3" fillId="0" borderId="11" xfId="0" applyFont="1" applyBorder="1"/>
    <xf numFmtId="1" fontId="3" fillId="0" borderId="11" xfId="0" applyNumberFormat="1" applyFont="1" applyBorder="1"/>
    <xf numFmtId="1" fontId="3" fillId="0" borderId="12" xfId="0" applyNumberFormat="1" applyFont="1" applyBorder="1"/>
    <xf numFmtId="166" fontId="3" fillId="0" borderId="11" xfId="0" applyNumberFormat="1" applyFont="1" applyBorder="1"/>
    <xf numFmtId="166" fontId="3" fillId="0" borderId="12" xfId="0" applyNumberFormat="1" applyFont="1" applyBorder="1"/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5" fillId="2" borderId="0" xfId="2" applyAlignment="1">
      <alignment horizontal="center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8" fontId="3" fillId="0" borderId="0" xfId="0" applyNumberFormat="1" applyFont="1" applyBorder="1"/>
  </cellXfs>
  <cellStyles count="3">
    <cellStyle name="Goed" xfId="2" builtinId="26"/>
    <cellStyle name="Komma" xfId="1" builtinId="3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v>Afschrijvingen</c:v>
          </c:tx>
          <c:val>
            <c:numRef>
              <c:f>'Sheet 1'!$C$22:$C$61</c:f>
              <c:numCache>
                <c:formatCode>0</c:formatCode>
                <c:ptCount val="40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6-4F21-8B90-40AEDB9676C5}"/>
            </c:ext>
          </c:extLst>
        </c:ser>
        <c:ser>
          <c:idx val="2"/>
          <c:order val="1"/>
          <c:tx>
            <c:v>Vermogenskosten</c:v>
          </c:tx>
          <c:val>
            <c:numRef>
              <c:f>'Sheet 1'!$E$22:$E$61</c:f>
              <c:numCache>
                <c:formatCode>0</c:formatCode>
                <c:ptCount val="40"/>
                <c:pt idx="0">
                  <c:v>250</c:v>
                </c:pt>
                <c:pt idx="1">
                  <c:v>243.75</c:v>
                </c:pt>
                <c:pt idx="2">
                  <c:v>237.5</c:v>
                </c:pt>
                <c:pt idx="3">
                  <c:v>231.25</c:v>
                </c:pt>
                <c:pt idx="4">
                  <c:v>225</c:v>
                </c:pt>
                <c:pt idx="5">
                  <c:v>218.75</c:v>
                </c:pt>
                <c:pt idx="6">
                  <c:v>212.5</c:v>
                </c:pt>
                <c:pt idx="7">
                  <c:v>206.25</c:v>
                </c:pt>
                <c:pt idx="8">
                  <c:v>200</c:v>
                </c:pt>
                <c:pt idx="9">
                  <c:v>193.75</c:v>
                </c:pt>
                <c:pt idx="10">
                  <c:v>187.5</c:v>
                </c:pt>
                <c:pt idx="11">
                  <c:v>181.25</c:v>
                </c:pt>
                <c:pt idx="12">
                  <c:v>175</c:v>
                </c:pt>
                <c:pt idx="13">
                  <c:v>168.75</c:v>
                </c:pt>
                <c:pt idx="14">
                  <c:v>162.5</c:v>
                </c:pt>
                <c:pt idx="15">
                  <c:v>156.25</c:v>
                </c:pt>
                <c:pt idx="16">
                  <c:v>150</c:v>
                </c:pt>
                <c:pt idx="17">
                  <c:v>143.75</c:v>
                </c:pt>
                <c:pt idx="18">
                  <c:v>137.5</c:v>
                </c:pt>
                <c:pt idx="19">
                  <c:v>131.25</c:v>
                </c:pt>
                <c:pt idx="20">
                  <c:v>125</c:v>
                </c:pt>
                <c:pt idx="21">
                  <c:v>118.75</c:v>
                </c:pt>
                <c:pt idx="22">
                  <c:v>112.5</c:v>
                </c:pt>
                <c:pt idx="23">
                  <c:v>106.25</c:v>
                </c:pt>
                <c:pt idx="24">
                  <c:v>100</c:v>
                </c:pt>
                <c:pt idx="25">
                  <c:v>93.75</c:v>
                </c:pt>
                <c:pt idx="26">
                  <c:v>87.5</c:v>
                </c:pt>
                <c:pt idx="27">
                  <c:v>81.25</c:v>
                </c:pt>
                <c:pt idx="28">
                  <c:v>75</c:v>
                </c:pt>
                <c:pt idx="29">
                  <c:v>68.75</c:v>
                </c:pt>
                <c:pt idx="30">
                  <c:v>62.5</c:v>
                </c:pt>
                <c:pt idx="31">
                  <c:v>56.25</c:v>
                </c:pt>
                <c:pt idx="32">
                  <c:v>50</c:v>
                </c:pt>
                <c:pt idx="33">
                  <c:v>43.75</c:v>
                </c:pt>
                <c:pt idx="34">
                  <c:v>37.5</c:v>
                </c:pt>
                <c:pt idx="35">
                  <c:v>31.25</c:v>
                </c:pt>
                <c:pt idx="36">
                  <c:v>25</c:v>
                </c:pt>
                <c:pt idx="37">
                  <c:v>18.75</c:v>
                </c:pt>
                <c:pt idx="38">
                  <c:v>12.5</c:v>
                </c:pt>
                <c:pt idx="39">
                  <c:v>6.25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AF6-4F21-8B90-40AEDB967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40416"/>
        <c:axId val="190142720"/>
      </c:areaChart>
      <c:catAx>
        <c:axId val="19014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0142720"/>
        <c:crosses val="autoZero"/>
        <c:auto val="1"/>
        <c:lblAlgn val="ctr"/>
        <c:lblOffset val="100"/>
        <c:noMultiLvlLbl val="0"/>
      </c:catAx>
      <c:valAx>
        <c:axId val="1901427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01404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470005438509372"/>
          <c:y val="0.43564495032180384"/>
          <c:w val="0.18126110362330836"/>
          <c:h val="0.1591455523505106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1"/>
          <c:order val="0"/>
          <c:tx>
            <c:v>Afschrijvingskosten</c:v>
          </c:tx>
          <c:val>
            <c:numRef>
              <c:f>'Sheet 1'!$C$70:$C$109</c:f>
              <c:numCache>
                <c:formatCode>0</c:formatCode>
                <c:ptCount val="40"/>
                <c:pt idx="0">
                  <c:v>254.97499999999999</c:v>
                </c:pt>
                <c:pt idx="1">
                  <c:v>260.04900250000003</c:v>
                </c:pt>
                <c:pt idx="2">
                  <c:v>265.22397764975005</c:v>
                </c:pt>
                <c:pt idx="3">
                  <c:v>270.50193480498007</c:v>
                </c:pt>
                <c:pt idx="4">
                  <c:v>275.88492330759919</c:v>
                </c:pt>
                <c:pt idx="5">
                  <c:v>281.37503328142043</c:v>
                </c:pt>
                <c:pt idx="6">
                  <c:v>286.97439644372071</c:v>
                </c:pt>
                <c:pt idx="7">
                  <c:v>292.68518693295078</c:v>
                </c:pt>
                <c:pt idx="8">
                  <c:v>298.50962215291651</c:v>
                </c:pt>
                <c:pt idx="9">
                  <c:v>304.44996363375958</c:v>
                </c:pt>
                <c:pt idx="10">
                  <c:v>310.50851791007142</c:v>
                </c:pt>
                <c:pt idx="11">
                  <c:v>316.68763741648183</c:v>
                </c:pt>
                <c:pt idx="12">
                  <c:v>322.98972140106986</c:v>
                </c:pt>
                <c:pt idx="13">
                  <c:v>329.41721685695114</c:v>
                </c:pt>
                <c:pt idx="14">
                  <c:v>335.97261947240446</c:v>
                </c:pt>
                <c:pt idx="15">
                  <c:v>342.65847459990533</c:v>
                </c:pt>
                <c:pt idx="16">
                  <c:v>349.47737824444346</c:v>
                </c:pt>
                <c:pt idx="17">
                  <c:v>356.4319780715079</c:v>
                </c:pt>
                <c:pt idx="18">
                  <c:v>363.5249744351309</c:v>
                </c:pt>
                <c:pt idx="19">
                  <c:v>370.75912142639004</c:v>
                </c:pt>
                <c:pt idx="20">
                  <c:v>378.13722794277521</c:v>
                </c:pt>
                <c:pt idx="21">
                  <c:v>385.66215877883644</c:v>
                </c:pt>
                <c:pt idx="22">
                  <c:v>393.33683573853529</c:v>
                </c:pt>
                <c:pt idx="23">
                  <c:v>401.16423876973215</c:v>
                </c:pt>
                <c:pt idx="24">
                  <c:v>409.14740712124984</c:v>
                </c:pt>
                <c:pt idx="25">
                  <c:v>417.28944052296271</c:v>
                </c:pt>
                <c:pt idx="26">
                  <c:v>425.59350038936969</c:v>
                </c:pt>
                <c:pt idx="27">
                  <c:v>434.06281104711815</c:v>
                </c:pt>
                <c:pt idx="28">
                  <c:v>442.70066098695582</c:v>
                </c:pt>
                <c:pt idx="29">
                  <c:v>451.51040414059628</c:v>
                </c:pt>
                <c:pt idx="30">
                  <c:v>460.49546118299418</c:v>
                </c:pt>
                <c:pt idx="31">
                  <c:v>469.65932086053579</c:v>
                </c:pt>
                <c:pt idx="32">
                  <c:v>479.00554134566045</c:v>
                </c:pt>
                <c:pt idx="33">
                  <c:v>488.53775161843913</c:v>
                </c:pt>
                <c:pt idx="34">
                  <c:v>498.25965287564611</c:v>
                </c:pt>
                <c:pt idx="35">
                  <c:v>508.17501996787149</c:v>
                </c:pt>
                <c:pt idx="36">
                  <c:v>518.28770286523218</c:v>
                </c:pt>
                <c:pt idx="37">
                  <c:v>528.60162815225033</c:v>
                </c:pt>
                <c:pt idx="38">
                  <c:v>539.12080055248009</c:v>
                </c:pt>
                <c:pt idx="39">
                  <c:v>549.8493044834745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91-4B0A-A126-31F60195ECB4}"/>
            </c:ext>
          </c:extLst>
        </c:ser>
        <c:ser>
          <c:idx val="2"/>
          <c:order val="1"/>
          <c:tx>
            <c:v>Vermogenskosten</c:v>
          </c:tx>
          <c:val>
            <c:numRef>
              <c:f>'Sheet 1'!$E$70:$E$109</c:f>
              <c:numCache>
                <c:formatCode>0</c:formatCode>
                <c:ptCount val="40"/>
                <c:pt idx="0">
                  <c:v>50.999999999998117</c:v>
                </c:pt>
                <c:pt idx="1">
                  <c:v>50.714527499998127</c:v>
                </c:pt>
                <c:pt idx="2">
                  <c:v>50.397496684498144</c:v>
                </c:pt>
                <c:pt idx="3">
                  <c:v>50.047764582505991</c:v>
                </c:pt>
                <c:pt idx="4">
                  <c:v>49.664155230192506</c:v>
                </c:pt>
                <c:pt idx="5">
                  <c:v>49.245458810404628</c:v>
                </c:pt>
                <c:pt idx="6">
                  <c:v>48.790430770996501</c:v>
                </c:pt>
                <c:pt idx="7">
                  <c:v>48.297790921476413</c:v>
                </c:pt>
                <c:pt idx="8">
                  <c:v>47.766222507455794</c:v>
                </c:pt>
                <c:pt idx="9">
                  <c:v>47.194371262374347</c:v>
                </c:pt>
                <c:pt idx="10">
                  <c:v>46.580844435963492</c:v>
                </c:pt>
                <c:pt idx="11">
                  <c:v>45.924209798897863</c:v>
                </c:pt>
                <c:pt idx="12">
                  <c:v>45.222994623071934</c:v>
                </c:pt>
                <c:pt idx="13">
                  <c:v>44.475684636925664</c:v>
                </c:pt>
                <c:pt idx="14">
                  <c:v>43.680722955230102</c:v>
                </c:pt>
                <c:pt idx="15">
                  <c:v>42.836508982729981</c:v>
                </c:pt>
                <c:pt idx="16">
                  <c:v>41.941397291026853</c:v>
                </c:pt>
                <c:pt idx="17">
                  <c:v>40.99369646807169</c:v>
                </c:pt>
                <c:pt idx="18">
                  <c:v>39.991667939621699</c:v>
                </c:pt>
                <c:pt idx="19">
                  <c:v>38.93352476200107</c:v>
                </c:pt>
                <c:pt idx="20">
                  <c:v>37.817430385490368</c:v>
                </c:pt>
                <c:pt idx="21">
                  <c:v>36.641497387653551</c:v>
                </c:pt>
                <c:pt idx="22">
                  <c:v>35.40378617589586</c:v>
                </c:pt>
                <c:pt idx="23">
                  <c:v>34.102303658529735</c:v>
                </c:pt>
                <c:pt idx="24">
                  <c:v>32.735001883608916</c:v>
                </c:pt>
                <c:pt idx="25">
                  <c:v>31.29977664477444</c:v>
                </c:pt>
                <c:pt idx="26">
                  <c:v>29.794466053338422</c:v>
                </c:pt>
                <c:pt idx="27">
                  <c:v>28.216849075814149</c:v>
                </c:pt>
                <c:pt idx="28">
                  <c:v>26.564644036082633</c:v>
                </c:pt>
                <c:pt idx="29">
                  <c:v>24.835507081367286</c:v>
                </c:pt>
                <c:pt idx="30">
                  <c:v>23.027030611169536</c:v>
                </c:pt>
                <c:pt idx="31">
                  <c:v>21.136741668298626</c:v>
                </c:pt>
                <c:pt idx="32">
                  <c:v>19.162100291109123</c:v>
                </c:pt>
                <c:pt idx="33">
                  <c:v>17.100497826039415</c:v>
                </c:pt>
                <c:pt idx="34">
                  <c:v>14.949255199523655</c:v>
                </c:pt>
                <c:pt idx="35">
                  <c:v>12.705621148328476</c:v>
                </c:pt>
                <c:pt idx="36">
                  <c:v>10.366770407344163</c:v>
                </c:pt>
                <c:pt idx="37">
                  <c:v>7.9298018538377253</c:v>
                </c:pt>
                <c:pt idx="38">
                  <c:v>5.3917366071527191</c:v>
                </c:pt>
                <c:pt idx="39">
                  <c:v>2.7495160828175109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91-4B0A-A126-31F60195E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298304"/>
        <c:axId val="243299840"/>
      </c:areaChart>
      <c:catAx>
        <c:axId val="24329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299840"/>
        <c:crosses val="autoZero"/>
        <c:auto val="1"/>
        <c:lblAlgn val="ctr"/>
        <c:lblOffset val="100"/>
        <c:noMultiLvlLbl val="0"/>
      </c:catAx>
      <c:valAx>
        <c:axId val="24329984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2983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1581360888447498"/>
          <c:y val="0.42244363018979064"/>
          <c:w val="0.27136821861231308"/>
          <c:h val="0.15841618807550045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9525</xdr:colOff>
      <xdr:row>34</xdr:row>
      <xdr:rowOff>142875</xdr:rowOff>
    </xdr:from>
    <xdr:to>
      <xdr:col>32</xdr:col>
      <xdr:colOff>438150</xdr:colOff>
      <xdr:row>61</xdr:row>
      <xdr:rowOff>152400</xdr:rowOff>
    </xdr:to>
    <xdr:graphicFrame macro="">
      <xdr:nvGraphicFramePr>
        <xdr:cNvPr id="1051" name="Grafiek 1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9525</xdr:colOff>
      <xdr:row>65</xdr:row>
      <xdr:rowOff>9525</xdr:rowOff>
    </xdr:from>
    <xdr:to>
      <xdr:col>32</xdr:col>
      <xdr:colOff>419100</xdr:colOff>
      <xdr:row>83</xdr:row>
      <xdr:rowOff>133350</xdr:rowOff>
    </xdr:to>
    <xdr:graphicFrame macro="">
      <xdr:nvGraphicFramePr>
        <xdr:cNvPr id="1052" name="Grafiek 2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H137"/>
  <sheetViews>
    <sheetView tabSelected="1" workbookViewId="0"/>
  </sheetViews>
  <sheetFormatPr defaultColWidth="9.140625" defaultRowHeight="12" outlineLevelRow="1" x14ac:dyDescent="0.2"/>
  <cols>
    <col min="1" max="1" width="31.28515625" style="1" customWidth="1"/>
    <col min="2" max="2" width="11.5703125" style="1" customWidth="1"/>
    <col min="3" max="4" width="9.140625" style="1"/>
    <col min="5" max="5" width="9.42578125" style="1" customWidth="1"/>
    <col min="6" max="6" width="9.140625" style="1"/>
    <col min="7" max="7" width="11.42578125" style="1" customWidth="1"/>
    <col min="8" max="8" width="9.140625" style="1"/>
    <col min="9" max="9" width="9.85546875" style="1" customWidth="1"/>
    <col min="10" max="11" width="9.140625" style="1"/>
    <col min="12" max="12" width="10.28515625" style="1" customWidth="1"/>
    <col min="13" max="16" width="9.140625" style="1"/>
    <col min="17" max="18" width="9.5703125" style="1" bestFit="1" customWidth="1"/>
    <col min="19" max="19" width="10.28515625" style="1" customWidth="1"/>
    <col min="20" max="23" width="9.140625" style="1"/>
    <col min="24" max="24" width="12.5703125" style="1" bestFit="1" customWidth="1"/>
    <col min="25" max="27" width="9.140625" style="1"/>
    <col min="28" max="28" width="12.140625" style="18" bestFit="1" customWidth="1"/>
    <col min="29" max="33" width="9.140625" style="1"/>
    <col min="34" max="34" width="9.140625" style="19"/>
    <col min="35" max="16384" width="9.140625" style="1"/>
  </cols>
  <sheetData>
    <row r="2" spans="1:12" ht="15" x14ac:dyDescent="0.25">
      <c r="A2" s="1" t="s">
        <v>39</v>
      </c>
      <c r="C2" s="46">
        <v>1</v>
      </c>
      <c r="D2" s="4"/>
      <c r="E2" s="4">
        <v>1</v>
      </c>
      <c r="F2" s="4">
        <v>2</v>
      </c>
      <c r="G2" s="4">
        <v>3</v>
      </c>
      <c r="H2" s="4"/>
      <c r="I2" s="4">
        <v>4</v>
      </c>
    </row>
    <row r="3" spans="1:12" x14ac:dyDescent="0.2">
      <c r="E3" s="22" t="s">
        <v>28</v>
      </c>
      <c r="F3" s="22" t="s">
        <v>28</v>
      </c>
      <c r="G3" s="22" t="s">
        <v>28</v>
      </c>
      <c r="H3" s="22"/>
      <c r="I3" s="22" t="s">
        <v>28</v>
      </c>
      <c r="J3" s="4"/>
    </row>
    <row r="4" spans="1:12" x14ac:dyDescent="0.2">
      <c r="A4" s="1" t="s">
        <v>0</v>
      </c>
      <c r="C4" s="2">
        <v>10000</v>
      </c>
      <c r="E4" s="22" t="s">
        <v>27</v>
      </c>
      <c r="F4" s="22" t="s">
        <v>30</v>
      </c>
      <c r="G4" s="22">
        <v>2021</v>
      </c>
      <c r="H4" s="22"/>
      <c r="I4" s="22" t="s">
        <v>31</v>
      </c>
      <c r="J4" s="4"/>
    </row>
    <row r="5" spans="1:12" x14ac:dyDescent="0.2">
      <c r="A5" s="1" t="s">
        <v>1</v>
      </c>
      <c r="C5" s="2">
        <v>40</v>
      </c>
      <c r="E5" s="22" t="s">
        <v>29</v>
      </c>
      <c r="F5" s="22" t="s">
        <v>26</v>
      </c>
      <c r="G5" s="22"/>
      <c r="H5" s="22"/>
      <c r="I5" s="22"/>
      <c r="J5" s="4"/>
    </row>
    <row r="6" spans="1:12" x14ac:dyDescent="0.2">
      <c r="A6" s="1" t="s">
        <v>2</v>
      </c>
      <c r="C6" s="47">
        <f>CHOOSE($C$2,E6,F6,G6,I6)</f>
        <v>2.5000000000000001E-2</v>
      </c>
      <c r="E6" s="20">
        <v>2.5000000000000001E-2</v>
      </c>
      <c r="F6" s="20">
        <v>3.1E-2</v>
      </c>
      <c r="G6" s="20">
        <v>4.4699999999999997E-2</v>
      </c>
      <c r="I6" s="20">
        <v>8.1299999999999997E-2</v>
      </c>
    </row>
    <row r="7" spans="1:12" x14ac:dyDescent="0.2">
      <c r="A7" s="1" t="s">
        <v>3</v>
      </c>
      <c r="C7" s="47">
        <f>CHOOSE($C$2,E7,F7,G7,I7)</f>
        <v>1.9900000000000001E-2</v>
      </c>
      <c r="E7" s="20">
        <v>1.9900000000000001E-2</v>
      </c>
      <c r="F7" s="20">
        <v>1.7000000000000001E-2</v>
      </c>
      <c r="G7" s="20">
        <v>1.4200000000000001E-2</v>
      </c>
      <c r="I7" s="20">
        <v>1.7500000000000002E-2</v>
      </c>
      <c r="L7" s="3"/>
    </row>
    <row r="8" spans="1:12" x14ac:dyDescent="0.2">
      <c r="C8" s="47"/>
      <c r="D8" s="3"/>
      <c r="E8" s="20"/>
      <c r="F8" s="20"/>
      <c r="G8" s="4"/>
      <c r="I8" s="4"/>
      <c r="L8" s="3"/>
    </row>
    <row r="9" spans="1:12" x14ac:dyDescent="0.2">
      <c r="C9" s="48"/>
      <c r="E9" s="20"/>
      <c r="F9" s="4"/>
      <c r="G9" s="4"/>
      <c r="I9" s="4"/>
    </row>
    <row r="10" spans="1:12" x14ac:dyDescent="0.2">
      <c r="A10" s="1" t="s">
        <v>23</v>
      </c>
      <c r="C10" s="47">
        <f>CHOOSE($C$2,E10,F10,G10,I10)</f>
        <v>1.24E-2</v>
      </c>
      <c r="E10" s="20">
        <v>1.24E-2</v>
      </c>
      <c r="F10" s="20">
        <v>1.18E-2</v>
      </c>
      <c r="G10" s="20">
        <v>2.29E-2</v>
      </c>
      <c r="I10" s="20">
        <v>5.0999999999999997E-2</v>
      </c>
    </row>
    <row r="11" spans="1:12" x14ac:dyDescent="0.2">
      <c r="A11" s="1" t="s">
        <v>24</v>
      </c>
      <c r="C11" s="47"/>
      <c r="E11" s="20"/>
      <c r="F11" s="20"/>
      <c r="G11" s="4"/>
      <c r="I11" s="4"/>
    </row>
    <row r="12" spans="1:12" x14ac:dyDescent="0.2">
      <c r="A12" s="1" t="s">
        <v>25</v>
      </c>
      <c r="C12" s="47">
        <f>CHOOSE($C$2,E12,F12,G12,I12)</f>
        <v>0.45700000000000002</v>
      </c>
      <c r="E12" s="20">
        <v>0.45700000000000002</v>
      </c>
      <c r="F12" s="20">
        <v>0.44600000000000001</v>
      </c>
      <c r="G12" s="21">
        <v>0.5</v>
      </c>
      <c r="I12" s="21">
        <v>0.6</v>
      </c>
    </row>
    <row r="14" spans="1:12" x14ac:dyDescent="0.2">
      <c r="A14" s="1" t="s">
        <v>4</v>
      </c>
      <c r="C14" s="3">
        <f>(1+C6)/(1+C7)-1</f>
        <v>5.0004902441413979E-3</v>
      </c>
    </row>
    <row r="15" spans="1:12" x14ac:dyDescent="0.2">
      <c r="C15" s="3"/>
    </row>
    <row r="16" spans="1:12" x14ac:dyDescent="0.2">
      <c r="C16" s="3"/>
    </row>
    <row r="17" spans="1:21" ht="12.75" outlineLevel="1" thickBot="1" x14ac:dyDescent="0.25">
      <c r="A17" s="1" t="s">
        <v>12</v>
      </c>
    </row>
    <row r="18" spans="1:21" ht="12.75" outlineLevel="1" thickTop="1" x14ac:dyDescent="0.2">
      <c r="L18" s="23" t="s">
        <v>20</v>
      </c>
      <c r="M18" s="24"/>
      <c r="N18" s="24"/>
      <c r="O18" s="25"/>
      <c r="U18" s="38" t="s">
        <v>37</v>
      </c>
    </row>
    <row r="19" spans="1:21" outlineLevel="1" x14ac:dyDescent="0.2">
      <c r="A19" s="4" t="s">
        <v>6</v>
      </c>
      <c r="B19" s="4" t="s">
        <v>5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11</v>
      </c>
      <c r="H19" s="4" t="s">
        <v>13</v>
      </c>
      <c r="J19" s="1" t="s">
        <v>40</v>
      </c>
      <c r="L19" s="26" t="s">
        <v>10</v>
      </c>
      <c r="M19" s="27" t="s">
        <v>17</v>
      </c>
      <c r="N19" s="27" t="s">
        <v>21</v>
      </c>
      <c r="O19" s="28" t="s">
        <v>9</v>
      </c>
      <c r="U19" s="39" t="s">
        <v>38</v>
      </c>
    </row>
    <row r="20" spans="1:21" outlineLevel="1" x14ac:dyDescent="0.2">
      <c r="G20" s="5"/>
      <c r="H20" s="4" t="s">
        <v>14</v>
      </c>
      <c r="J20" s="1" t="s">
        <v>33</v>
      </c>
      <c r="L20" s="26" t="s">
        <v>19</v>
      </c>
      <c r="M20" s="27" t="s">
        <v>18</v>
      </c>
      <c r="N20" s="27" t="s">
        <v>22</v>
      </c>
      <c r="O20" s="28"/>
      <c r="U20" s="39"/>
    </row>
    <row r="21" spans="1:21" outlineLevel="1" x14ac:dyDescent="0.2">
      <c r="A21" s="1">
        <v>0</v>
      </c>
      <c r="B21" s="2">
        <f>B22</f>
        <v>10000</v>
      </c>
      <c r="G21" s="5"/>
      <c r="H21" s="4"/>
      <c r="L21" s="29"/>
      <c r="M21" s="8"/>
      <c r="N21" s="8"/>
      <c r="O21" s="30"/>
      <c r="U21" s="39"/>
    </row>
    <row r="22" spans="1:21" outlineLevel="1" x14ac:dyDescent="0.2">
      <c r="A22" s="1">
        <v>1</v>
      </c>
      <c r="B22" s="2">
        <f>C4</f>
        <v>10000</v>
      </c>
      <c r="C22" s="6">
        <f t="shared" ref="C22:C61" si="0">$B$22/($C$5)</f>
        <v>250</v>
      </c>
      <c r="D22" s="3">
        <f t="shared" ref="D22:D61" si="1">$C$6</f>
        <v>2.5000000000000001E-2</v>
      </c>
      <c r="E22" s="6">
        <f t="shared" ref="E22:E30" si="2">B22*D22</f>
        <v>250</v>
      </c>
      <c r="F22" s="6">
        <f t="shared" ref="F22:F30" si="3">C22+E22</f>
        <v>500</v>
      </c>
      <c r="G22" s="7">
        <f t="shared" ref="G22:G36" si="4">(1+$C$6)^A22</f>
        <v>1.0249999999999999</v>
      </c>
      <c r="H22" s="2">
        <f t="shared" ref="H22:H36" si="5">F22/G22</f>
        <v>487.80487804878055</v>
      </c>
      <c r="J22" s="6">
        <f t="shared" ref="J22:J61" si="6">F70-F22</f>
        <v>-194.02500000000191</v>
      </c>
      <c r="L22" s="31">
        <f>F22-C22</f>
        <v>250</v>
      </c>
      <c r="M22" s="10">
        <f t="shared" ref="M22:M29" si="7">C$12*B22*C$10</f>
        <v>56.667999999999999</v>
      </c>
      <c r="N22" s="10">
        <f>L22-M22</f>
        <v>193.33199999999999</v>
      </c>
      <c r="O22" s="32">
        <f t="shared" ref="O22:O29" si="8">N22/((1-C$12)*B22)</f>
        <v>3.5604419889502768E-2</v>
      </c>
      <c r="U22" s="44">
        <f>(F22)/(($C$12)*B22)*100</f>
        <v>10.940919037199125</v>
      </c>
    </row>
    <row r="23" spans="1:21" outlineLevel="1" x14ac:dyDescent="0.2">
      <c r="A23" s="1">
        <v>2</v>
      </c>
      <c r="B23" s="2">
        <f t="shared" ref="B23:B30" si="9">B22-C22</f>
        <v>9750</v>
      </c>
      <c r="C23" s="6">
        <f t="shared" si="0"/>
        <v>250</v>
      </c>
      <c r="D23" s="3">
        <f t="shared" si="1"/>
        <v>2.5000000000000001E-2</v>
      </c>
      <c r="E23" s="6">
        <f t="shared" si="2"/>
        <v>243.75</v>
      </c>
      <c r="F23" s="6">
        <f t="shared" si="3"/>
        <v>493.75</v>
      </c>
      <c r="G23" s="7">
        <f t="shared" si="4"/>
        <v>1.0506249999999999</v>
      </c>
      <c r="H23" s="2">
        <f t="shared" si="5"/>
        <v>469.95835812016662</v>
      </c>
      <c r="J23" s="6">
        <f t="shared" si="6"/>
        <v>-182.98647000000187</v>
      </c>
      <c r="L23" s="31">
        <f t="shared" ref="L23:L29" si="10">F23-C23</f>
        <v>243.75</v>
      </c>
      <c r="M23" s="10">
        <f t="shared" si="7"/>
        <v>55.251300000000001</v>
      </c>
      <c r="N23" s="10">
        <f t="shared" ref="N23:N29" si="11">L23-M23</f>
        <v>188.49869999999999</v>
      </c>
      <c r="O23" s="32">
        <f t="shared" si="8"/>
        <v>3.5604419889502768E-2</v>
      </c>
      <c r="U23" s="44">
        <f t="shared" ref="U23:U61" si="12">(F23)/(($C$12)*B23)*100</f>
        <v>11.081187229983728</v>
      </c>
    </row>
    <row r="24" spans="1:21" outlineLevel="1" x14ac:dyDescent="0.2">
      <c r="A24" s="1">
        <v>3</v>
      </c>
      <c r="B24" s="2">
        <f t="shared" si="9"/>
        <v>9500</v>
      </c>
      <c r="C24" s="6">
        <f t="shared" si="0"/>
        <v>250</v>
      </c>
      <c r="D24" s="3">
        <f t="shared" si="1"/>
        <v>2.5000000000000001E-2</v>
      </c>
      <c r="E24" s="6">
        <f t="shared" si="2"/>
        <v>237.5</v>
      </c>
      <c r="F24" s="6">
        <f t="shared" si="3"/>
        <v>487.5</v>
      </c>
      <c r="G24" s="7">
        <f t="shared" si="4"/>
        <v>1.0768906249999999</v>
      </c>
      <c r="H24" s="2">
        <f t="shared" si="5"/>
        <v>452.69221282337753</v>
      </c>
      <c r="J24" s="6">
        <f t="shared" si="6"/>
        <v>-171.87852566575179</v>
      </c>
      <c r="L24" s="31">
        <f t="shared" si="10"/>
        <v>237.5</v>
      </c>
      <c r="M24" s="10">
        <f t="shared" si="7"/>
        <v>53.834599999999995</v>
      </c>
      <c r="N24" s="10">
        <f t="shared" si="11"/>
        <v>183.66540000000001</v>
      </c>
      <c r="O24" s="32">
        <f t="shared" si="8"/>
        <v>3.5604419889502768E-2</v>
      </c>
      <c r="U24" s="44">
        <f t="shared" si="12"/>
        <v>11.228837959230681</v>
      </c>
    </row>
    <row r="25" spans="1:21" outlineLevel="1" x14ac:dyDescent="0.2">
      <c r="A25" s="1">
        <v>4</v>
      </c>
      <c r="B25" s="2">
        <f t="shared" si="9"/>
        <v>9250</v>
      </c>
      <c r="C25" s="6">
        <f t="shared" si="0"/>
        <v>250</v>
      </c>
      <c r="D25" s="3">
        <f t="shared" si="1"/>
        <v>2.5000000000000001E-2</v>
      </c>
      <c r="E25" s="6">
        <f t="shared" si="2"/>
        <v>231.25</v>
      </c>
      <c r="F25" s="6">
        <f t="shared" si="3"/>
        <v>481.25</v>
      </c>
      <c r="G25" s="7">
        <f t="shared" si="4"/>
        <v>1.1038128906249998</v>
      </c>
      <c r="H25" s="2">
        <f t="shared" si="5"/>
        <v>435.98874780988211</v>
      </c>
      <c r="J25" s="6">
        <f t="shared" si="6"/>
        <v>-160.70030061251396</v>
      </c>
      <c r="L25" s="31">
        <f t="shared" si="10"/>
        <v>231.25</v>
      </c>
      <c r="M25" s="10">
        <f t="shared" si="7"/>
        <v>52.417899999999996</v>
      </c>
      <c r="N25" s="10">
        <f t="shared" si="11"/>
        <v>178.8321</v>
      </c>
      <c r="O25" s="32">
        <f t="shared" si="8"/>
        <v>3.5604419889502768E-2</v>
      </c>
      <c r="U25" s="44">
        <f t="shared" si="12"/>
        <v>11.384469808977467</v>
      </c>
    </row>
    <row r="26" spans="1:21" outlineLevel="1" x14ac:dyDescent="0.2">
      <c r="A26" s="8">
        <v>5</v>
      </c>
      <c r="B26" s="9">
        <f t="shared" si="9"/>
        <v>9000</v>
      </c>
      <c r="C26" s="6">
        <f t="shared" si="0"/>
        <v>250</v>
      </c>
      <c r="D26" s="11">
        <f t="shared" si="1"/>
        <v>2.5000000000000001E-2</v>
      </c>
      <c r="E26" s="10">
        <f t="shared" si="2"/>
        <v>225</v>
      </c>
      <c r="F26" s="10">
        <f t="shared" si="3"/>
        <v>475</v>
      </c>
      <c r="G26" s="12">
        <f t="shared" si="4"/>
        <v>1.1314082128906247</v>
      </c>
      <c r="H26" s="9">
        <f t="shared" si="5"/>
        <v>419.83078661452066</v>
      </c>
      <c r="J26" s="6">
        <f t="shared" si="6"/>
        <v>-149.45092146220827</v>
      </c>
      <c r="L26" s="31">
        <f t="shared" si="10"/>
        <v>225</v>
      </c>
      <c r="M26" s="10">
        <f t="shared" si="7"/>
        <v>51.001199999999997</v>
      </c>
      <c r="N26" s="10">
        <f t="shared" si="11"/>
        <v>173.99880000000002</v>
      </c>
      <c r="O26" s="32">
        <f t="shared" si="8"/>
        <v>3.5604419889502775E-2</v>
      </c>
      <c r="U26" s="44">
        <f t="shared" si="12"/>
        <v>11.548747872599076</v>
      </c>
    </row>
    <row r="27" spans="1:21" outlineLevel="1" x14ac:dyDescent="0.2">
      <c r="A27" s="8">
        <v>6</v>
      </c>
      <c r="B27" s="9">
        <f t="shared" si="9"/>
        <v>8750</v>
      </c>
      <c r="C27" s="6">
        <f t="shared" si="0"/>
        <v>250</v>
      </c>
      <c r="D27" s="11">
        <f t="shared" si="1"/>
        <v>2.5000000000000001E-2</v>
      </c>
      <c r="E27" s="13">
        <f t="shared" si="2"/>
        <v>218.75</v>
      </c>
      <c r="F27" s="13">
        <f t="shared" si="3"/>
        <v>468.75</v>
      </c>
      <c r="G27" s="12">
        <f t="shared" si="4"/>
        <v>1.1596934182128902</v>
      </c>
      <c r="H27" s="14">
        <f t="shared" si="5"/>
        <v>404.20165591898655</v>
      </c>
      <c r="J27" s="6">
        <f t="shared" si="6"/>
        <v>-138.12950790817496</v>
      </c>
      <c r="L27" s="31">
        <f t="shared" si="10"/>
        <v>218.75</v>
      </c>
      <c r="M27" s="10">
        <f t="shared" si="7"/>
        <v>49.584499999999998</v>
      </c>
      <c r="N27" s="10">
        <f t="shared" si="11"/>
        <v>169.16550000000001</v>
      </c>
      <c r="O27" s="32">
        <f t="shared" si="8"/>
        <v>3.5604419889502768E-2</v>
      </c>
      <c r="U27" s="44">
        <f t="shared" si="12"/>
        <v>11.722413254141919</v>
      </c>
    </row>
    <row r="28" spans="1:21" outlineLevel="1" x14ac:dyDescent="0.2">
      <c r="A28" s="8">
        <v>7</v>
      </c>
      <c r="B28" s="9">
        <f t="shared" si="9"/>
        <v>8500</v>
      </c>
      <c r="C28" s="6">
        <f t="shared" si="0"/>
        <v>250</v>
      </c>
      <c r="D28" s="11">
        <f t="shared" si="1"/>
        <v>2.5000000000000001E-2</v>
      </c>
      <c r="E28" s="13">
        <f t="shared" si="2"/>
        <v>212.5</v>
      </c>
      <c r="F28" s="13">
        <f t="shared" si="3"/>
        <v>462.5</v>
      </c>
      <c r="G28" s="12">
        <f t="shared" si="4"/>
        <v>1.1886857536682125</v>
      </c>
      <c r="H28" s="14">
        <f t="shared" si="5"/>
        <v>389.08517122608134</v>
      </c>
      <c r="J28" s="6">
        <f t="shared" si="6"/>
        <v>-126.73517278528277</v>
      </c>
      <c r="L28" s="31">
        <f t="shared" si="10"/>
        <v>212.5</v>
      </c>
      <c r="M28" s="10">
        <f t="shared" si="7"/>
        <v>48.1678</v>
      </c>
      <c r="N28" s="10">
        <f t="shared" si="11"/>
        <v>164.3322</v>
      </c>
      <c r="O28" s="32">
        <f t="shared" si="8"/>
        <v>3.5604419889502768E-2</v>
      </c>
      <c r="U28" s="44">
        <f t="shared" si="12"/>
        <v>11.906294246363753</v>
      </c>
    </row>
    <row r="29" spans="1:21" outlineLevel="1" x14ac:dyDescent="0.2">
      <c r="A29" s="8">
        <v>8</v>
      </c>
      <c r="B29" s="9">
        <f t="shared" si="9"/>
        <v>8250</v>
      </c>
      <c r="C29" s="6">
        <f t="shared" si="0"/>
        <v>250</v>
      </c>
      <c r="D29" s="11">
        <f t="shared" si="1"/>
        <v>2.5000000000000001E-2</v>
      </c>
      <c r="E29" s="13">
        <f t="shared" si="2"/>
        <v>206.25</v>
      </c>
      <c r="F29" s="13">
        <f t="shared" si="3"/>
        <v>456.25</v>
      </c>
      <c r="G29" s="12">
        <f t="shared" si="4"/>
        <v>1.2184028975099177</v>
      </c>
      <c r="H29" s="14">
        <f t="shared" si="5"/>
        <v>374.46562293347318</v>
      </c>
      <c r="J29" s="6">
        <f t="shared" si="6"/>
        <v>-115.26702214557281</v>
      </c>
      <c r="L29" s="31">
        <f t="shared" si="10"/>
        <v>206.25</v>
      </c>
      <c r="M29" s="10">
        <f t="shared" si="7"/>
        <v>46.751100000000001</v>
      </c>
      <c r="N29" s="10">
        <f t="shared" si="11"/>
        <v>159.49889999999999</v>
      </c>
      <c r="O29" s="32">
        <f t="shared" si="8"/>
        <v>3.5604419889502768E-2</v>
      </c>
      <c r="U29" s="44">
        <f t="shared" si="12"/>
        <v>12.101319541144488</v>
      </c>
    </row>
    <row r="30" spans="1:21" outlineLevel="1" x14ac:dyDescent="0.2">
      <c r="A30" s="8">
        <v>9</v>
      </c>
      <c r="B30" s="9">
        <f t="shared" si="9"/>
        <v>8000</v>
      </c>
      <c r="C30" s="6">
        <f t="shared" si="0"/>
        <v>250</v>
      </c>
      <c r="D30" s="11">
        <f t="shared" si="1"/>
        <v>2.5000000000000001E-2</v>
      </c>
      <c r="E30" s="13">
        <f t="shared" si="2"/>
        <v>200</v>
      </c>
      <c r="F30" s="13">
        <f t="shared" si="3"/>
        <v>450</v>
      </c>
      <c r="G30" s="12">
        <f t="shared" si="4"/>
        <v>1.2488629699476654</v>
      </c>
      <c r="H30" s="14">
        <f t="shared" si="5"/>
        <v>360.32776279599165</v>
      </c>
      <c r="J30" s="6">
        <f t="shared" si="6"/>
        <v>-103.72415533962771</v>
      </c>
      <c r="L30" s="31">
        <f t="shared" ref="L30:L61" si="13">F30-C30</f>
        <v>200</v>
      </c>
      <c r="M30" s="10">
        <f t="shared" ref="M30:M61" si="14">C$12*B30*C$10</f>
        <v>45.334399999999995</v>
      </c>
      <c r="N30" s="10">
        <f t="shared" ref="N30:N61" si="15">L30-M30</f>
        <v>154.66560000000001</v>
      </c>
      <c r="O30" s="32">
        <f t="shared" ref="O30:O61" si="16">N30/((1-C$12)*B30)</f>
        <v>3.5604419889502775E-2</v>
      </c>
      <c r="U30" s="44">
        <f t="shared" si="12"/>
        <v>12.308533916849015</v>
      </c>
    </row>
    <row r="31" spans="1:21" outlineLevel="1" x14ac:dyDescent="0.2">
      <c r="A31" s="8">
        <v>10</v>
      </c>
      <c r="B31" s="9">
        <f t="shared" ref="B31:B36" si="17">B30-C30</f>
        <v>7750</v>
      </c>
      <c r="C31" s="6">
        <f t="shared" si="0"/>
        <v>250</v>
      </c>
      <c r="D31" s="11">
        <f t="shared" si="1"/>
        <v>2.5000000000000001E-2</v>
      </c>
      <c r="E31" s="13">
        <f t="shared" ref="E31:E36" si="18">B31*D31</f>
        <v>193.75</v>
      </c>
      <c r="F31" s="13">
        <f t="shared" ref="F31:F36" si="19">C31+E31</f>
        <v>443.75</v>
      </c>
      <c r="G31" s="12">
        <f t="shared" si="4"/>
        <v>1.2800845441963571</v>
      </c>
      <c r="H31" s="14">
        <f t="shared" si="5"/>
        <v>346.65679076579141</v>
      </c>
      <c r="J31" s="6">
        <f t="shared" si="6"/>
        <v>-92.105665103866045</v>
      </c>
      <c r="L31" s="31">
        <f t="shared" si="13"/>
        <v>193.75</v>
      </c>
      <c r="M31" s="10">
        <f t="shared" si="14"/>
        <v>43.917699999999996</v>
      </c>
      <c r="N31" s="10">
        <f t="shared" si="15"/>
        <v>149.8323</v>
      </c>
      <c r="O31" s="32">
        <f t="shared" si="16"/>
        <v>3.5604419889502768E-2</v>
      </c>
      <c r="U31" s="44">
        <f t="shared" si="12"/>
        <v>12.529116961953838</v>
      </c>
    </row>
    <row r="32" spans="1:21" outlineLevel="1" x14ac:dyDescent="0.2">
      <c r="A32" s="8">
        <v>11</v>
      </c>
      <c r="B32" s="9">
        <f t="shared" si="17"/>
        <v>7500</v>
      </c>
      <c r="C32" s="6">
        <f t="shared" si="0"/>
        <v>250</v>
      </c>
      <c r="D32" s="11">
        <f t="shared" si="1"/>
        <v>2.5000000000000001E-2</v>
      </c>
      <c r="E32" s="13">
        <f t="shared" si="18"/>
        <v>187.5</v>
      </c>
      <c r="F32" s="13">
        <f t="shared" si="19"/>
        <v>437.5</v>
      </c>
      <c r="G32" s="12">
        <f t="shared" si="4"/>
        <v>1.312086657801266</v>
      </c>
      <c r="H32" s="14">
        <f t="shared" si="5"/>
        <v>333.43834220000548</v>
      </c>
      <c r="J32" s="6">
        <f t="shared" si="6"/>
        <v>-80.410637653965068</v>
      </c>
      <c r="L32" s="31">
        <f t="shared" si="13"/>
        <v>187.5</v>
      </c>
      <c r="M32" s="10">
        <f t="shared" si="14"/>
        <v>42.500999999999998</v>
      </c>
      <c r="N32" s="10">
        <f t="shared" si="15"/>
        <v>144.999</v>
      </c>
      <c r="O32" s="32">
        <f t="shared" si="16"/>
        <v>3.5604419889502768E-2</v>
      </c>
      <c r="U32" s="44">
        <f t="shared" si="12"/>
        <v>12.764405543398979</v>
      </c>
    </row>
    <row r="33" spans="1:21" outlineLevel="1" x14ac:dyDescent="0.2">
      <c r="A33" s="8">
        <v>12</v>
      </c>
      <c r="B33" s="9">
        <f t="shared" si="17"/>
        <v>7250</v>
      </c>
      <c r="C33" s="6">
        <f t="shared" si="0"/>
        <v>250</v>
      </c>
      <c r="D33" s="11">
        <f t="shared" si="1"/>
        <v>2.5000000000000001E-2</v>
      </c>
      <c r="E33" s="13">
        <f t="shared" si="18"/>
        <v>181.25</v>
      </c>
      <c r="F33" s="13">
        <f t="shared" si="19"/>
        <v>431.25</v>
      </c>
      <c r="G33" s="12">
        <f t="shared" si="4"/>
        <v>1.3448888242462975</v>
      </c>
      <c r="H33" s="14">
        <f t="shared" si="5"/>
        <v>320.65847542578928</v>
      </c>
      <c r="J33" s="6">
        <f t="shared" si="6"/>
        <v>-68.638152784620274</v>
      </c>
      <c r="L33" s="31">
        <f t="shared" si="13"/>
        <v>181.25</v>
      </c>
      <c r="M33" s="10">
        <f t="shared" si="14"/>
        <v>41.084299999999999</v>
      </c>
      <c r="N33" s="10">
        <f t="shared" si="15"/>
        <v>140.16570000000002</v>
      </c>
      <c r="O33" s="32">
        <f t="shared" si="16"/>
        <v>3.5604419889502768E-2</v>
      </c>
      <c r="U33" s="44">
        <f t="shared" si="12"/>
        <v>13.015920923564476</v>
      </c>
    </row>
    <row r="34" spans="1:21" outlineLevel="1" x14ac:dyDescent="0.2">
      <c r="A34" s="8">
        <v>13</v>
      </c>
      <c r="B34" s="9">
        <f t="shared" si="17"/>
        <v>7000</v>
      </c>
      <c r="C34" s="6">
        <f t="shared" si="0"/>
        <v>250</v>
      </c>
      <c r="D34" s="11">
        <f t="shared" si="1"/>
        <v>2.5000000000000001E-2</v>
      </c>
      <c r="E34" s="13">
        <f t="shared" si="18"/>
        <v>175</v>
      </c>
      <c r="F34" s="13">
        <f t="shared" si="19"/>
        <v>425</v>
      </c>
      <c r="G34" s="12">
        <f t="shared" si="4"/>
        <v>1.3785110448524549</v>
      </c>
      <c r="H34" s="14">
        <f t="shared" si="5"/>
        <v>308.30365965293277</v>
      </c>
      <c r="J34" s="6">
        <f t="shared" si="6"/>
        <v>-56.787283975858202</v>
      </c>
      <c r="L34" s="31">
        <f t="shared" si="13"/>
        <v>175</v>
      </c>
      <c r="M34" s="10">
        <f t="shared" si="14"/>
        <v>39.6676</v>
      </c>
      <c r="N34" s="10">
        <f t="shared" si="15"/>
        <v>135.33240000000001</v>
      </c>
      <c r="O34" s="32">
        <f t="shared" si="16"/>
        <v>3.5604419889502768E-2</v>
      </c>
      <c r="U34" s="44">
        <f t="shared" si="12"/>
        <v>13.285401688027509</v>
      </c>
    </row>
    <row r="35" spans="1:21" outlineLevel="1" x14ac:dyDescent="0.2">
      <c r="A35" s="8">
        <v>14</v>
      </c>
      <c r="B35" s="9">
        <f t="shared" si="17"/>
        <v>6750</v>
      </c>
      <c r="C35" s="6">
        <f t="shared" si="0"/>
        <v>250</v>
      </c>
      <c r="D35" s="11">
        <f t="shared" si="1"/>
        <v>2.5000000000000001E-2</v>
      </c>
      <c r="E35" s="13">
        <f t="shared" si="18"/>
        <v>168.75</v>
      </c>
      <c r="F35" s="13">
        <f t="shared" si="19"/>
        <v>418.75</v>
      </c>
      <c r="G35" s="12">
        <f t="shared" si="4"/>
        <v>1.4129738209737661</v>
      </c>
      <c r="H35" s="14">
        <f t="shared" si="5"/>
        <v>296.36076322448349</v>
      </c>
      <c r="J35" s="6">
        <f t="shared" si="6"/>
        <v>-44.85709850612318</v>
      </c>
      <c r="L35" s="31">
        <f t="shared" si="13"/>
        <v>168.75</v>
      </c>
      <c r="M35" s="10">
        <f t="shared" si="14"/>
        <v>38.250900000000001</v>
      </c>
      <c r="N35" s="10">
        <f t="shared" si="15"/>
        <v>130.4991</v>
      </c>
      <c r="O35" s="32">
        <f t="shared" si="16"/>
        <v>3.5604419889502768E-2</v>
      </c>
      <c r="U35" s="44">
        <f t="shared" si="12"/>
        <v>13.574843990598914</v>
      </c>
    </row>
    <row r="36" spans="1:21" outlineLevel="1" x14ac:dyDescent="0.2">
      <c r="A36" s="8">
        <v>15</v>
      </c>
      <c r="B36" s="9">
        <f t="shared" si="17"/>
        <v>6500</v>
      </c>
      <c r="C36" s="6">
        <f t="shared" si="0"/>
        <v>250</v>
      </c>
      <c r="D36" s="11">
        <f t="shared" si="1"/>
        <v>2.5000000000000001E-2</v>
      </c>
      <c r="E36" s="13">
        <f t="shared" si="18"/>
        <v>162.5</v>
      </c>
      <c r="F36" s="13">
        <f t="shared" si="19"/>
        <v>412.5</v>
      </c>
      <c r="G36" s="12">
        <f t="shared" si="4"/>
        <v>1.4482981664981105</v>
      </c>
      <c r="H36" s="14">
        <f t="shared" si="5"/>
        <v>284.81704219608162</v>
      </c>
      <c r="J36" s="6">
        <f t="shared" si="6"/>
        <v>-32.846657572365416</v>
      </c>
      <c r="L36" s="31">
        <f t="shared" si="13"/>
        <v>162.5</v>
      </c>
      <c r="M36" s="10">
        <f t="shared" si="14"/>
        <v>36.834199999999996</v>
      </c>
      <c r="N36" s="10">
        <f t="shared" si="15"/>
        <v>125.6658</v>
      </c>
      <c r="O36" s="32">
        <f t="shared" si="16"/>
        <v>3.5604419889502768E-2</v>
      </c>
      <c r="U36" s="44">
        <f t="shared" si="12"/>
        <v>13.886551085675814</v>
      </c>
    </row>
    <row r="37" spans="1:21" outlineLevel="1" x14ac:dyDescent="0.2">
      <c r="A37" s="8">
        <v>16</v>
      </c>
      <c r="B37" s="9">
        <f t="shared" ref="B37:B61" si="20">B36-C36</f>
        <v>6250</v>
      </c>
      <c r="C37" s="6">
        <f t="shared" si="0"/>
        <v>250</v>
      </c>
      <c r="D37" s="11">
        <f t="shared" si="1"/>
        <v>2.5000000000000001E-2</v>
      </c>
      <c r="E37" s="13">
        <f t="shared" ref="E37:E61" si="21">B37*D37</f>
        <v>156.25</v>
      </c>
      <c r="F37" s="13">
        <f t="shared" ref="F37:F61" si="22">C37+E37</f>
        <v>406.25</v>
      </c>
      <c r="G37" s="12">
        <f t="shared" ref="G37:G61" si="23">(1+$C$6)^A37</f>
        <v>1.4845056206605631</v>
      </c>
      <c r="H37" s="14">
        <f t="shared" ref="H37:H61" si="24">F37/G37</f>
        <v>273.6601292349639</v>
      </c>
      <c r="J37" s="6">
        <f t="shared" si="6"/>
        <v>-20.755016417364686</v>
      </c>
      <c r="L37" s="31">
        <f t="shared" si="13"/>
        <v>156.25</v>
      </c>
      <c r="M37" s="10">
        <f t="shared" si="14"/>
        <v>35.417499999999997</v>
      </c>
      <c r="N37" s="10">
        <f t="shared" si="15"/>
        <v>120.83250000000001</v>
      </c>
      <c r="O37" s="32">
        <f t="shared" si="16"/>
        <v>3.5604419889502768E-2</v>
      </c>
      <c r="U37" s="44">
        <f t="shared" si="12"/>
        <v>14.223194748358861</v>
      </c>
    </row>
    <row r="38" spans="1:21" outlineLevel="1" x14ac:dyDescent="0.2">
      <c r="A38" s="8">
        <v>17</v>
      </c>
      <c r="B38" s="9">
        <f t="shared" si="20"/>
        <v>6000</v>
      </c>
      <c r="C38" s="6">
        <f t="shared" si="0"/>
        <v>250</v>
      </c>
      <c r="D38" s="11">
        <f t="shared" si="1"/>
        <v>2.5000000000000001E-2</v>
      </c>
      <c r="E38" s="13">
        <f t="shared" si="21"/>
        <v>150</v>
      </c>
      <c r="F38" s="13">
        <f t="shared" si="22"/>
        <v>400</v>
      </c>
      <c r="G38" s="12">
        <f t="shared" si="23"/>
        <v>1.521618261177077</v>
      </c>
      <c r="H38" s="14">
        <f t="shared" si="24"/>
        <v>262.87802282983404</v>
      </c>
      <c r="J38" s="6">
        <f t="shared" si="6"/>
        <v>-8.5812244645296687</v>
      </c>
      <c r="L38" s="31">
        <f t="shared" si="13"/>
        <v>150</v>
      </c>
      <c r="M38" s="10">
        <f t="shared" si="14"/>
        <v>34.000799999999998</v>
      </c>
      <c r="N38" s="10">
        <f t="shared" si="15"/>
        <v>115.9992</v>
      </c>
      <c r="O38" s="32">
        <f t="shared" si="16"/>
        <v>3.5604419889502768E-2</v>
      </c>
      <c r="U38" s="44">
        <f t="shared" si="12"/>
        <v>14.587892049598834</v>
      </c>
    </row>
    <row r="39" spans="1:21" outlineLevel="1" x14ac:dyDescent="0.2">
      <c r="A39" s="8">
        <v>18</v>
      </c>
      <c r="B39" s="9">
        <f t="shared" si="20"/>
        <v>5750</v>
      </c>
      <c r="C39" s="6">
        <f t="shared" si="0"/>
        <v>250</v>
      </c>
      <c r="D39" s="11">
        <f t="shared" si="1"/>
        <v>2.5000000000000001E-2</v>
      </c>
      <c r="E39" s="13">
        <f t="shared" si="21"/>
        <v>143.75</v>
      </c>
      <c r="F39" s="13">
        <f t="shared" si="22"/>
        <v>393.75</v>
      </c>
      <c r="G39" s="12">
        <f t="shared" si="23"/>
        <v>1.559658717706504</v>
      </c>
      <c r="H39" s="14">
        <f t="shared" si="24"/>
        <v>252.45907680304182</v>
      </c>
      <c r="J39" s="6">
        <f t="shared" si="6"/>
        <v>3.6756745395795747</v>
      </c>
      <c r="L39" s="31">
        <f t="shared" si="13"/>
        <v>143.75</v>
      </c>
      <c r="M39" s="10">
        <f t="shared" si="14"/>
        <v>32.584099999999999</v>
      </c>
      <c r="N39" s="10">
        <f t="shared" si="15"/>
        <v>111.16589999999999</v>
      </c>
      <c r="O39" s="32">
        <f t="shared" si="16"/>
        <v>3.5604419889502768E-2</v>
      </c>
      <c r="U39" s="44">
        <f t="shared" si="12"/>
        <v>14.984302159642279</v>
      </c>
    </row>
    <row r="40" spans="1:21" outlineLevel="1" x14ac:dyDescent="0.2">
      <c r="A40" s="8">
        <v>19</v>
      </c>
      <c r="B40" s="9">
        <f t="shared" si="20"/>
        <v>5500</v>
      </c>
      <c r="C40" s="6">
        <f t="shared" si="0"/>
        <v>250</v>
      </c>
      <c r="D40" s="11">
        <f t="shared" si="1"/>
        <v>2.5000000000000001E-2</v>
      </c>
      <c r="E40" s="13">
        <f t="shared" si="21"/>
        <v>137.5</v>
      </c>
      <c r="F40" s="13">
        <f t="shared" si="22"/>
        <v>387.5</v>
      </c>
      <c r="G40" s="12">
        <f t="shared" si="23"/>
        <v>1.5986501856491666</v>
      </c>
      <c r="H40" s="14">
        <f t="shared" si="24"/>
        <v>242.39199011674165</v>
      </c>
      <c r="J40" s="6">
        <f t="shared" si="6"/>
        <v>16.016642374752621</v>
      </c>
      <c r="L40" s="31">
        <f t="shared" si="13"/>
        <v>137.5</v>
      </c>
      <c r="M40" s="10">
        <f t="shared" si="14"/>
        <v>31.167400000000001</v>
      </c>
      <c r="N40" s="10">
        <f t="shared" si="15"/>
        <v>106.3326</v>
      </c>
      <c r="O40" s="32">
        <f t="shared" si="16"/>
        <v>3.5604419889502768E-2</v>
      </c>
      <c r="U40" s="44">
        <f t="shared" si="12"/>
        <v>15.416749552416947</v>
      </c>
    </row>
    <row r="41" spans="1:21" outlineLevel="1" x14ac:dyDescent="0.2">
      <c r="A41" s="8">
        <v>20</v>
      </c>
      <c r="B41" s="9">
        <f t="shared" si="20"/>
        <v>5250</v>
      </c>
      <c r="C41" s="6">
        <f t="shared" si="0"/>
        <v>250</v>
      </c>
      <c r="D41" s="11">
        <f t="shared" si="1"/>
        <v>2.5000000000000001E-2</v>
      </c>
      <c r="E41" s="13">
        <f t="shared" si="21"/>
        <v>131.25</v>
      </c>
      <c r="F41" s="13">
        <f t="shared" si="22"/>
        <v>381.25</v>
      </c>
      <c r="G41" s="12">
        <f t="shared" si="23"/>
        <v>1.6386164402903955</v>
      </c>
      <c r="H41" s="14">
        <f t="shared" si="24"/>
        <v>232.66579696492909</v>
      </c>
      <c r="J41" s="6">
        <f t="shared" si="6"/>
        <v>28.442646188391109</v>
      </c>
      <c r="L41" s="31">
        <f t="shared" si="13"/>
        <v>131.25</v>
      </c>
      <c r="M41" s="10">
        <f t="shared" si="14"/>
        <v>29.750699999999998</v>
      </c>
      <c r="N41" s="10">
        <f t="shared" si="15"/>
        <v>101.49930000000001</v>
      </c>
      <c r="O41" s="32">
        <f t="shared" si="16"/>
        <v>3.5604419889502768E-2</v>
      </c>
      <c r="U41" s="44">
        <f t="shared" si="12"/>
        <v>15.890382411170156</v>
      </c>
    </row>
    <row r="42" spans="1:21" outlineLevel="1" x14ac:dyDescent="0.2">
      <c r="A42" s="8">
        <v>21</v>
      </c>
      <c r="B42" s="9">
        <f t="shared" si="20"/>
        <v>5000</v>
      </c>
      <c r="C42" s="6">
        <f t="shared" si="0"/>
        <v>250</v>
      </c>
      <c r="D42" s="11">
        <f t="shared" si="1"/>
        <v>2.5000000000000001E-2</v>
      </c>
      <c r="E42" s="13">
        <f t="shared" si="21"/>
        <v>125</v>
      </c>
      <c r="F42" s="13">
        <f t="shared" si="22"/>
        <v>375</v>
      </c>
      <c r="G42" s="12">
        <f t="shared" si="23"/>
        <v>1.6795818512976552</v>
      </c>
      <c r="H42" s="14">
        <f t="shared" si="24"/>
        <v>223.26985714347455</v>
      </c>
      <c r="J42" s="6">
        <f t="shared" si="6"/>
        <v>40.954658328265566</v>
      </c>
      <c r="L42" s="31">
        <f t="shared" si="13"/>
        <v>125</v>
      </c>
      <c r="M42" s="10">
        <f t="shared" si="14"/>
        <v>28.334</v>
      </c>
      <c r="N42" s="10">
        <f t="shared" si="15"/>
        <v>96.665999999999997</v>
      </c>
      <c r="O42" s="32">
        <f t="shared" si="16"/>
        <v>3.5604419889502768E-2</v>
      </c>
      <c r="U42" s="44">
        <f t="shared" si="12"/>
        <v>16.411378555798688</v>
      </c>
    </row>
    <row r="43" spans="1:21" outlineLevel="1" x14ac:dyDescent="0.2">
      <c r="A43" s="8">
        <v>22</v>
      </c>
      <c r="B43" s="9">
        <f t="shared" si="20"/>
        <v>4750</v>
      </c>
      <c r="C43" s="6">
        <f t="shared" si="0"/>
        <v>250</v>
      </c>
      <c r="D43" s="11">
        <f t="shared" si="1"/>
        <v>2.5000000000000001E-2</v>
      </c>
      <c r="E43" s="13">
        <f t="shared" si="21"/>
        <v>118.75</v>
      </c>
      <c r="F43" s="13">
        <f t="shared" si="22"/>
        <v>368.75</v>
      </c>
      <c r="G43" s="12">
        <f t="shared" si="23"/>
        <v>1.7215713975800966</v>
      </c>
      <c r="H43" s="14">
        <f t="shared" si="24"/>
        <v>214.19384669048779</v>
      </c>
      <c r="J43" s="6">
        <f t="shared" si="6"/>
        <v>53.553656166489986</v>
      </c>
      <c r="L43" s="31">
        <f t="shared" si="13"/>
        <v>118.75</v>
      </c>
      <c r="M43" s="10">
        <f t="shared" si="14"/>
        <v>26.917299999999997</v>
      </c>
      <c r="N43" s="10">
        <f t="shared" si="15"/>
        <v>91.832700000000003</v>
      </c>
      <c r="O43" s="32">
        <f t="shared" si="16"/>
        <v>3.5604419889502768E-2</v>
      </c>
      <c r="U43" s="44">
        <f t="shared" si="12"/>
        <v>16.987216399861797</v>
      </c>
    </row>
    <row r="44" spans="1:21" outlineLevel="1" x14ac:dyDescent="0.2">
      <c r="A44" s="8">
        <v>23</v>
      </c>
      <c r="B44" s="9">
        <f t="shared" si="20"/>
        <v>4500</v>
      </c>
      <c r="C44" s="6">
        <f t="shared" si="0"/>
        <v>250</v>
      </c>
      <c r="D44" s="11">
        <f t="shared" si="1"/>
        <v>2.5000000000000001E-2</v>
      </c>
      <c r="E44" s="13">
        <f t="shared" si="21"/>
        <v>112.5</v>
      </c>
      <c r="F44" s="13">
        <f t="shared" si="22"/>
        <v>362.5</v>
      </c>
      <c r="G44" s="12">
        <f t="shared" si="23"/>
        <v>1.7646106825195991</v>
      </c>
      <c r="H44" s="14">
        <f t="shared" si="24"/>
        <v>205.42774878955422</v>
      </c>
      <c r="J44" s="6">
        <f t="shared" si="6"/>
        <v>66.240621914431131</v>
      </c>
      <c r="L44" s="31">
        <f t="shared" si="13"/>
        <v>112.5</v>
      </c>
      <c r="M44" s="10">
        <f t="shared" si="14"/>
        <v>25.500599999999999</v>
      </c>
      <c r="N44" s="10">
        <f t="shared" si="15"/>
        <v>86.999400000000009</v>
      </c>
      <c r="O44" s="32">
        <f t="shared" si="16"/>
        <v>3.5604419889502775E-2</v>
      </c>
      <c r="U44" s="44">
        <f t="shared" si="12"/>
        <v>17.627036226598587</v>
      </c>
    </row>
    <row r="45" spans="1:21" outlineLevel="1" x14ac:dyDescent="0.2">
      <c r="A45" s="8">
        <v>24</v>
      </c>
      <c r="B45" s="9">
        <f t="shared" si="20"/>
        <v>4250</v>
      </c>
      <c r="C45" s="6">
        <f t="shared" si="0"/>
        <v>250</v>
      </c>
      <c r="D45" s="11">
        <f t="shared" si="1"/>
        <v>2.5000000000000001E-2</v>
      </c>
      <c r="E45" s="13">
        <f t="shared" si="21"/>
        <v>106.25</v>
      </c>
      <c r="F45" s="13">
        <f t="shared" si="22"/>
        <v>356.25</v>
      </c>
      <c r="G45" s="12">
        <f t="shared" si="23"/>
        <v>1.8087259495825889</v>
      </c>
      <c r="H45" s="14">
        <f t="shared" si="24"/>
        <v>196.96184492858859</v>
      </c>
      <c r="J45" s="6">
        <f t="shared" si="6"/>
        <v>79.016542428261914</v>
      </c>
      <c r="L45" s="31">
        <f t="shared" si="13"/>
        <v>106.25</v>
      </c>
      <c r="M45" s="10">
        <f t="shared" si="14"/>
        <v>24.0839</v>
      </c>
      <c r="N45" s="10">
        <f t="shared" si="15"/>
        <v>82.1661</v>
      </c>
      <c r="O45" s="32">
        <f t="shared" si="16"/>
        <v>3.5604419889502768E-2</v>
      </c>
      <c r="U45" s="44">
        <f t="shared" si="12"/>
        <v>18.342128974127945</v>
      </c>
    </row>
    <row r="46" spans="1:21" outlineLevel="1" x14ac:dyDescent="0.2">
      <c r="A46" s="8">
        <v>25</v>
      </c>
      <c r="B46" s="9">
        <f t="shared" si="20"/>
        <v>4000</v>
      </c>
      <c r="C46" s="6">
        <f t="shared" si="0"/>
        <v>250</v>
      </c>
      <c r="D46" s="11">
        <f t="shared" si="1"/>
        <v>2.5000000000000001E-2</v>
      </c>
      <c r="E46" s="13">
        <f t="shared" si="21"/>
        <v>100</v>
      </c>
      <c r="F46" s="13">
        <f t="shared" si="22"/>
        <v>350</v>
      </c>
      <c r="G46" s="12">
        <f t="shared" si="23"/>
        <v>1.8539440983221533</v>
      </c>
      <c r="H46" s="14">
        <f t="shared" si="24"/>
        <v>188.78670630724795</v>
      </c>
      <c r="J46" s="6">
        <f t="shared" si="6"/>
        <v>91.882409004858744</v>
      </c>
      <c r="L46" s="31">
        <f t="shared" si="13"/>
        <v>100</v>
      </c>
      <c r="M46" s="10">
        <f t="shared" si="14"/>
        <v>22.667199999999998</v>
      </c>
      <c r="N46" s="10">
        <f t="shared" si="15"/>
        <v>77.332800000000006</v>
      </c>
      <c r="O46" s="32">
        <f t="shared" si="16"/>
        <v>3.5604419889502775E-2</v>
      </c>
      <c r="U46" s="44">
        <f t="shared" si="12"/>
        <v>19.146608315098469</v>
      </c>
    </row>
    <row r="47" spans="1:21" outlineLevel="1" x14ac:dyDescent="0.2">
      <c r="A47" s="8">
        <v>26</v>
      </c>
      <c r="B47" s="9">
        <f t="shared" si="20"/>
        <v>3750</v>
      </c>
      <c r="C47" s="6">
        <f t="shared" si="0"/>
        <v>250</v>
      </c>
      <c r="D47" s="11">
        <f t="shared" si="1"/>
        <v>2.5000000000000001E-2</v>
      </c>
      <c r="E47" s="13">
        <f t="shared" si="21"/>
        <v>93.75</v>
      </c>
      <c r="F47" s="13">
        <f t="shared" si="22"/>
        <v>343.75</v>
      </c>
      <c r="G47" s="12">
        <f t="shared" si="23"/>
        <v>1.9002927007802071</v>
      </c>
      <c r="H47" s="14">
        <f t="shared" si="24"/>
        <v>180.89318548603899</v>
      </c>
      <c r="J47" s="6">
        <f t="shared" si="6"/>
        <v>104.83921716773716</v>
      </c>
      <c r="L47" s="31">
        <f t="shared" si="13"/>
        <v>93.75</v>
      </c>
      <c r="M47" s="10">
        <f t="shared" si="14"/>
        <v>21.250499999999999</v>
      </c>
      <c r="N47" s="10">
        <f t="shared" si="15"/>
        <v>72.499499999999998</v>
      </c>
      <c r="O47" s="32">
        <f t="shared" si="16"/>
        <v>3.5604419889502768E-2</v>
      </c>
      <c r="U47" s="44">
        <f t="shared" si="12"/>
        <v>20.058351568198397</v>
      </c>
    </row>
    <row r="48" spans="1:21" outlineLevel="1" x14ac:dyDescent="0.2">
      <c r="A48" s="8">
        <v>27</v>
      </c>
      <c r="B48" s="9">
        <f t="shared" si="20"/>
        <v>3500</v>
      </c>
      <c r="C48" s="6">
        <f t="shared" si="0"/>
        <v>250</v>
      </c>
      <c r="D48" s="11">
        <f t="shared" si="1"/>
        <v>2.5000000000000001E-2</v>
      </c>
      <c r="E48" s="13">
        <f t="shared" si="21"/>
        <v>87.5</v>
      </c>
      <c r="F48" s="13">
        <f t="shared" si="22"/>
        <v>337.5</v>
      </c>
      <c r="G48" s="12">
        <f t="shared" si="23"/>
        <v>1.9478000182997122</v>
      </c>
      <c r="H48" s="14">
        <f t="shared" si="24"/>
        <v>173.27240827044091</v>
      </c>
      <c r="J48" s="6">
        <f t="shared" si="6"/>
        <v>117.88796644270809</v>
      </c>
      <c r="L48" s="31">
        <f t="shared" si="13"/>
        <v>87.5</v>
      </c>
      <c r="M48" s="10">
        <f t="shared" si="14"/>
        <v>19.8338</v>
      </c>
      <c r="N48" s="10">
        <f t="shared" si="15"/>
        <v>67.666200000000003</v>
      </c>
      <c r="O48" s="32">
        <f t="shared" si="16"/>
        <v>3.5604419889502768E-2</v>
      </c>
      <c r="U48" s="44">
        <f t="shared" si="12"/>
        <v>21.100343857455456</v>
      </c>
    </row>
    <row r="49" spans="1:21" outlineLevel="1" x14ac:dyDescent="0.2">
      <c r="A49" s="8">
        <v>28</v>
      </c>
      <c r="B49" s="9">
        <f t="shared" si="20"/>
        <v>3250</v>
      </c>
      <c r="C49" s="6">
        <f t="shared" si="0"/>
        <v>250</v>
      </c>
      <c r="D49" s="11">
        <f t="shared" si="1"/>
        <v>2.5000000000000001E-2</v>
      </c>
      <c r="E49" s="13">
        <f t="shared" si="21"/>
        <v>81.25</v>
      </c>
      <c r="F49" s="13">
        <f t="shared" si="22"/>
        <v>331.25</v>
      </c>
      <c r="G49" s="12">
        <f t="shared" si="23"/>
        <v>1.9964950187572048</v>
      </c>
      <c r="H49" s="14">
        <f t="shared" si="24"/>
        <v>165.91576582354776</v>
      </c>
      <c r="J49" s="6">
        <f t="shared" si="6"/>
        <v>131.02966012293228</v>
      </c>
      <c r="L49" s="31">
        <f t="shared" si="13"/>
        <v>81.25</v>
      </c>
      <c r="M49" s="10">
        <f t="shared" si="14"/>
        <v>18.417099999999998</v>
      </c>
      <c r="N49" s="10">
        <f t="shared" si="15"/>
        <v>62.832900000000002</v>
      </c>
      <c r="O49" s="32">
        <f t="shared" si="16"/>
        <v>3.5604419889502768E-2</v>
      </c>
      <c r="U49" s="44">
        <f t="shared" si="12"/>
        <v>22.302642652752063</v>
      </c>
    </row>
    <row r="50" spans="1:21" outlineLevel="1" x14ac:dyDescent="0.2">
      <c r="A50" s="8">
        <v>29</v>
      </c>
      <c r="B50" s="9">
        <f t="shared" si="20"/>
        <v>3000</v>
      </c>
      <c r="C50" s="6">
        <f t="shared" si="0"/>
        <v>250</v>
      </c>
      <c r="D50" s="11">
        <f t="shared" si="1"/>
        <v>2.5000000000000001E-2</v>
      </c>
      <c r="E50" s="13">
        <f t="shared" si="21"/>
        <v>75</v>
      </c>
      <c r="F50" s="13">
        <f t="shared" si="22"/>
        <v>325</v>
      </c>
      <c r="G50" s="12">
        <f t="shared" si="23"/>
        <v>2.0464073942261352</v>
      </c>
      <c r="H50" s="14">
        <f t="shared" si="24"/>
        <v>158.81490700091086</v>
      </c>
      <c r="J50" s="6">
        <f t="shared" si="6"/>
        <v>144.26530502303848</v>
      </c>
      <c r="L50" s="31">
        <f t="shared" si="13"/>
        <v>75</v>
      </c>
      <c r="M50" s="10">
        <f t="shared" si="14"/>
        <v>17.000399999999999</v>
      </c>
      <c r="N50" s="10">
        <f t="shared" si="15"/>
        <v>57.999600000000001</v>
      </c>
      <c r="O50" s="32">
        <f t="shared" si="16"/>
        <v>3.5604419889502768E-2</v>
      </c>
      <c r="U50" s="44">
        <f t="shared" si="12"/>
        <v>23.705324580598102</v>
      </c>
    </row>
    <row r="51" spans="1:21" outlineLevel="1" x14ac:dyDescent="0.2">
      <c r="A51" s="8">
        <v>30</v>
      </c>
      <c r="B51" s="9">
        <f t="shared" si="20"/>
        <v>2750</v>
      </c>
      <c r="C51" s="6">
        <f t="shared" si="0"/>
        <v>250</v>
      </c>
      <c r="D51" s="11">
        <f t="shared" si="1"/>
        <v>2.5000000000000001E-2</v>
      </c>
      <c r="E51" s="13">
        <f t="shared" si="21"/>
        <v>68.75</v>
      </c>
      <c r="F51" s="13">
        <f t="shared" si="22"/>
        <v>318.75</v>
      </c>
      <c r="G51" s="12">
        <f t="shared" si="23"/>
        <v>2.097567579081788</v>
      </c>
      <c r="H51" s="14">
        <f t="shared" si="24"/>
        <v>151.96173090143446</v>
      </c>
      <c r="J51" s="6">
        <f t="shared" si="6"/>
        <v>157.59591122196355</v>
      </c>
      <c r="L51" s="31">
        <f t="shared" si="13"/>
        <v>68.75</v>
      </c>
      <c r="M51" s="10">
        <f t="shared" si="14"/>
        <v>15.5837</v>
      </c>
      <c r="N51" s="10">
        <f t="shared" si="15"/>
        <v>53.1663</v>
      </c>
      <c r="O51" s="32">
        <f t="shared" si="16"/>
        <v>3.5604419889502768E-2</v>
      </c>
      <c r="U51" s="44">
        <f t="shared" si="12"/>
        <v>25.363039586234336</v>
      </c>
    </row>
    <row r="52" spans="1:21" outlineLevel="1" x14ac:dyDescent="0.2">
      <c r="A52" s="8">
        <v>31</v>
      </c>
      <c r="B52" s="9">
        <f t="shared" si="20"/>
        <v>2500</v>
      </c>
      <c r="C52" s="6">
        <f t="shared" si="0"/>
        <v>250</v>
      </c>
      <c r="D52" s="11">
        <f t="shared" si="1"/>
        <v>2.5000000000000001E-2</v>
      </c>
      <c r="E52" s="13">
        <f t="shared" si="21"/>
        <v>62.5</v>
      </c>
      <c r="F52" s="13">
        <f t="shared" si="22"/>
        <v>312.5</v>
      </c>
      <c r="G52" s="12">
        <f t="shared" si="23"/>
        <v>2.1500067685588333</v>
      </c>
      <c r="H52" s="14">
        <f t="shared" si="24"/>
        <v>145.34837962834473</v>
      </c>
      <c r="J52" s="6">
        <f t="shared" si="6"/>
        <v>171.02249179416373</v>
      </c>
      <c r="L52" s="31">
        <f t="shared" si="13"/>
        <v>62.5</v>
      </c>
      <c r="M52" s="10">
        <f t="shared" si="14"/>
        <v>14.167</v>
      </c>
      <c r="N52" s="10">
        <f t="shared" si="15"/>
        <v>48.332999999999998</v>
      </c>
      <c r="O52" s="32">
        <f t="shared" si="16"/>
        <v>3.5604419889502768E-2</v>
      </c>
      <c r="U52" s="44">
        <f t="shared" si="12"/>
        <v>27.352297592997811</v>
      </c>
    </row>
    <row r="53" spans="1:21" outlineLevel="1" x14ac:dyDescent="0.2">
      <c r="A53" s="8">
        <v>32</v>
      </c>
      <c r="B53" s="9">
        <f t="shared" si="20"/>
        <v>2250</v>
      </c>
      <c r="C53" s="6">
        <f t="shared" si="0"/>
        <v>250</v>
      </c>
      <c r="D53" s="11">
        <f t="shared" si="1"/>
        <v>2.5000000000000001E-2</v>
      </c>
      <c r="E53" s="13">
        <f t="shared" si="21"/>
        <v>56.25</v>
      </c>
      <c r="F53" s="13">
        <f t="shared" si="22"/>
        <v>306.25</v>
      </c>
      <c r="G53" s="12">
        <f t="shared" si="23"/>
        <v>2.2037569377728037</v>
      </c>
      <c r="H53" s="14">
        <f t="shared" si="24"/>
        <v>138.96723125441741</v>
      </c>
      <c r="J53" s="6">
        <f t="shared" si="6"/>
        <v>184.5460625288344</v>
      </c>
      <c r="L53" s="31">
        <f t="shared" si="13"/>
        <v>56.25</v>
      </c>
      <c r="M53" s="10">
        <f t="shared" si="14"/>
        <v>12.750299999999999</v>
      </c>
      <c r="N53" s="10">
        <f t="shared" si="15"/>
        <v>43.499700000000004</v>
      </c>
      <c r="O53" s="32">
        <f t="shared" si="16"/>
        <v>3.5604419889502775E-2</v>
      </c>
      <c r="U53" s="44">
        <f t="shared" si="12"/>
        <v>29.78361293459762</v>
      </c>
    </row>
    <row r="54" spans="1:21" outlineLevel="1" x14ac:dyDescent="0.2">
      <c r="A54" s="8">
        <v>33</v>
      </c>
      <c r="B54" s="9">
        <f t="shared" si="20"/>
        <v>2000</v>
      </c>
      <c r="C54" s="6">
        <f t="shared" si="0"/>
        <v>250</v>
      </c>
      <c r="D54" s="11">
        <f t="shared" si="1"/>
        <v>2.5000000000000001E-2</v>
      </c>
      <c r="E54" s="13">
        <f t="shared" si="21"/>
        <v>50</v>
      </c>
      <c r="F54" s="13">
        <f t="shared" si="22"/>
        <v>300</v>
      </c>
      <c r="G54" s="12">
        <f t="shared" si="23"/>
        <v>2.2588508612171236</v>
      </c>
      <c r="H54" s="14">
        <f t="shared" si="24"/>
        <v>132.81089298580463</v>
      </c>
      <c r="J54" s="6">
        <f t="shared" si="6"/>
        <v>198.16764163676959</v>
      </c>
      <c r="L54" s="31">
        <f t="shared" si="13"/>
        <v>50</v>
      </c>
      <c r="M54" s="10">
        <f t="shared" si="14"/>
        <v>11.333599999999999</v>
      </c>
      <c r="N54" s="10">
        <f t="shared" si="15"/>
        <v>38.666400000000003</v>
      </c>
      <c r="O54" s="32">
        <f t="shared" si="16"/>
        <v>3.5604419889502775E-2</v>
      </c>
      <c r="U54" s="44">
        <f t="shared" si="12"/>
        <v>32.822757111597376</v>
      </c>
    </row>
    <row r="55" spans="1:21" outlineLevel="1" x14ac:dyDescent="0.2">
      <c r="A55" s="8">
        <v>34</v>
      </c>
      <c r="B55" s="9">
        <f t="shared" si="20"/>
        <v>1750</v>
      </c>
      <c r="C55" s="6">
        <f t="shared" si="0"/>
        <v>250</v>
      </c>
      <c r="D55" s="11">
        <f t="shared" si="1"/>
        <v>2.5000000000000001E-2</v>
      </c>
      <c r="E55" s="13">
        <f t="shared" si="21"/>
        <v>43.75</v>
      </c>
      <c r="F55" s="13">
        <f t="shared" si="22"/>
        <v>293.75</v>
      </c>
      <c r="G55" s="12">
        <f t="shared" si="23"/>
        <v>2.3153221327475517</v>
      </c>
      <c r="H55" s="14">
        <f t="shared" si="24"/>
        <v>126.87219451895969</v>
      </c>
      <c r="J55" s="6">
        <f t="shared" si="6"/>
        <v>211.88824944447856</v>
      </c>
      <c r="L55" s="31">
        <f t="shared" si="13"/>
        <v>43.75</v>
      </c>
      <c r="M55" s="10">
        <f t="shared" si="14"/>
        <v>9.9169</v>
      </c>
      <c r="N55" s="10">
        <f t="shared" si="15"/>
        <v>33.833100000000002</v>
      </c>
      <c r="O55" s="32">
        <f t="shared" si="16"/>
        <v>3.5604419889502768E-2</v>
      </c>
      <c r="U55" s="44">
        <f t="shared" si="12"/>
        <v>36.730228196311351</v>
      </c>
    </row>
    <row r="56" spans="1:21" outlineLevel="1" x14ac:dyDescent="0.2">
      <c r="A56" s="8">
        <v>35</v>
      </c>
      <c r="B56" s="9">
        <f t="shared" si="20"/>
        <v>1500</v>
      </c>
      <c r="C56" s="6">
        <f t="shared" si="0"/>
        <v>250</v>
      </c>
      <c r="D56" s="11">
        <f t="shared" si="1"/>
        <v>2.5000000000000001E-2</v>
      </c>
      <c r="E56" s="13">
        <f t="shared" si="21"/>
        <v>37.5</v>
      </c>
      <c r="F56" s="13">
        <f t="shared" si="22"/>
        <v>287.5</v>
      </c>
      <c r="G56" s="12">
        <f t="shared" si="23"/>
        <v>2.3732051860662402</v>
      </c>
      <c r="H56" s="14">
        <f t="shared" si="24"/>
        <v>121.14418158530663</v>
      </c>
      <c r="J56" s="6">
        <f t="shared" si="6"/>
        <v>225.7089080751698</v>
      </c>
      <c r="L56" s="31">
        <f t="shared" si="13"/>
        <v>37.5</v>
      </c>
      <c r="M56" s="10">
        <f t="shared" si="14"/>
        <v>8.5001999999999995</v>
      </c>
      <c r="N56" s="10">
        <f t="shared" si="15"/>
        <v>28.9998</v>
      </c>
      <c r="O56" s="32">
        <f t="shared" si="16"/>
        <v>3.5604419889502768E-2</v>
      </c>
      <c r="U56" s="44">
        <f t="shared" si="12"/>
        <v>41.940189642596643</v>
      </c>
    </row>
    <row r="57" spans="1:21" outlineLevel="1" x14ac:dyDescent="0.2">
      <c r="A57" s="8">
        <v>36</v>
      </c>
      <c r="B57" s="9">
        <f t="shared" si="20"/>
        <v>1250</v>
      </c>
      <c r="C57" s="6">
        <f t="shared" si="0"/>
        <v>250</v>
      </c>
      <c r="D57" s="11">
        <f t="shared" si="1"/>
        <v>2.5000000000000001E-2</v>
      </c>
      <c r="E57" s="13">
        <f t="shared" si="21"/>
        <v>31.25</v>
      </c>
      <c r="F57" s="13">
        <f t="shared" si="22"/>
        <v>281.25</v>
      </c>
      <c r="G57" s="12">
        <f t="shared" si="23"/>
        <v>2.4325353157178964</v>
      </c>
      <c r="H57" s="14">
        <f t="shared" si="24"/>
        <v>115.62010967844746</v>
      </c>
      <c r="J57" s="6">
        <f t="shared" si="6"/>
        <v>239.63064111619997</v>
      </c>
      <c r="L57" s="31">
        <f t="shared" si="13"/>
        <v>31.25</v>
      </c>
      <c r="M57" s="10">
        <f t="shared" si="14"/>
        <v>7.0834999999999999</v>
      </c>
      <c r="N57" s="10">
        <f t="shared" si="15"/>
        <v>24.166499999999999</v>
      </c>
      <c r="O57" s="32">
        <f t="shared" si="16"/>
        <v>3.5604419889502768E-2</v>
      </c>
      <c r="U57" s="44">
        <f t="shared" si="12"/>
        <v>49.23413566739606</v>
      </c>
    </row>
    <row r="58" spans="1:21" outlineLevel="1" x14ac:dyDescent="0.2">
      <c r="A58" s="8">
        <v>37</v>
      </c>
      <c r="B58" s="9">
        <f t="shared" si="20"/>
        <v>1000</v>
      </c>
      <c r="C58" s="6">
        <f t="shared" si="0"/>
        <v>250</v>
      </c>
      <c r="D58" s="11">
        <f t="shared" si="1"/>
        <v>2.5000000000000001E-2</v>
      </c>
      <c r="E58" s="13">
        <f t="shared" si="21"/>
        <v>25</v>
      </c>
      <c r="F58" s="13">
        <f t="shared" si="22"/>
        <v>275</v>
      </c>
      <c r="G58" s="12">
        <f t="shared" si="23"/>
        <v>2.4933486986108435</v>
      </c>
      <c r="H58" s="14">
        <f t="shared" si="24"/>
        <v>110.29343795884421</v>
      </c>
      <c r="J58" s="6">
        <f t="shared" si="6"/>
        <v>253.6544732725763</v>
      </c>
      <c r="L58" s="31">
        <f t="shared" si="13"/>
        <v>25</v>
      </c>
      <c r="M58" s="10">
        <f t="shared" si="14"/>
        <v>5.6667999999999994</v>
      </c>
      <c r="N58" s="10">
        <f t="shared" si="15"/>
        <v>19.333200000000001</v>
      </c>
      <c r="O58" s="32">
        <f t="shared" si="16"/>
        <v>3.5604419889502775E-2</v>
      </c>
      <c r="U58" s="44">
        <f t="shared" si="12"/>
        <v>60.17505470459519</v>
      </c>
    </row>
    <row r="59" spans="1:21" outlineLevel="1" x14ac:dyDescent="0.2">
      <c r="A59" s="8">
        <v>38</v>
      </c>
      <c r="B59" s="9">
        <f t="shared" si="20"/>
        <v>750</v>
      </c>
      <c r="C59" s="6">
        <f t="shared" si="0"/>
        <v>250</v>
      </c>
      <c r="D59" s="11">
        <f t="shared" si="1"/>
        <v>2.5000000000000001E-2</v>
      </c>
      <c r="E59" s="13">
        <f t="shared" si="21"/>
        <v>18.75</v>
      </c>
      <c r="F59" s="13">
        <f t="shared" si="22"/>
        <v>268.75</v>
      </c>
      <c r="G59" s="12">
        <f t="shared" si="23"/>
        <v>2.555682416076114</v>
      </c>
      <c r="H59" s="14">
        <f t="shared" si="24"/>
        <v>105.15782333104882</v>
      </c>
      <c r="J59" s="6">
        <f t="shared" si="6"/>
        <v>267.78143000608804</v>
      </c>
      <c r="L59" s="31">
        <f t="shared" si="13"/>
        <v>18.75</v>
      </c>
      <c r="M59" s="10">
        <f t="shared" si="14"/>
        <v>4.2500999999999998</v>
      </c>
      <c r="N59" s="10">
        <f t="shared" si="15"/>
        <v>14.4999</v>
      </c>
      <c r="O59" s="32">
        <f t="shared" si="16"/>
        <v>3.5604419889502768E-2</v>
      </c>
      <c r="U59" s="44">
        <f t="shared" si="12"/>
        <v>78.409919766593731</v>
      </c>
    </row>
    <row r="60" spans="1:21" outlineLevel="1" x14ac:dyDescent="0.2">
      <c r="A60" s="8">
        <v>39</v>
      </c>
      <c r="B60" s="9">
        <f t="shared" si="20"/>
        <v>500</v>
      </c>
      <c r="C60" s="6">
        <f t="shared" si="0"/>
        <v>250</v>
      </c>
      <c r="D60" s="11">
        <f t="shared" si="1"/>
        <v>2.5000000000000001E-2</v>
      </c>
      <c r="E60" s="13">
        <f t="shared" si="21"/>
        <v>12.5</v>
      </c>
      <c r="F60" s="13">
        <f t="shared" si="22"/>
        <v>262.5</v>
      </c>
      <c r="G60" s="12">
        <f t="shared" si="23"/>
        <v>2.6195744764780171</v>
      </c>
      <c r="H60" s="14">
        <f t="shared" si="24"/>
        <v>100.20711468869087</v>
      </c>
      <c r="J60" s="6">
        <f t="shared" si="6"/>
        <v>282.01253715963276</v>
      </c>
      <c r="L60" s="31">
        <f t="shared" si="13"/>
        <v>12.5</v>
      </c>
      <c r="M60" s="10">
        <f t="shared" si="14"/>
        <v>2.8333999999999997</v>
      </c>
      <c r="N60" s="10">
        <f t="shared" si="15"/>
        <v>9.6666000000000007</v>
      </c>
      <c r="O60" s="32">
        <f t="shared" si="16"/>
        <v>3.5604419889502775E-2</v>
      </c>
      <c r="U60" s="44">
        <f t="shared" si="12"/>
        <v>114.87964989059081</v>
      </c>
    </row>
    <row r="61" spans="1:21" outlineLevel="1" x14ac:dyDescent="0.2">
      <c r="A61" s="8">
        <v>40</v>
      </c>
      <c r="B61" s="9">
        <f t="shared" si="20"/>
        <v>250</v>
      </c>
      <c r="C61" s="6">
        <f t="shared" si="0"/>
        <v>250</v>
      </c>
      <c r="D61" s="11">
        <f t="shared" si="1"/>
        <v>2.5000000000000001E-2</v>
      </c>
      <c r="E61" s="13">
        <f t="shared" si="21"/>
        <v>6.25</v>
      </c>
      <c r="F61" s="13">
        <f t="shared" si="22"/>
        <v>256.25</v>
      </c>
      <c r="G61" s="12">
        <f t="shared" si="23"/>
        <v>2.6850638383899672</v>
      </c>
      <c r="H61" s="14">
        <f t="shared" si="24"/>
        <v>95.435347322562748</v>
      </c>
      <c r="J61" s="6">
        <f t="shared" si="6"/>
        <v>296.34882056629203</v>
      </c>
      <c r="L61" s="31">
        <f t="shared" si="13"/>
        <v>6.25</v>
      </c>
      <c r="M61" s="10">
        <f t="shared" si="14"/>
        <v>1.4166999999999998</v>
      </c>
      <c r="N61" s="10">
        <f t="shared" si="15"/>
        <v>4.8333000000000004</v>
      </c>
      <c r="O61" s="32">
        <f t="shared" si="16"/>
        <v>3.5604419889502775E-2</v>
      </c>
      <c r="U61" s="44">
        <f t="shared" si="12"/>
        <v>224.28884026258206</v>
      </c>
    </row>
    <row r="62" spans="1:21" ht="12.75" outlineLevel="1" thickBot="1" x14ac:dyDescent="0.25">
      <c r="A62" s="1" t="s">
        <v>15</v>
      </c>
      <c r="B62" s="9"/>
      <c r="C62" s="6"/>
      <c r="D62" s="11"/>
      <c r="E62" s="13"/>
      <c r="F62" s="13"/>
      <c r="G62" s="12"/>
      <c r="H62" s="16">
        <f>SUM(H22:H61)</f>
        <v>10000.000000000007</v>
      </c>
      <c r="J62" s="6"/>
      <c r="L62" s="36"/>
      <c r="M62" s="33"/>
      <c r="N62" s="33"/>
      <c r="O62" s="37"/>
      <c r="U62" s="45"/>
    </row>
    <row r="63" spans="1:21" ht="12.75" outlineLevel="1" thickTop="1" x14ac:dyDescent="0.2">
      <c r="G63" s="15"/>
      <c r="H63" s="9"/>
      <c r="M63" s="6"/>
    </row>
    <row r="64" spans="1:21" outlineLevel="1" x14ac:dyDescent="0.2">
      <c r="G64" s="15"/>
      <c r="H64" s="9"/>
      <c r="M64" s="6"/>
    </row>
    <row r="65" spans="1:21" ht="12.75" outlineLevel="1" thickBot="1" x14ac:dyDescent="0.25">
      <c r="A65" s="1" t="s">
        <v>16</v>
      </c>
      <c r="H65" s="2"/>
      <c r="M65" s="6"/>
    </row>
    <row r="66" spans="1:21" ht="12.75" outlineLevel="1" thickTop="1" x14ac:dyDescent="0.2">
      <c r="H66" s="2"/>
      <c r="L66" s="23" t="s">
        <v>20</v>
      </c>
      <c r="M66" s="34"/>
      <c r="N66" s="24"/>
      <c r="O66" s="25"/>
      <c r="Q66" s="38"/>
      <c r="S66" s="38" t="s">
        <v>34</v>
      </c>
      <c r="U66" s="38" t="s">
        <v>37</v>
      </c>
    </row>
    <row r="67" spans="1:21" outlineLevel="1" x14ac:dyDescent="0.2">
      <c r="A67" s="4" t="s">
        <v>6</v>
      </c>
      <c r="B67" s="4" t="s">
        <v>5</v>
      </c>
      <c r="C67" s="4" t="s">
        <v>7</v>
      </c>
      <c r="D67" s="4" t="s">
        <v>8</v>
      </c>
      <c r="E67" s="4" t="s">
        <v>9</v>
      </c>
      <c r="F67" s="4" t="s">
        <v>10</v>
      </c>
      <c r="G67" s="4" t="s">
        <v>11</v>
      </c>
      <c r="H67" s="17" t="s">
        <v>13</v>
      </c>
      <c r="L67" s="26" t="s">
        <v>10</v>
      </c>
      <c r="M67" s="35" t="s">
        <v>17</v>
      </c>
      <c r="N67" s="27" t="s">
        <v>21</v>
      </c>
      <c r="O67" s="28" t="s">
        <v>9</v>
      </c>
      <c r="Q67" s="39" t="s">
        <v>32</v>
      </c>
      <c r="S67" s="39" t="s">
        <v>35</v>
      </c>
      <c r="U67" s="39" t="s">
        <v>38</v>
      </c>
    </row>
    <row r="68" spans="1:21" outlineLevel="1" x14ac:dyDescent="0.2">
      <c r="G68" s="5"/>
      <c r="H68" s="17" t="s">
        <v>14</v>
      </c>
      <c r="L68" s="26" t="s">
        <v>19</v>
      </c>
      <c r="M68" s="35" t="s">
        <v>18</v>
      </c>
      <c r="N68" s="27" t="s">
        <v>22</v>
      </c>
      <c r="O68" s="28"/>
      <c r="Q68" s="39" t="s">
        <v>33</v>
      </c>
      <c r="S68" s="39" t="s">
        <v>36</v>
      </c>
      <c r="U68" s="39"/>
    </row>
    <row r="69" spans="1:21" outlineLevel="1" x14ac:dyDescent="0.2">
      <c r="A69" s="1">
        <v>0</v>
      </c>
      <c r="B69" s="2">
        <f>C4</f>
        <v>10000</v>
      </c>
      <c r="G69" s="5"/>
      <c r="H69" s="17"/>
      <c r="L69" s="29"/>
      <c r="M69" s="10"/>
      <c r="N69" s="8"/>
      <c r="O69" s="30"/>
      <c r="Q69" s="39"/>
      <c r="S69" s="39"/>
      <c r="U69" s="39"/>
    </row>
    <row r="70" spans="1:21" outlineLevel="1" x14ac:dyDescent="0.2">
      <c r="A70" s="1">
        <v>1</v>
      </c>
      <c r="B70" s="2">
        <f>B69*(1+C7)</f>
        <v>10199</v>
      </c>
      <c r="C70" s="6">
        <f>B70/($C$5-A69)</f>
        <v>254.97499999999999</v>
      </c>
      <c r="D70" s="3">
        <f t="shared" ref="D70:D109" si="25">$C$14</f>
        <v>5.0004902441413979E-3</v>
      </c>
      <c r="E70" s="6">
        <f t="shared" ref="E70:E78" si="26">B70*D70</f>
        <v>50.999999999998117</v>
      </c>
      <c r="F70" s="6">
        <f t="shared" ref="F70:F78" si="27">C70+E70</f>
        <v>305.97499999999809</v>
      </c>
      <c r="G70" s="7">
        <f t="shared" ref="G70:G84" si="28">(1+$C$6)^A70</f>
        <v>1.0249999999999999</v>
      </c>
      <c r="H70" s="2">
        <f t="shared" ref="H70:H84" si="29">F70/G70</f>
        <v>298.51219512194939</v>
      </c>
      <c r="L70" s="31">
        <f t="shared" ref="L70:L109" si="30">F70-C70+C70-C22</f>
        <v>55.97499999999809</v>
      </c>
      <c r="M70" s="10">
        <f>C$12*B22*C$10</f>
        <v>56.667999999999999</v>
      </c>
      <c r="N70" s="10">
        <f>L70-M70</f>
        <v>-0.6930000000019092</v>
      </c>
      <c r="O70" s="32">
        <f>N70/((1-C$12)*B70)</f>
        <v>-1.2513414000648771E-4</v>
      </c>
      <c r="Q70" s="40">
        <f t="shared" ref="Q70:Q109" si="31">N70-N22</f>
        <v>-194.02500000000191</v>
      </c>
      <c r="S70" s="42">
        <f t="shared" ref="S70:S109" si="32">O70/O22</f>
        <v>-3.5145675844414177E-3</v>
      </c>
      <c r="U70" s="44">
        <f>(F70)/(($C$12)*B22)*100</f>
        <v>6.6952954048139626</v>
      </c>
    </row>
    <row r="71" spans="1:21" outlineLevel="1" x14ac:dyDescent="0.2">
      <c r="A71" s="1">
        <v>2</v>
      </c>
      <c r="B71" s="2">
        <f t="shared" ref="B71:B78" si="33">(B70-C70)*(1+$C$7)</f>
        <v>10141.9110975</v>
      </c>
      <c r="C71" s="6">
        <f t="shared" ref="C71:C78" si="34">C70*(1+$C$7)</f>
        <v>260.04900250000003</v>
      </c>
      <c r="D71" s="3">
        <f t="shared" si="25"/>
        <v>5.0004902441413979E-3</v>
      </c>
      <c r="E71" s="6">
        <f t="shared" si="26"/>
        <v>50.714527499998127</v>
      </c>
      <c r="F71" s="6">
        <f t="shared" si="27"/>
        <v>310.76352999999813</v>
      </c>
      <c r="G71" s="7">
        <f t="shared" si="28"/>
        <v>1.0506249999999999</v>
      </c>
      <c r="H71" s="2">
        <f t="shared" si="29"/>
        <v>295.78920166567343</v>
      </c>
      <c r="L71" s="31">
        <f t="shared" si="30"/>
        <v>60.763529999998127</v>
      </c>
      <c r="M71" s="10">
        <f t="shared" ref="M71:M109" si="35">C$12*B23*C$10</f>
        <v>55.251300000000001</v>
      </c>
      <c r="N71" s="10">
        <f t="shared" ref="N71:N84" si="36">L71-M71</f>
        <v>5.5122299999981266</v>
      </c>
      <c r="O71" s="32">
        <f t="shared" ref="O71:O84" si="37">N71/((1-C$12)*B71)</f>
        <v>1.0009392082511251E-3</v>
      </c>
      <c r="Q71" s="40">
        <f t="shared" si="31"/>
        <v>-182.98647000000187</v>
      </c>
      <c r="S71" s="42">
        <f t="shared" si="32"/>
        <v>2.8112779575050217E-2</v>
      </c>
      <c r="U71" s="44">
        <f t="shared" ref="U71:U109" si="38">(F71)/(($C$12)*B23)*100</f>
        <v>6.9744381978342167</v>
      </c>
    </row>
    <row r="72" spans="1:21" outlineLevel="1" x14ac:dyDescent="0.2">
      <c r="A72" s="1">
        <v>3</v>
      </c>
      <c r="B72" s="2">
        <f t="shared" si="33"/>
        <v>10078.511150690501</v>
      </c>
      <c r="C72" s="6">
        <f t="shared" si="34"/>
        <v>265.22397764975005</v>
      </c>
      <c r="D72" s="3">
        <f t="shared" si="25"/>
        <v>5.0004902441413979E-3</v>
      </c>
      <c r="E72" s="6">
        <f t="shared" si="26"/>
        <v>50.397496684498144</v>
      </c>
      <c r="F72" s="6">
        <f t="shared" si="27"/>
        <v>315.62147433424821</v>
      </c>
      <c r="G72" s="7">
        <f t="shared" si="28"/>
        <v>1.0768906249999999</v>
      </c>
      <c r="H72" s="2">
        <f t="shared" si="29"/>
        <v>293.08591514040552</v>
      </c>
      <c r="L72" s="31">
        <f t="shared" si="30"/>
        <v>65.621474334248205</v>
      </c>
      <c r="M72" s="10">
        <f t="shared" si="35"/>
        <v>53.834599999999995</v>
      </c>
      <c r="N72" s="10">
        <f t="shared" si="36"/>
        <v>11.786874334248211</v>
      </c>
      <c r="O72" s="32">
        <f t="shared" si="37"/>
        <v>2.1537854716085028E-3</v>
      </c>
      <c r="Q72" s="40">
        <f t="shared" si="31"/>
        <v>-171.87852566575179</v>
      </c>
      <c r="S72" s="42">
        <f t="shared" si="32"/>
        <v>6.0492081553152957E-2</v>
      </c>
      <c r="U72" s="44">
        <f t="shared" si="38"/>
        <v>7.2698715728261716</v>
      </c>
    </row>
    <row r="73" spans="1:21" outlineLevel="1" x14ac:dyDescent="0.2">
      <c r="A73" s="1">
        <v>4</v>
      </c>
      <c r="B73" s="2">
        <f t="shared" si="33"/>
        <v>10008.571587784263</v>
      </c>
      <c r="C73" s="6">
        <f t="shared" si="34"/>
        <v>270.50193480498007</v>
      </c>
      <c r="D73" s="3">
        <f t="shared" si="25"/>
        <v>5.0004902441413979E-3</v>
      </c>
      <c r="E73" s="6">
        <f t="shared" si="26"/>
        <v>50.047764582505991</v>
      </c>
      <c r="F73" s="6">
        <f t="shared" si="27"/>
        <v>320.54969938748604</v>
      </c>
      <c r="G73" s="7">
        <f t="shared" si="28"/>
        <v>1.1038128906249998</v>
      </c>
      <c r="H73" s="2">
        <f t="shared" si="29"/>
        <v>290.40220685046063</v>
      </c>
      <c r="L73" s="31">
        <f t="shared" si="30"/>
        <v>70.549699387486044</v>
      </c>
      <c r="M73" s="10">
        <f t="shared" si="35"/>
        <v>52.417899999999996</v>
      </c>
      <c r="N73" s="10">
        <f t="shared" si="36"/>
        <v>18.131799387486048</v>
      </c>
      <c r="O73" s="32">
        <f t="shared" si="37"/>
        <v>3.3363298097385183E-3</v>
      </c>
      <c r="Q73" s="40">
        <f t="shared" si="31"/>
        <v>-160.70030061251396</v>
      </c>
      <c r="S73" s="42">
        <f t="shared" si="32"/>
        <v>9.3705495556245993E-2</v>
      </c>
      <c r="U73" s="44">
        <f t="shared" si="38"/>
        <v>7.5829368830205466</v>
      </c>
    </row>
    <row r="74" spans="1:21" outlineLevel="1" x14ac:dyDescent="0.2">
      <c r="A74" s="8">
        <v>5</v>
      </c>
      <c r="B74" s="2">
        <f t="shared" si="33"/>
        <v>9931.8572390735699</v>
      </c>
      <c r="C74" s="6">
        <f t="shared" si="34"/>
        <v>275.88492330759919</v>
      </c>
      <c r="D74" s="3">
        <f t="shared" si="25"/>
        <v>5.0004902441413979E-3</v>
      </c>
      <c r="E74" s="10">
        <f t="shared" si="26"/>
        <v>49.664155230192506</v>
      </c>
      <c r="F74" s="10">
        <f t="shared" si="27"/>
        <v>325.54907853779173</v>
      </c>
      <c r="G74" s="12">
        <f t="shared" si="28"/>
        <v>1.1314082128906247</v>
      </c>
      <c r="H74" s="9">
        <f t="shared" si="29"/>
        <v>287.73794889295465</v>
      </c>
      <c r="J74" s="6"/>
      <c r="K74" s="6"/>
      <c r="L74" s="31">
        <f t="shared" si="30"/>
        <v>75.549078537791729</v>
      </c>
      <c r="M74" s="10">
        <f t="shared" si="35"/>
        <v>51.001199999999997</v>
      </c>
      <c r="N74" s="10">
        <f t="shared" si="36"/>
        <v>24.547878537791732</v>
      </c>
      <c r="O74" s="32">
        <f t="shared" si="37"/>
        <v>4.5518052017090773E-3</v>
      </c>
      <c r="Q74" s="40">
        <f t="shared" si="31"/>
        <v>-149.45092146220827</v>
      </c>
      <c r="S74" s="42">
        <f t="shared" si="32"/>
        <v>0.12784382432954855</v>
      </c>
      <c r="U74" s="44">
        <f t="shared" si="38"/>
        <v>7.9151246909261301</v>
      </c>
    </row>
    <row r="75" spans="1:21" outlineLevel="1" x14ac:dyDescent="0.2">
      <c r="A75" s="8">
        <v>6</v>
      </c>
      <c r="B75" s="2">
        <f t="shared" si="33"/>
        <v>9848.1261648497129</v>
      </c>
      <c r="C75" s="6">
        <f t="shared" si="34"/>
        <v>281.37503328142043</v>
      </c>
      <c r="D75" s="3">
        <f t="shared" si="25"/>
        <v>5.0004902441413979E-3</v>
      </c>
      <c r="E75" s="13">
        <f t="shared" si="26"/>
        <v>49.245458810404628</v>
      </c>
      <c r="F75" s="13">
        <f t="shared" si="27"/>
        <v>330.62049209182504</v>
      </c>
      <c r="G75" s="12">
        <f t="shared" si="28"/>
        <v>1.1596934182128902</v>
      </c>
      <c r="H75" s="14">
        <f t="shared" si="29"/>
        <v>285.09301415310051</v>
      </c>
      <c r="J75" s="6"/>
      <c r="K75" s="6"/>
      <c r="L75" s="31">
        <f t="shared" si="30"/>
        <v>80.620492091825042</v>
      </c>
      <c r="M75" s="10">
        <f t="shared" si="35"/>
        <v>49.584499999999998</v>
      </c>
      <c r="N75" s="10">
        <f t="shared" si="36"/>
        <v>31.035992091825044</v>
      </c>
      <c r="O75" s="32">
        <f t="shared" si="37"/>
        <v>5.8037968068859486E-3</v>
      </c>
      <c r="Q75" s="40">
        <f t="shared" si="31"/>
        <v>-138.12950790817496</v>
      </c>
      <c r="S75" s="42">
        <f t="shared" si="32"/>
        <v>0.1630077620952077</v>
      </c>
      <c r="U75" s="44">
        <f t="shared" si="38"/>
        <v>8.2680960823213514</v>
      </c>
    </row>
    <row r="76" spans="1:21" outlineLevel="1" x14ac:dyDescent="0.2">
      <c r="A76" s="8">
        <v>7</v>
      </c>
      <c r="B76" s="2">
        <f t="shared" si="33"/>
        <v>9757.1294790865031</v>
      </c>
      <c r="C76" s="6">
        <f t="shared" si="34"/>
        <v>286.97439644372071</v>
      </c>
      <c r="D76" s="3">
        <f t="shared" si="25"/>
        <v>5.0004902441413979E-3</v>
      </c>
      <c r="E76" s="13">
        <f t="shared" si="26"/>
        <v>48.790430770996501</v>
      </c>
      <c r="F76" s="13">
        <f t="shared" si="27"/>
        <v>335.76482721471723</v>
      </c>
      <c r="G76" s="12">
        <f t="shared" si="28"/>
        <v>1.1886857536682125</v>
      </c>
      <c r="H76" s="14">
        <f t="shared" si="29"/>
        <v>282.46727629953267</v>
      </c>
      <c r="J76" s="6"/>
      <c r="K76" s="6"/>
      <c r="L76" s="31">
        <f t="shared" si="30"/>
        <v>85.764827214717229</v>
      </c>
      <c r="M76" s="10">
        <f t="shared" si="35"/>
        <v>48.1678</v>
      </c>
      <c r="N76" s="10">
        <f t="shared" si="36"/>
        <v>37.59702721471723</v>
      </c>
      <c r="O76" s="32">
        <f t="shared" si="37"/>
        <v>7.0962941456288505E-3</v>
      </c>
      <c r="Q76" s="40">
        <f t="shared" si="31"/>
        <v>-126.73517278528277</v>
      </c>
      <c r="S76" s="42">
        <f t="shared" si="32"/>
        <v>0.19930936012023179</v>
      </c>
      <c r="U76" s="44">
        <f t="shared" si="38"/>
        <v>8.6437077414008812</v>
      </c>
    </row>
    <row r="77" spans="1:21" outlineLevel="1" x14ac:dyDescent="0.2">
      <c r="A77" s="8">
        <v>8</v>
      </c>
      <c r="B77" s="2">
        <f t="shared" si="33"/>
        <v>9658.6111687873745</v>
      </c>
      <c r="C77" s="6">
        <f t="shared" si="34"/>
        <v>292.68518693295078</v>
      </c>
      <c r="D77" s="3">
        <f t="shared" si="25"/>
        <v>5.0004902441413979E-3</v>
      </c>
      <c r="E77" s="13">
        <f t="shared" si="26"/>
        <v>48.297790921476413</v>
      </c>
      <c r="F77" s="13">
        <f t="shared" si="27"/>
        <v>340.98297785442719</v>
      </c>
      <c r="G77" s="12">
        <f t="shared" si="28"/>
        <v>1.2184028975099177</v>
      </c>
      <c r="H77" s="14">
        <f t="shared" si="29"/>
        <v>279.86060977965758</v>
      </c>
      <c r="J77" s="6"/>
      <c r="K77" s="6"/>
      <c r="L77" s="31">
        <f t="shared" si="30"/>
        <v>90.98297785442719</v>
      </c>
      <c r="M77" s="10">
        <f t="shared" si="35"/>
        <v>46.751100000000001</v>
      </c>
      <c r="N77" s="10">
        <f t="shared" si="36"/>
        <v>44.231877854427189</v>
      </c>
      <c r="O77" s="32">
        <f t="shared" si="37"/>
        <v>8.433752758713893E-3</v>
      </c>
      <c r="Q77" s="40">
        <f t="shared" si="31"/>
        <v>-115.26702214557281</v>
      </c>
      <c r="S77" s="42">
        <f t="shared" si="32"/>
        <v>0.23687375850772988</v>
      </c>
      <c r="U77" s="44">
        <f t="shared" si="38"/>
        <v>9.0440415848929696</v>
      </c>
    </row>
    <row r="78" spans="1:21" outlineLevel="1" x14ac:dyDescent="0.2">
      <c r="A78" s="8">
        <v>9</v>
      </c>
      <c r="B78" s="2">
        <f t="shared" si="33"/>
        <v>9552.3079088933264</v>
      </c>
      <c r="C78" s="6">
        <f t="shared" si="34"/>
        <v>298.50962215291651</v>
      </c>
      <c r="D78" s="3">
        <f t="shared" si="25"/>
        <v>5.0004902441413979E-3</v>
      </c>
      <c r="E78" s="13">
        <f t="shared" si="26"/>
        <v>47.766222507455794</v>
      </c>
      <c r="F78" s="13">
        <f t="shared" si="27"/>
        <v>346.27584466037229</v>
      </c>
      <c r="G78" s="12">
        <f t="shared" si="28"/>
        <v>1.2488629699476654</v>
      </c>
      <c r="H78" s="14">
        <f t="shared" si="29"/>
        <v>277.2728898150317</v>
      </c>
      <c r="J78" s="6"/>
      <c r="K78" s="6"/>
      <c r="L78" s="31">
        <f t="shared" si="30"/>
        <v>96.275844660372286</v>
      </c>
      <c r="M78" s="10">
        <f t="shared" si="35"/>
        <v>45.334399999999995</v>
      </c>
      <c r="N78" s="10">
        <f t="shared" si="36"/>
        <v>50.941444660372291</v>
      </c>
      <c r="O78" s="32">
        <f t="shared" si="37"/>
        <v>9.8211674191458122E-3</v>
      </c>
      <c r="Q78" s="40">
        <f t="shared" si="31"/>
        <v>-103.72415533962771</v>
      </c>
      <c r="S78" s="42">
        <f t="shared" si="32"/>
        <v>0.27584124245319835</v>
      </c>
      <c r="U78" s="44">
        <f t="shared" si="38"/>
        <v>9.4714399524171853</v>
      </c>
    </row>
    <row r="79" spans="1:21" outlineLevel="1" x14ac:dyDescent="0.2">
      <c r="A79" s="8">
        <v>10</v>
      </c>
      <c r="B79" s="2">
        <f t="shared" ref="B79:B84" si="39">(B78-C78)*(1+$C$7)</f>
        <v>9437.9488726465443</v>
      </c>
      <c r="C79" s="6">
        <f t="shared" ref="C79:C109" si="40">C78*(1+$C$7)</f>
        <v>304.44996363375958</v>
      </c>
      <c r="D79" s="3">
        <f t="shared" si="25"/>
        <v>5.0004902441413979E-3</v>
      </c>
      <c r="E79" s="13">
        <f t="shared" ref="E79:E84" si="41">B79*D79</f>
        <v>47.194371262374347</v>
      </c>
      <c r="F79" s="13">
        <f t="shared" ref="F79:F84" si="42">C79+E79</f>
        <v>351.64433489613396</v>
      </c>
      <c r="G79" s="12">
        <f t="shared" si="28"/>
        <v>1.2800845441963571</v>
      </c>
      <c r="H79" s="14">
        <f t="shared" si="29"/>
        <v>274.70399239676618</v>
      </c>
      <c r="J79" s="6"/>
      <c r="K79" s="6"/>
      <c r="L79" s="31">
        <f t="shared" si="30"/>
        <v>101.64433489613396</v>
      </c>
      <c r="M79" s="10">
        <f t="shared" si="35"/>
        <v>43.917699999999996</v>
      </c>
      <c r="N79" s="10">
        <f t="shared" si="36"/>
        <v>57.726634896133959</v>
      </c>
      <c r="O79" s="32">
        <f t="shared" si="37"/>
        <v>1.1264159505157188E-2</v>
      </c>
      <c r="Q79" s="40">
        <f t="shared" si="31"/>
        <v>-92.105665103866045</v>
      </c>
      <c r="S79" s="42">
        <f t="shared" si="32"/>
        <v>0.31636969623757849</v>
      </c>
      <c r="U79" s="44">
        <f t="shared" si="38"/>
        <v>9.9285476077118364</v>
      </c>
    </row>
    <row r="80" spans="1:21" outlineLevel="1" x14ac:dyDescent="0.2">
      <c r="A80" s="8">
        <v>11</v>
      </c>
      <c r="B80" s="2">
        <f t="shared" si="39"/>
        <v>9315.2555373021405</v>
      </c>
      <c r="C80" s="6">
        <f t="shared" si="40"/>
        <v>310.50851791007142</v>
      </c>
      <c r="D80" s="3">
        <f t="shared" si="25"/>
        <v>5.0004902441413979E-3</v>
      </c>
      <c r="E80" s="13">
        <f t="shared" si="41"/>
        <v>46.580844435963492</v>
      </c>
      <c r="F80" s="13">
        <f t="shared" si="42"/>
        <v>357.08936234603493</v>
      </c>
      <c r="G80" s="12">
        <f t="shared" si="28"/>
        <v>1.312086657801266</v>
      </c>
      <c r="H80" s="14">
        <f t="shared" si="29"/>
        <v>272.15379428095758</v>
      </c>
      <c r="J80" s="6"/>
      <c r="K80" s="6"/>
      <c r="L80" s="31">
        <f t="shared" si="30"/>
        <v>107.08936234603493</v>
      </c>
      <c r="M80" s="10">
        <f t="shared" si="35"/>
        <v>42.500999999999998</v>
      </c>
      <c r="N80" s="10">
        <f t="shared" si="36"/>
        <v>64.588362346034927</v>
      </c>
      <c r="O80" s="32">
        <f t="shared" si="37"/>
        <v>1.2769081838867357E-2</v>
      </c>
      <c r="Q80" s="40">
        <f t="shared" si="31"/>
        <v>-80.410637653965068</v>
      </c>
      <c r="S80" s="42">
        <f t="shared" si="32"/>
        <v>0.35863754776782808</v>
      </c>
      <c r="U80" s="44">
        <f t="shared" si="38"/>
        <v>10.41836213992808</v>
      </c>
    </row>
    <row r="81" spans="1:21" outlineLevel="1" x14ac:dyDescent="0.2">
      <c r="A81" s="8">
        <v>12</v>
      </c>
      <c r="B81" s="2">
        <f t="shared" si="39"/>
        <v>9183.9414850779722</v>
      </c>
      <c r="C81" s="6">
        <f t="shared" si="40"/>
        <v>316.68763741648183</v>
      </c>
      <c r="D81" s="3">
        <f t="shared" si="25"/>
        <v>5.0004902441413979E-3</v>
      </c>
      <c r="E81" s="13">
        <f t="shared" si="41"/>
        <v>45.924209798897863</v>
      </c>
      <c r="F81" s="13">
        <f t="shared" si="42"/>
        <v>362.61184721537973</v>
      </c>
      <c r="G81" s="12">
        <f t="shared" si="28"/>
        <v>1.3448888242462975</v>
      </c>
      <c r="H81" s="14">
        <f t="shared" si="29"/>
        <v>269.62217298414583</v>
      </c>
      <c r="J81" s="6"/>
      <c r="K81" s="6"/>
      <c r="L81" s="31">
        <f t="shared" si="30"/>
        <v>112.61184721537973</v>
      </c>
      <c r="M81" s="10">
        <f t="shared" si="35"/>
        <v>41.084299999999999</v>
      </c>
      <c r="N81" s="10">
        <f t="shared" si="36"/>
        <v>71.527547215379727</v>
      </c>
      <c r="O81" s="32">
        <f t="shared" si="37"/>
        <v>1.4343145206648211E-2</v>
      </c>
      <c r="Q81" s="40">
        <f t="shared" si="31"/>
        <v>-68.638152784620289</v>
      </c>
      <c r="S81" s="42">
        <f t="shared" si="32"/>
        <v>0.40284732207859936</v>
      </c>
      <c r="U81" s="44">
        <f t="shared" si="38"/>
        <v>10.944294792586726</v>
      </c>
    </row>
    <row r="82" spans="1:21" outlineLevel="1" x14ac:dyDescent="0.2">
      <c r="A82" s="8">
        <v>13</v>
      </c>
      <c r="B82" s="2">
        <f t="shared" si="39"/>
        <v>9043.7121992299544</v>
      </c>
      <c r="C82" s="6">
        <f t="shared" si="40"/>
        <v>322.98972140106986</v>
      </c>
      <c r="D82" s="3">
        <f t="shared" si="25"/>
        <v>5.0004902441413979E-3</v>
      </c>
      <c r="E82" s="13">
        <f t="shared" si="41"/>
        <v>45.222994623071934</v>
      </c>
      <c r="F82" s="13">
        <f t="shared" si="42"/>
        <v>368.2127160241418</v>
      </c>
      <c r="G82" s="12">
        <f t="shared" si="28"/>
        <v>1.3785110448524549</v>
      </c>
      <c r="H82" s="14">
        <f t="shared" si="29"/>
        <v>267.10900677879766</v>
      </c>
      <c r="J82" s="6"/>
      <c r="K82" s="6"/>
      <c r="L82" s="31">
        <f t="shared" si="30"/>
        <v>118.2127160241418</v>
      </c>
      <c r="M82" s="10">
        <f t="shared" si="35"/>
        <v>39.6676</v>
      </c>
      <c r="N82" s="10">
        <f t="shared" si="36"/>
        <v>78.545116024141805</v>
      </c>
      <c r="O82" s="32">
        <f t="shared" si="37"/>
        <v>1.5994571981824076E-2</v>
      </c>
      <c r="Q82" s="40">
        <f t="shared" si="31"/>
        <v>-56.787283975858202</v>
      </c>
      <c r="S82" s="42">
        <f t="shared" si="32"/>
        <v>0.44922995604092814</v>
      </c>
      <c r="U82" s="44">
        <f t="shared" si="38"/>
        <v>11.510244327106651</v>
      </c>
    </row>
    <row r="83" spans="1:21" outlineLevel="1" x14ac:dyDescent="0.2">
      <c r="A83" s="8">
        <v>14</v>
      </c>
      <c r="B83" s="2">
        <f t="shared" si="39"/>
        <v>8894.2648551376788</v>
      </c>
      <c r="C83" s="6">
        <f t="shared" si="40"/>
        <v>329.41721685695114</v>
      </c>
      <c r="D83" s="3">
        <f t="shared" si="25"/>
        <v>5.0004902441413979E-3</v>
      </c>
      <c r="E83" s="13">
        <f t="shared" si="41"/>
        <v>44.475684636925664</v>
      </c>
      <c r="F83" s="13">
        <f t="shared" si="42"/>
        <v>373.89290149387682</v>
      </c>
      <c r="G83" s="12">
        <f t="shared" si="28"/>
        <v>1.4129738209737661</v>
      </c>
      <c r="H83" s="14">
        <f t="shared" si="29"/>
        <v>264.6141746888166</v>
      </c>
      <c r="J83" s="6"/>
      <c r="K83" s="6"/>
      <c r="L83" s="31">
        <f t="shared" si="30"/>
        <v>123.89290149387682</v>
      </c>
      <c r="M83" s="10">
        <f t="shared" si="35"/>
        <v>38.250900000000001</v>
      </c>
      <c r="N83" s="10">
        <f t="shared" si="36"/>
        <v>85.642001493876819</v>
      </c>
      <c r="O83" s="32">
        <f t="shared" si="37"/>
        <v>1.7732783876440793E-2</v>
      </c>
      <c r="Q83" s="40">
        <f t="shared" si="31"/>
        <v>-44.85709850612318</v>
      </c>
      <c r="S83" s="42">
        <f t="shared" si="32"/>
        <v>0.4980500716336328</v>
      </c>
      <c r="U83" s="44">
        <f t="shared" si="38"/>
        <v>12.120687300231033</v>
      </c>
    </row>
    <row r="84" spans="1:21" outlineLevel="1" x14ac:dyDescent="0.2">
      <c r="A84" s="8">
        <v>15</v>
      </c>
      <c r="B84" s="2">
        <f t="shared" si="39"/>
        <v>8735.2881062825145</v>
      </c>
      <c r="C84" s="6">
        <f t="shared" si="40"/>
        <v>335.97261947240446</v>
      </c>
      <c r="D84" s="3">
        <f t="shared" si="25"/>
        <v>5.0004902441413979E-3</v>
      </c>
      <c r="E84" s="13">
        <f t="shared" si="41"/>
        <v>43.680722955230102</v>
      </c>
      <c r="F84" s="13">
        <f t="shared" si="42"/>
        <v>379.65334242763458</v>
      </c>
      <c r="G84" s="12">
        <f t="shared" si="28"/>
        <v>1.4482981664981105</v>
      </c>
      <c r="H84" s="14">
        <f t="shared" si="29"/>
        <v>262.13755648507885</v>
      </c>
      <c r="J84" s="6"/>
      <c r="K84" s="6"/>
      <c r="L84" s="31">
        <f t="shared" si="30"/>
        <v>129.65334242763458</v>
      </c>
      <c r="M84" s="10">
        <f t="shared" si="35"/>
        <v>36.834199999999996</v>
      </c>
      <c r="N84" s="10">
        <f t="shared" si="36"/>
        <v>92.819142427634588</v>
      </c>
      <c r="O84" s="32">
        <f t="shared" si="37"/>
        <v>1.9568633010906677E-2</v>
      </c>
      <c r="Q84" s="40">
        <f t="shared" si="31"/>
        <v>-32.846657572365416</v>
      </c>
      <c r="S84" s="42">
        <f t="shared" si="32"/>
        <v>0.54961246585781576</v>
      </c>
      <c r="U84" s="44">
        <f t="shared" si="38"/>
        <v>12.780789174470108</v>
      </c>
    </row>
    <row r="85" spans="1:21" outlineLevel="1" x14ac:dyDescent="0.2">
      <c r="A85" s="8">
        <v>16</v>
      </c>
      <c r="B85" s="2">
        <f t="shared" ref="B85:B109" si="43">(B84-C84)*(1+$C$7)</f>
        <v>8566.461864997631</v>
      </c>
      <c r="C85" s="6">
        <f t="shared" si="40"/>
        <v>342.65847459990533</v>
      </c>
      <c r="D85" s="3">
        <f t="shared" si="25"/>
        <v>5.0004902441413979E-3</v>
      </c>
      <c r="E85" s="13">
        <f t="shared" ref="E85:E109" si="44">B85*D85</f>
        <v>42.836508982729981</v>
      </c>
      <c r="F85" s="13">
        <f t="shared" ref="F85:F109" si="45">C85+E85</f>
        <v>385.49498358263531</v>
      </c>
      <c r="G85" s="12">
        <f t="shared" ref="G85:G109" si="46">(1+$C$6)^A85</f>
        <v>1.4845056206605631</v>
      </c>
      <c r="H85" s="14">
        <f t="shared" ref="H85:H109" si="47">F85/G85</f>
        <v>259.67903268099514</v>
      </c>
      <c r="J85" s="6"/>
      <c r="K85" s="6"/>
      <c r="L85" s="31">
        <f t="shared" si="30"/>
        <v>135.49498358263531</v>
      </c>
      <c r="M85" s="10">
        <f t="shared" si="35"/>
        <v>35.417499999999997</v>
      </c>
      <c r="N85" s="10">
        <f t="shared" ref="N85:N109" si="48">L85-M85</f>
        <v>100.07748358263532</v>
      </c>
      <c r="O85" s="32">
        <f t="shared" ref="O85:O109" si="49">N85/((1-C$12)*B85)</f>
        <v>2.1514688430720234E-2</v>
      </c>
      <c r="Q85" s="40">
        <f t="shared" si="31"/>
        <v>-20.755016417364686</v>
      </c>
      <c r="S85" s="42">
        <f t="shared" si="32"/>
        <v>0.60427015796045591</v>
      </c>
      <c r="U85" s="44">
        <f t="shared" si="38"/>
        <v>13.49654209479686</v>
      </c>
    </row>
    <row r="86" spans="1:21" outlineLevel="1" x14ac:dyDescent="0.2">
      <c r="A86" s="8">
        <v>17</v>
      </c>
      <c r="B86" s="2">
        <f t="shared" si="43"/>
        <v>8387.4570778666402</v>
      </c>
      <c r="C86" s="6">
        <f t="shared" si="40"/>
        <v>349.47737824444346</v>
      </c>
      <c r="D86" s="3">
        <f t="shared" si="25"/>
        <v>5.0004902441413979E-3</v>
      </c>
      <c r="E86" s="13">
        <f t="shared" si="44"/>
        <v>41.941397291026853</v>
      </c>
      <c r="F86" s="13">
        <f t="shared" si="45"/>
        <v>391.41877553547033</v>
      </c>
      <c r="G86" s="12">
        <f t="shared" si="46"/>
        <v>1.521618261177077</v>
      </c>
      <c r="H86" s="14">
        <f t="shared" si="47"/>
        <v>257.23848452809762</v>
      </c>
      <c r="J86" s="6"/>
      <c r="K86" s="6"/>
      <c r="L86" s="31">
        <f t="shared" si="30"/>
        <v>141.41877553547033</v>
      </c>
      <c r="M86" s="10">
        <f t="shared" si="35"/>
        <v>34.000799999999998</v>
      </c>
      <c r="N86" s="10">
        <f t="shared" si="48"/>
        <v>107.41797553547033</v>
      </c>
      <c r="O86" s="32">
        <f t="shared" si="49"/>
        <v>2.3585594242566739E-2</v>
      </c>
      <c r="Q86" s="40">
        <f t="shared" si="31"/>
        <v>-8.5812244645296687</v>
      </c>
      <c r="S86" s="42">
        <f t="shared" si="32"/>
        <v>0.66243444818828423</v>
      </c>
      <c r="U86" s="44">
        <f t="shared" si="38"/>
        <v>14.274937109243997</v>
      </c>
    </row>
    <row r="87" spans="1:21" outlineLevel="1" x14ac:dyDescent="0.2">
      <c r="A87" s="8">
        <v>18</v>
      </c>
      <c r="B87" s="2">
        <f t="shared" si="43"/>
        <v>8197.9354956446787</v>
      </c>
      <c r="C87" s="6">
        <f t="shared" si="40"/>
        <v>356.4319780715079</v>
      </c>
      <c r="D87" s="3">
        <f t="shared" si="25"/>
        <v>5.0004902441413979E-3</v>
      </c>
      <c r="E87" s="13">
        <f t="shared" si="44"/>
        <v>40.99369646807169</v>
      </c>
      <c r="F87" s="13">
        <f t="shared" si="45"/>
        <v>397.42567453957957</v>
      </c>
      <c r="G87" s="12">
        <f t="shared" si="46"/>
        <v>1.559658717706504</v>
      </c>
      <c r="H87" s="14">
        <f t="shared" si="47"/>
        <v>254.81579401165314</v>
      </c>
      <c r="J87" s="6"/>
      <c r="K87" s="6"/>
      <c r="L87" s="31">
        <f t="shared" si="30"/>
        <v>147.42567453957957</v>
      </c>
      <c r="M87" s="10">
        <f t="shared" si="35"/>
        <v>32.584099999999999</v>
      </c>
      <c r="N87" s="10">
        <f t="shared" si="48"/>
        <v>114.84157453957957</v>
      </c>
      <c r="O87" s="32">
        <f t="shared" si="49"/>
        <v>2.5798521167202357E-2</v>
      </c>
      <c r="Q87" s="40">
        <f t="shared" si="31"/>
        <v>3.6756745395795747</v>
      </c>
      <c r="S87" s="42">
        <f t="shared" si="32"/>
        <v>0.72458760028297842</v>
      </c>
      <c r="U87" s="44">
        <f t="shared" si="38"/>
        <v>15.124181316319268</v>
      </c>
    </row>
    <row r="88" spans="1:21" outlineLevel="1" x14ac:dyDescent="0.2">
      <c r="A88" s="8">
        <v>19</v>
      </c>
      <c r="B88" s="2">
        <f t="shared" si="43"/>
        <v>7997.5494375728777</v>
      </c>
      <c r="C88" s="6">
        <f t="shared" si="40"/>
        <v>363.5249744351309</v>
      </c>
      <c r="D88" s="3">
        <f t="shared" si="25"/>
        <v>5.0004902441413979E-3</v>
      </c>
      <c r="E88" s="13">
        <f t="shared" si="44"/>
        <v>39.991667939621699</v>
      </c>
      <c r="F88" s="13">
        <f t="shared" si="45"/>
        <v>403.51664237475262</v>
      </c>
      <c r="G88" s="12">
        <f t="shared" si="46"/>
        <v>1.5986501856491666</v>
      </c>
      <c r="H88" s="14">
        <f t="shared" si="47"/>
        <v>252.41084384630145</v>
      </c>
      <c r="J88" s="6"/>
      <c r="K88" s="6"/>
      <c r="L88" s="31">
        <f t="shared" si="30"/>
        <v>153.51664237475262</v>
      </c>
      <c r="M88" s="10">
        <f t="shared" si="35"/>
        <v>31.167400000000001</v>
      </c>
      <c r="N88" s="10">
        <f t="shared" si="48"/>
        <v>122.34924237475262</v>
      </c>
      <c r="O88" s="32">
        <f t="shared" si="49"/>
        <v>2.8173741232873844E-2</v>
      </c>
      <c r="Q88" s="40">
        <f t="shared" si="31"/>
        <v>16.016642374752621</v>
      </c>
      <c r="S88" s="42">
        <f t="shared" si="32"/>
        <v>0.79129898255076736</v>
      </c>
      <c r="U88" s="44">
        <f t="shared" si="38"/>
        <v>16.053974234125825</v>
      </c>
    </row>
    <row r="89" spans="1:21" outlineLevel="1" x14ac:dyDescent="0.2">
      <c r="A89" s="8">
        <v>20</v>
      </c>
      <c r="B89" s="2">
        <f t="shared" si="43"/>
        <v>7785.9415499541874</v>
      </c>
      <c r="C89" s="6">
        <f t="shared" si="40"/>
        <v>370.75912142639004</v>
      </c>
      <c r="D89" s="3">
        <f t="shared" si="25"/>
        <v>5.0004902441413979E-3</v>
      </c>
      <c r="E89" s="13">
        <f t="shared" si="44"/>
        <v>38.93352476200107</v>
      </c>
      <c r="F89" s="13">
        <f t="shared" si="45"/>
        <v>409.69264618839111</v>
      </c>
      <c r="G89" s="12">
        <f t="shared" si="46"/>
        <v>1.6386164402903955</v>
      </c>
      <c r="H89" s="14">
        <f t="shared" si="47"/>
        <v>250.02351747171863</v>
      </c>
      <c r="J89" s="6"/>
      <c r="K89" s="6"/>
      <c r="L89" s="31">
        <f t="shared" si="30"/>
        <v>159.69264618839111</v>
      </c>
      <c r="M89" s="10">
        <f t="shared" si="35"/>
        <v>29.750699999999998</v>
      </c>
      <c r="N89" s="10">
        <f t="shared" si="48"/>
        <v>129.94194618839111</v>
      </c>
      <c r="O89" s="32">
        <f t="shared" si="49"/>
        <v>3.0735366656349249E-2</v>
      </c>
      <c r="Q89" s="40">
        <f t="shared" si="31"/>
        <v>28.442646188391109</v>
      </c>
      <c r="S89" s="42">
        <f t="shared" si="32"/>
        <v>0.86324582037105291</v>
      </c>
      <c r="U89" s="44">
        <f t="shared" si="38"/>
        <v>17.075863131744967</v>
      </c>
    </row>
    <row r="90" spans="1:21" outlineLevel="1" x14ac:dyDescent="0.2">
      <c r="A90" s="8">
        <v>21</v>
      </c>
      <c r="B90" s="2">
        <f t="shared" si="43"/>
        <v>7562.7445588555001</v>
      </c>
      <c r="C90" s="6">
        <f t="shared" si="40"/>
        <v>378.13722794277521</v>
      </c>
      <c r="D90" s="3">
        <f t="shared" si="25"/>
        <v>5.0004902441413979E-3</v>
      </c>
      <c r="E90" s="13">
        <f t="shared" si="44"/>
        <v>37.817430385490368</v>
      </c>
      <c r="F90" s="13">
        <f t="shared" si="45"/>
        <v>415.95465832826557</v>
      </c>
      <c r="G90" s="12">
        <f t="shared" si="46"/>
        <v>1.6795818512976552</v>
      </c>
      <c r="H90" s="14">
        <f t="shared" si="47"/>
        <v>247.65369904830564</v>
      </c>
      <c r="J90" s="6"/>
      <c r="K90" s="6"/>
      <c r="L90" s="31">
        <f t="shared" si="30"/>
        <v>165.95465832826557</v>
      </c>
      <c r="M90" s="10">
        <f t="shared" si="35"/>
        <v>28.334</v>
      </c>
      <c r="N90" s="10">
        <f t="shared" si="48"/>
        <v>137.62065832826556</v>
      </c>
      <c r="O90" s="32">
        <f t="shared" si="49"/>
        <v>3.3512310377460365E-2</v>
      </c>
      <c r="Q90" s="40">
        <f t="shared" si="31"/>
        <v>40.954658328265566</v>
      </c>
      <c r="S90" s="42">
        <f t="shared" si="32"/>
        <v>0.9412401741543549</v>
      </c>
      <c r="U90" s="44">
        <f t="shared" si="38"/>
        <v>18.203704959661511</v>
      </c>
    </row>
    <row r="91" spans="1:21" outlineLevel="1" x14ac:dyDescent="0.2">
      <c r="A91" s="8">
        <v>22</v>
      </c>
      <c r="B91" s="2">
        <f t="shared" si="43"/>
        <v>7327.5810167978889</v>
      </c>
      <c r="C91" s="6">
        <f t="shared" si="40"/>
        <v>385.66215877883644</v>
      </c>
      <c r="D91" s="3">
        <f t="shared" si="25"/>
        <v>5.0004902441413979E-3</v>
      </c>
      <c r="E91" s="13">
        <f t="shared" si="44"/>
        <v>36.641497387653551</v>
      </c>
      <c r="F91" s="13">
        <f t="shared" si="45"/>
        <v>422.30365616648999</v>
      </c>
      <c r="G91" s="12">
        <f t="shared" si="46"/>
        <v>1.7215713975800966</v>
      </c>
      <c r="H91" s="14">
        <f t="shared" si="47"/>
        <v>245.30127345290202</v>
      </c>
      <c r="J91" s="6"/>
      <c r="K91" s="6"/>
      <c r="L91" s="31">
        <f t="shared" si="30"/>
        <v>172.30365616648999</v>
      </c>
      <c r="M91" s="10">
        <f t="shared" si="35"/>
        <v>26.917299999999997</v>
      </c>
      <c r="N91" s="10">
        <f t="shared" si="48"/>
        <v>145.38635616648997</v>
      </c>
      <c r="O91" s="32">
        <f t="shared" si="49"/>
        <v>3.6539549909220814E-2</v>
      </c>
      <c r="Q91" s="40">
        <f t="shared" si="31"/>
        <v>53.553656166489972</v>
      </c>
      <c r="S91" s="42">
        <f t="shared" si="32"/>
        <v>1.0262644363430213</v>
      </c>
      <c r="U91" s="44">
        <f t="shared" si="38"/>
        <v>19.4542741525505</v>
      </c>
    </row>
    <row r="92" spans="1:21" outlineLevel="1" x14ac:dyDescent="0.2">
      <c r="A92" s="8">
        <v>23</v>
      </c>
      <c r="B92" s="2">
        <f t="shared" si="43"/>
        <v>7080.0630432936314</v>
      </c>
      <c r="C92" s="6">
        <f t="shared" si="40"/>
        <v>393.33683573853529</v>
      </c>
      <c r="D92" s="3">
        <f t="shared" si="25"/>
        <v>5.0004902441413979E-3</v>
      </c>
      <c r="E92" s="13">
        <f t="shared" si="44"/>
        <v>35.40378617589586</v>
      </c>
      <c r="F92" s="13">
        <f t="shared" si="45"/>
        <v>428.74062191443113</v>
      </c>
      <c r="G92" s="12">
        <f t="shared" si="46"/>
        <v>1.7646106825195991</v>
      </c>
      <c r="H92" s="14">
        <f t="shared" si="47"/>
        <v>242.96612627452413</v>
      </c>
      <c r="J92" s="6"/>
      <c r="K92" s="6"/>
      <c r="L92" s="31">
        <f t="shared" si="30"/>
        <v>178.74062191443113</v>
      </c>
      <c r="M92" s="10">
        <f t="shared" si="35"/>
        <v>25.500599999999999</v>
      </c>
      <c r="N92" s="10">
        <f t="shared" si="48"/>
        <v>153.24002191443114</v>
      </c>
      <c r="O92" s="32">
        <f t="shared" si="49"/>
        <v>3.9859812459828906E-2</v>
      </c>
      <c r="Q92" s="40">
        <f t="shared" si="31"/>
        <v>66.240621914431131</v>
      </c>
      <c r="S92" s="42">
        <f t="shared" si="32"/>
        <v>1.1195186604228522</v>
      </c>
      <c r="U92" s="44">
        <f t="shared" si="38"/>
        <v>20.848073032551966</v>
      </c>
    </row>
    <row r="93" spans="1:21" outlineLevel="1" x14ac:dyDescent="0.2">
      <c r="A93" s="8">
        <v>24</v>
      </c>
      <c r="B93" s="2">
        <f t="shared" si="43"/>
        <v>6819.7920590854428</v>
      </c>
      <c r="C93" s="6">
        <f t="shared" si="40"/>
        <v>401.16423876973215</v>
      </c>
      <c r="D93" s="3">
        <f t="shared" si="25"/>
        <v>5.0004902441413979E-3</v>
      </c>
      <c r="E93" s="13">
        <f t="shared" si="44"/>
        <v>34.102303658529735</v>
      </c>
      <c r="F93" s="13">
        <f t="shared" si="45"/>
        <v>435.26654242826191</v>
      </c>
      <c r="G93" s="12">
        <f t="shared" si="46"/>
        <v>1.8087259495825889</v>
      </c>
      <c r="H93" s="14">
        <f t="shared" si="47"/>
        <v>240.6481438101284</v>
      </c>
      <c r="J93" s="6"/>
      <c r="K93" s="6"/>
      <c r="L93" s="31">
        <f t="shared" si="30"/>
        <v>185.26654242826191</v>
      </c>
      <c r="M93" s="10">
        <f t="shared" si="35"/>
        <v>24.0839</v>
      </c>
      <c r="N93" s="10">
        <f t="shared" si="48"/>
        <v>161.18264242826191</v>
      </c>
      <c r="O93" s="32">
        <f t="shared" si="49"/>
        <v>4.3525854791710096E-2</v>
      </c>
      <c r="Q93" s="40">
        <f t="shared" si="31"/>
        <v>79.016542428261914</v>
      </c>
      <c r="S93" s="42">
        <f t="shared" si="32"/>
        <v>1.2224845939574709</v>
      </c>
      <c r="U93" s="44">
        <f t="shared" si="38"/>
        <v>22.41042823674923</v>
      </c>
    </row>
    <row r="94" spans="1:21" outlineLevel="1" x14ac:dyDescent="0.2">
      <c r="A94" s="8">
        <v>25</v>
      </c>
      <c r="B94" s="2">
        <f t="shared" si="43"/>
        <v>6546.3585139399938</v>
      </c>
      <c r="C94" s="6">
        <f t="shared" si="40"/>
        <v>409.14740712124984</v>
      </c>
      <c r="D94" s="3">
        <f t="shared" si="25"/>
        <v>5.0004902441413979E-3</v>
      </c>
      <c r="E94" s="13">
        <f t="shared" si="44"/>
        <v>32.735001883608916</v>
      </c>
      <c r="F94" s="13">
        <f t="shared" si="45"/>
        <v>441.88240900485874</v>
      </c>
      <c r="G94" s="12">
        <f t="shared" si="46"/>
        <v>1.8539440983221533</v>
      </c>
      <c r="H94" s="14">
        <f t="shared" si="47"/>
        <v>238.34721306039853</v>
      </c>
      <c r="J94" s="6"/>
      <c r="K94" s="6"/>
      <c r="L94" s="31">
        <f t="shared" si="30"/>
        <v>191.88240900485874</v>
      </c>
      <c r="M94" s="10">
        <f t="shared" si="35"/>
        <v>22.667199999999998</v>
      </c>
      <c r="N94" s="10">
        <f t="shared" si="48"/>
        <v>169.21520900485874</v>
      </c>
      <c r="O94" s="32">
        <f t="shared" si="49"/>
        <v>4.7603598015325412E-2</v>
      </c>
      <c r="Q94" s="40">
        <f t="shared" si="31"/>
        <v>91.882409004858729</v>
      </c>
      <c r="S94" s="42">
        <f t="shared" si="32"/>
        <v>1.3370137236630091</v>
      </c>
      <c r="U94" s="44">
        <f t="shared" si="38"/>
        <v>24.172998304423345</v>
      </c>
    </row>
    <row r="95" spans="1:21" outlineLevel="1" x14ac:dyDescent="0.2">
      <c r="A95" s="8">
        <v>26</v>
      </c>
      <c r="B95" s="2">
        <f t="shared" si="43"/>
        <v>6259.341607844437</v>
      </c>
      <c r="C95" s="6">
        <f t="shared" si="40"/>
        <v>417.28944052296271</v>
      </c>
      <c r="D95" s="3">
        <f t="shared" si="25"/>
        <v>5.0004902441413979E-3</v>
      </c>
      <c r="E95" s="13">
        <f t="shared" si="44"/>
        <v>31.29977664477444</v>
      </c>
      <c r="F95" s="13">
        <f t="shared" si="45"/>
        <v>448.58921716773716</v>
      </c>
      <c r="G95" s="12">
        <f t="shared" si="46"/>
        <v>1.9002927007802071</v>
      </c>
      <c r="H95" s="14">
        <f t="shared" si="47"/>
        <v>236.06322172555784</v>
      </c>
      <c r="J95" s="6"/>
      <c r="K95" s="6"/>
      <c r="L95" s="31">
        <f t="shared" si="30"/>
        <v>198.58921716773716</v>
      </c>
      <c r="M95" s="10">
        <f t="shared" si="35"/>
        <v>21.250499999999999</v>
      </c>
      <c r="N95" s="10">
        <f t="shared" si="48"/>
        <v>177.33871716773717</v>
      </c>
      <c r="O95" s="32">
        <f t="shared" si="49"/>
        <v>5.2176516287586884E-2</v>
      </c>
      <c r="Q95" s="40">
        <f t="shared" si="31"/>
        <v>104.83921716773717</v>
      </c>
      <c r="S95" s="42">
        <f t="shared" si="32"/>
        <v>1.4654505381499014</v>
      </c>
      <c r="U95" s="44">
        <f t="shared" si="38"/>
        <v>26.175884298627988</v>
      </c>
    </row>
    <row r="96" spans="1:21" outlineLevel="1" x14ac:dyDescent="0.2">
      <c r="A96" s="8">
        <v>27</v>
      </c>
      <c r="B96" s="2">
        <f t="shared" si="43"/>
        <v>5958.3090054511722</v>
      </c>
      <c r="C96" s="6">
        <f t="shared" si="40"/>
        <v>425.59350038936969</v>
      </c>
      <c r="D96" s="3">
        <f t="shared" si="25"/>
        <v>5.0004902441413979E-3</v>
      </c>
      <c r="E96" s="13">
        <f t="shared" si="44"/>
        <v>29.794466053338422</v>
      </c>
      <c r="F96" s="13">
        <f t="shared" si="45"/>
        <v>455.38796644270809</v>
      </c>
      <c r="G96" s="12">
        <f t="shared" si="46"/>
        <v>1.9478000182997122</v>
      </c>
      <c r="H96" s="14">
        <f t="shared" si="47"/>
        <v>233.79605820120523</v>
      </c>
      <c r="J96" s="6"/>
      <c r="K96" s="6"/>
      <c r="L96" s="31">
        <f t="shared" si="30"/>
        <v>205.38796644270809</v>
      </c>
      <c r="M96" s="10">
        <f t="shared" si="35"/>
        <v>19.8338</v>
      </c>
      <c r="N96" s="10">
        <f t="shared" si="48"/>
        <v>185.55416644270809</v>
      </c>
      <c r="O96" s="32">
        <f t="shared" si="49"/>
        <v>5.7351906367480145E-2</v>
      </c>
      <c r="Q96" s="40">
        <f t="shared" si="31"/>
        <v>117.88796644270809</v>
      </c>
      <c r="S96" s="42">
        <f t="shared" si="32"/>
        <v>1.6108086171736553</v>
      </c>
      <c r="U96" s="44">
        <f t="shared" si="38"/>
        <v>28.470644979225263</v>
      </c>
    </row>
    <row r="97" spans="1:21" outlineLevel="1" x14ac:dyDescent="0.2">
      <c r="A97" s="8">
        <v>28</v>
      </c>
      <c r="B97" s="2">
        <f t="shared" si="43"/>
        <v>5642.8165436125319</v>
      </c>
      <c r="C97" s="6">
        <f t="shared" si="40"/>
        <v>434.06281104711815</v>
      </c>
      <c r="D97" s="3">
        <f t="shared" si="25"/>
        <v>5.0004902441413979E-3</v>
      </c>
      <c r="E97" s="13">
        <f t="shared" si="44"/>
        <v>28.216849075814149</v>
      </c>
      <c r="F97" s="13">
        <f t="shared" si="45"/>
        <v>462.27966012293228</v>
      </c>
      <c r="G97" s="12">
        <f t="shared" si="46"/>
        <v>1.9964950187572048</v>
      </c>
      <c r="H97" s="14">
        <f t="shared" si="47"/>
        <v>231.54561157417567</v>
      </c>
      <c r="J97" s="6"/>
      <c r="K97" s="6"/>
      <c r="L97" s="31">
        <f t="shared" si="30"/>
        <v>212.27966012293228</v>
      </c>
      <c r="M97" s="10">
        <f t="shared" si="35"/>
        <v>18.417099999999998</v>
      </c>
      <c r="N97" s="10">
        <f t="shared" si="48"/>
        <v>193.86256012293228</v>
      </c>
      <c r="O97" s="32">
        <f t="shared" si="49"/>
        <v>6.3270050798473754E-2</v>
      </c>
      <c r="Q97" s="40">
        <f t="shared" si="31"/>
        <v>131.02966012293228</v>
      </c>
      <c r="S97" s="42">
        <f t="shared" si="32"/>
        <v>1.7770279924467363</v>
      </c>
      <c r="U97" s="44">
        <f t="shared" si="38"/>
        <v>31.124703593531883</v>
      </c>
    </row>
    <row r="98" spans="1:21" outlineLevel="1" x14ac:dyDescent="0.2">
      <c r="A98" s="8">
        <v>29</v>
      </c>
      <c r="B98" s="2">
        <f t="shared" si="43"/>
        <v>5312.407931843466</v>
      </c>
      <c r="C98" s="6">
        <f t="shared" si="40"/>
        <v>442.70066098695582</v>
      </c>
      <c r="D98" s="3">
        <f t="shared" si="25"/>
        <v>5.0004902441413979E-3</v>
      </c>
      <c r="E98" s="13">
        <f t="shared" si="44"/>
        <v>26.564644036082633</v>
      </c>
      <c r="F98" s="13">
        <f t="shared" si="45"/>
        <v>469.26530502303848</v>
      </c>
      <c r="G98" s="12">
        <f t="shared" si="46"/>
        <v>2.0464073942261352</v>
      </c>
      <c r="H98" s="14">
        <f t="shared" si="47"/>
        <v>229.31177161842439</v>
      </c>
      <c r="J98" s="6"/>
      <c r="K98" s="6"/>
      <c r="L98" s="31">
        <f t="shared" si="30"/>
        <v>219.26530502303848</v>
      </c>
      <c r="M98" s="10">
        <f t="shared" si="35"/>
        <v>17.000399999999999</v>
      </c>
      <c r="N98" s="10">
        <f t="shared" si="48"/>
        <v>202.26490502303847</v>
      </c>
      <c r="O98" s="32">
        <f t="shared" si="49"/>
        <v>7.011796266700536E-2</v>
      </c>
      <c r="Q98" s="40">
        <f t="shared" si="31"/>
        <v>144.26530502303848</v>
      </c>
      <c r="S98" s="42">
        <f t="shared" si="32"/>
        <v>1.9693611884315014</v>
      </c>
      <c r="U98" s="44">
        <f t="shared" si="38"/>
        <v>34.227958061490767</v>
      </c>
    </row>
    <row r="99" spans="1:21" outlineLevel="1" x14ac:dyDescent="0.2">
      <c r="A99" s="8">
        <v>30</v>
      </c>
      <c r="B99" s="2">
        <f t="shared" si="43"/>
        <v>4966.6144455465546</v>
      </c>
      <c r="C99" s="6">
        <f t="shared" si="40"/>
        <v>451.51040414059628</v>
      </c>
      <c r="D99" s="3">
        <f t="shared" si="25"/>
        <v>5.0004902441413979E-3</v>
      </c>
      <c r="E99" s="13">
        <f t="shared" si="44"/>
        <v>24.835507081367286</v>
      </c>
      <c r="F99" s="13">
        <f t="shared" si="45"/>
        <v>476.34591122196355</v>
      </c>
      <c r="G99" s="12">
        <f t="shared" si="46"/>
        <v>2.097567579081788</v>
      </c>
      <c r="H99" s="14">
        <f t="shared" si="47"/>
        <v>227.09442879093524</v>
      </c>
      <c r="J99" s="6"/>
      <c r="K99" s="6"/>
      <c r="L99" s="31">
        <f t="shared" si="30"/>
        <v>226.34591122196355</v>
      </c>
      <c r="M99" s="10">
        <f t="shared" si="35"/>
        <v>15.5837</v>
      </c>
      <c r="N99" s="10">
        <f t="shared" si="48"/>
        <v>210.76221122196355</v>
      </c>
      <c r="O99" s="32">
        <f t="shared" si="49"/>
        <v>7.8150627485812627E-2</v>
      </c>
      <c r="Q99" s="40">
        <f t="shared" si="31"/>
        <v>157.59591122196355</v>
      </c>
      <c r="S99" s="42">
        <f t="shared" si="32"/>
        <v>2.1949698303848431</v>
      </c>
      <c r="U99" s="44">
        <f t="shared" si="38"/>
        <v>37.902996715493423</v>
      </c>
    </row>
    <row r="100" spans="1:21" outlineLevel="1" x14ac:dyDescent="0.2">
      <c r="A100" s="8">
        <v>31</v>
      </c>
      <c r="B100" s="2">
        <f t="shared" si="43"/>
        <v>4604.9546118299368</v>
      </c>
      <c r="C100" s="6">
        <f t="shared" si="40"/>
        <v>460.49546118299418</v>
      </c>
      <c r="D100" s="3">
        <f t="shared" si="25"/>
        <v>5.0004902441413979E-3</v>
      </c>
      <c r="E100" s="13">
        <f t="shared" si="44"/>
        <v>23.027030611169536</v>
      </c>
      <c r="F100" s="13">
        <f t="shared" si="45"/>
        <v>483.52249179416373</v>
      </c>
      <c r="G100" s="12">
        <f t="shared" si="46"/>
        <v>2.1500067685588333</v>
      </c>
      <c r="H100" s="14">
        <f t="shared" si="47"/>
        <v>224.89347422765218</v>
      </c>
      <c r="J100" s="6"/>
      <c r="K100" s="6"/>
      <c r="L100" s="31">
        <f t="shared" si="30"/>
        <v>233.52249179416373</v>
      </c>
      <c r="M100" s="10">
        <f t="shared" si="35"/>
        <v>14.167</v>
      </c>
      <c r="N100" s="10">
        <f t="shared" si="48"/>
        <v>219.35549179416373</v>
      </c>
      <c r="O100" s="32">
        <f t="shared" si="49"/>
        <v>8.7724990189881599E-2</v>
      </c>
      <c r="Q100" s="40">
        <f t="shared" si="31"/>
        <v>171.02249179416373</v>
      </c>
      <c r="S100" s="42">
        <f t="shared" si="32"/>
        <v>2.4638792167414447</v>
      </c>
      <c r="U100" s="44">
        <f t="shared" si="38"/>
        <v>42.321443483077786</v>
      </c>
    </row>
    <row r="101" spans="1:21" outlineLevel="1" x14ac:dyDescent="0.2">
      <c r="A101" s="8">
        <v>32</v>
      </c>
      <c r="B101" s="2">
        <f t="shared" si="43"/>
        <v>4226.9338877448163</v>
      </c>
      <c r="C101" s="6">
        <f t="shared" si="40"/>
        <v>469.65932086053579</v>
      </c>
      <c r="D101" s="3">
        <f t="shared" si="25"/>
        <v>5.0004902441413979E-3</v>
      </c>
      <c r="E101" s="13">
        <f t="shared" si="44"/>
        <v>21.136741668298626</v>
      </c>
      <c r="F101" s="13">
        <f t="shared" si="45"/>
        <v>490.7960625288344</v>
      </c>
      <c r="G101" s="12">
        <f t="shared" si="46"/>
        <v>2.2037569377728037</v>
      </c>
      <c r="H101" s="14">
        <f t="shared" si="47"/>
        <v>222.70879973943525</v>
      </c>
      <c r="J101" s="6"/>
      <c r="K101" s="6"/>
      <c r="L101" s="31">
        <f t="shared" si="30"/>
        <v>240.7960625288344</v>
      </c>
      <c r="M101" s="10">
        <f t="shared" si="35"/>
        <v>12.750299999999999</v>
      </c>
      <c r="N101" s="10">
        <f t="shared" si="48"/>
        <v>228.04576252883439</v>
      </c>
      <c r="O101" s="32">
        <f t="shared" si="49"/>
        <v>9.9356600110796778E-2</v>
      </c>
      <c r="Q101" s="40">
        <f t="shared" si="31"/>
        <v>184.5460625288344</v>
      </c>
      <c r="S101" s="42">
        <f t="shared" si="32"/>
        <v>2.7905692725551194</v>
      </c>
      <c r="U101" s="44">
        <f t="shared" si="38"/>
        <v>47.731199856925301</v>
      </c>
    </row>
    <row r="102" spans="1:21" outlineLevel="1" x14ac:dyDescent="0.2">
      <c r="A102" s="8">
        <v>33</v>
      </c>
      <c r="B102" s="2">
        <f t="shared" si="43"/>
        <v>3832.0443307652777</v>
      </c>
      <c r="C102" s="6">
        <f t="shared" si="40"/>
        <v>479.00554134566045</v>
      </c>
      <c r="D102" s="3">
        <f t="shared" si="25"/>
        <v>5.0004902441413979E-3</v>
      </c>
      <c r="E102" s="13">
        <f t="shared" si="44"/>
        <v>19.162100291109123</v>
      </c>
      <c r="F102" s="13">
        <f t="shared" si="45"/>
        <v>498.16764163676959</v>
      </c>
      <c r="G102" s="12">
        <f t="shared" si="46"/>
        <v>2.2588508612171236</v>
      </c>
      <c r="H102" s="14">
        <f t="shared" si="47"/>
        <v>220.5402978080389</v>
      </c>
      <c r="J102" s="6"/>
      <c r="K102" s="6"/>
      <c r="L102" s="31">
        <f t="shared" si="30"/>
        <v>248.16764163676959</v>
      </c>
      <c r="M102" s="10">
        <f t="shared" si="35"/>
        <v>11.333599999999999</v>
      </c>
      <c r="N102" s="10">
        <f t="shared" si="48"/>
        <v>236.8340416367696</v>
      </c>
      <c r="O102" s="32">
        <f t="shared" si="49"/>
        <v>0.11381873966105184</v>
      </c>
      <c r="Q102" s="40">
        <f t="shared" si="31"/>
        <v>198.16764163676959</v>
      </c>
      <c r="S102" s="42">
        <f t="shared" si="32"/>
        <v>3.1967587174369028</v>
      </c>
      <c r="U102" s="44">
        <f t="shared" si="38"/>
        <v>54.504118341003235</v>
      </c>
    </row>
    <row r="103" spans="1:21" outlineLevel="1" x14ac:dyDescent="0.2">
      <c r="A103" s="8">
        <v>34</v>
      </c>
      <c r="B103" s="2">
        <f t="shared" si="43"/>
        <v>3419.7642613290677</v>
      </c>
      <c r="C103" s="6">
        <f t="shared" si="40"/>
        <v>488.53775161843913</v>
      </c>
      <c r="D103" s="3">
        <f t="shared" si="25"/>
        <v>5.0004902441413979E-3</v>
      </c>
      <c r="E103" s="13">
        <f t="shared" si="44"/>
        <v>17.100497826039415</v>
      </c>
      <c r="F103" s="13">
        <f t="shared" si="45"/>
        <v>505.63824944447856</v>
      </c>
      <c r="G103" s="12">
        <f t="shared" si="46"/>
        <v>2.3153221327475517</v>
      </c>
      <c r="H103" s="14">
        <f t="shared" si="47"/>
        <v>218.38786158211454</v>
      </c>
      <c r="J103" s="6"/>
      <c r="K103" s="6"/>
      <c r="L103" s="31">
        <f t="shared" si="30"/>
        <v>255.63824944447856</v>
      </c>
      <c r="M103" s="10">
        <f t="shared" si="35"/>
        <v>9.9169</v>
      </c>
      <c r="N103" s="10">
        <f t="shared" si="48"/>
        <v>245.72134944447856</v>
      </c>
      <c r="O103" s="32">
        <f t="shared" si="49"/>
        <v>0.13232652043879237</v>
      </c>
      <c r="Q103" s="40">
        <f t="shared" si="31"/>
        <v>211.88824944447856</v>
      </c>
      <c r="S103" s="42">
        <f t="shared" si="32"/>
        <v>3.7165756625009951</v>
      </c>
      <c r="U103" s="44">
        <f t="shared" si="38"/>
        <v>63.224538848950118</v>
      </c>
    </row>
    <row r="104" spans="1:21" outlineLevel="1" x14ac:dyDescent="0.2">
      <c r="A104" s="8">
        <v>35</v>
      </c>
      <c r="B104" s="2">
        <f t="shared" si="43"/>
        <v>2989.5579172538705</v>
      </c>
      <c r="C104" s="6">
        <f t="shared" si="40"/>
        <v>498.25965287564611</v>
      </c>
      <c r="D104" s="3">
        <f t="shared" si="25"/>
        <v>5.0004902441413979E-3</v>
      </c>
      <c r="E104" s="13">
        <f t="shared" si="44"/>
        <v>14.949255199523655</v>
      </c>
      <c r="F104" s="13">
        <f t="shared" si="45"/>
        <v>513.2089080751698</v>
      </c>
      <c r="G104" s="12">
        <f t="shared" si="46"/>
        <v>2.3732051860662402</v>
      </c>
      <c r="H104" s="14">
        <f t="shared" si="47"/>
        <v>216.25138487323585</v>
      </c>
      <c r="J104" s="6"/>
      <c r="K104" s="6"/>
      <c r="L104" s="31">
        <f t="shared" si="30"/>
        <v>263.2089080751698</v>
      </c>
      <c r="M104" s="10">
        <f t="shared" si="35"/>
        <v>8.5001999999999995</v>
      </c>
      <c r="N104" s="10">
        <f t="shared" si="48"/>
        <v>254.7087080751698</v>
      </c>
      <c r="O104" s="32">
        <f t="shared" si="49"/>
        <v>0.1569050754107455</v>
      </c>
      <c r="Q104" s="40">
        <f t="shared" si="31"/>
        <v>225.7089080751698</v>
      </c>
      <c r="S104" s="42">
        <f t="shared" si="32"/>
        <v>4.4068988035107894</v>
      </c>
      <c r="U104" s="44">
        <f t="shared" si="38"/>
        <v>74.866361498930672</v>
      </c>
    </row>
    <row r="105" spans="1:21" outlineLevel="1" x14ac:dyDescent="0.2">
      <c r="A105" s="8">
        <v>36</v>
      </c>
      <c r="B105" s="2">
        <f t="shared" si="43"/>
        <v>2540.8750998393512</v>
      </c>
      <c r="C105" s="6">
        <f t="shared" si="40"/>
        <v>508.17501996787149</v>
      </c>
      <c r="D105" s="3">
        <f t="shared" si="25"/>
        <v>5.0004902441413979E-3</v>
      </c>
      <c r="E105" s="13">
        <f t="shared" si="44"/>
        <v>12.705621148328476</v>
      </c>
      <c r="F105" s="13">
        <f t="shared" si="45"/>
        <v>520.88064111619997</v>
      </c>
      <c r="G105" s="12">
        <f t="shared" si="46"/>
        <v>2.4325353157178964</v>
      </c>
      <c r="H105" s="14">
        <f t="shared" si="47"/>
        <v>214.13076215194693</v>
      </c>
      <c r="J105" s="6"/>
      <c r="K105" s="6"/>
      <c r="L105" s="31">
        <f t="shared" si="30"/>
        <v>270.88064111619997</v>
      </c>
      <c r="M105" s="10">
        <f t="shared" si="35"/>
        <v>7.0834999999999999</v>
      </c>
      <c r="N105" s="10">
        <f t="shared" si="48"/>
        <v>263.79714111619995</v>
      </c>
      <c r="O105" s="32">
        <f t="shared" si="49"/>
        <v>0.1911995816834835</v>
      </c>
      <c r="Q105" s="40">
        <f t="shared" si="31"/>
        <v>239.63064111619997</v>
      </c>
      <c r="S105" s="42">
        <f t="shared" si="32"/>
        <v>5.3701080449243541</v>
      </c>
      <c r="U105" s="44">
        <f t="shared" si="38"/>
        <v>91.182606759947475</v>
      </c>
    </row>
    <row r="106" spans="1:21" outlineLevel="1" x14ac:dyDescent="0.2">
      <c r="A106" s="8">
        <v>37</v>
      </c>
      <c r="B106" s="2">
        <f t="shared" si="43"/>
        <v>2073.1508114609219</v>
      </c>
      <c r="C106" s="6">
        <f t="shared" si="40"/>
        <v>518.28770286523218</v>
      </c>
      <c r="D106" s="3">
        <f t="shared" si="25"/>
        <v>5.0004902441413979E-3</v>
      </c>
      <c r="E106" s="13">
        <f t="shared" si="44"/>
        <v>10.366770407344163</v>
      </c>
      <c r="F106" s="13">
        <f t="shared" si="45"/>
        <v>528.6544732725763</v>
      </c>
      <c r="G106" s="12">
        <f t="shared" si="46"/>
        <v>2.4933486986108435</v>
      </c>
      <c r="H106" s="14">
        <f t="shared" si="47"/>
        <v>212.02588854383401</v>
      </c>
      <c r="J106" s="6"/>
      <c r="K106" s="6"/>
      <c r="L106" s="31">
        <f t="shared" si="30"/>
        <v>278.6544732725763</v>
      </c>
      <c r="M106" s="10">
        <f t="shared" si="35"/>
        <v>5.6667999999999994</v>
      </c>
      <c r="N106" s="10">
        <f t="shared" si="48"/>
        <v>272.98767327257627</v>
      </c>
      <c r="O106" s="32">
        <f t="shared" si="49"/>
        <v>0.24250031739344427</v>
      </c>
      <c r="Q106" s="40">
        <f t="shared" si="31"/>
        <v>253.65447327257627</v>
      </c>
      <c r="S106" s="42">
        <f t="shared" si="32"/>
        <v>6.810961058936968</v>
      </c>
      <c r="U106" s="44">
        <f t="shared" si="38"/>
        <v>115.67931581456811</v>
      </c>
    </row>
    <row r="107" spans="1:21" outlineLevel="1" x14ac:dyDescent="0.2">
      <c r="A107" s="8">
        <v>38</v>
      </c>
      <c r="B107" s="2">
        <f t="shared" si="43"/>
        <v>1585.804884456744</v>
      </c>
      <c r="C107" s="6">
        <f t="shared" si="40"/>
        <v>528.60162815225033</v>
      </c>
      <c r="D107" s="3">
        <f t="shared" si="25"/>
        <v>5.0004902441413979E-3</v>
      </c>
      <c r="E107" s="13">
        <f t="shared" si="44"/>
        <v>7.9298018538377253</v>
      </c>
      <c r="F107" s="13">
        <f t="shared" si="45"/>
        <v>536.53143000608804</v>
      </c>
      <c r="G107" s="12">
        <f t="shared" si="46"/>
        <v>2.555682416076114</v>
      </c>
      <c r="H107" s="14">
        <f t="shared" si="47"/>
        <v>209.93665982561933</v>
      </c>
      <c r="J107" s="6"/>
      <c r="K107" s="6"/>
      <c r="L107" s="31">
        <f t="shared" si="30"/>
        <v>286.53143000608804</v>
      </c>
      <c r="M107" s="10">
        <f t="shared" si="35"/>
        <v>4.2500999999999998</v>
      </c>
      <c r="N107" s="10">
        <f t="shared" si="48"/>
        <v>282.28133000608807</v>
      </c>
      <c r="O107" s="32">
        <f t="shared" si="49"/>
        <v>0.32781783232723594</v>
      </c>
      <c r="Q107" s="40">
        <f t="shared" si="31"/>
        <v>267.78143000608804</v>
      </c>
      <c r="S107" s="42">
        <f t="shared" si="32"/>
        <v>9.2072229612112366</v>
      </c>
      <c r="U107" s="44">
        <f t="shared" si="38"/>
        <v>156.5372516429141</v>
      </c>
    </row>
    <row r="108" spans="1:21" outlineLevel="1" x14ac:dyDescent="0.2">
      <c r="A108" s="8">
        <v>39</v>
      </c>
      <c r="B108" s="2">
        <f t="shared" si="43"/>
        <v>1078.2416011049531</v>
      </c>
      <c r="C108" s="6">
        <f t="shared" si="40"/>
        <v>539.12080055248009</v>
      </c>
      <c r="D108" s="3">
        <f t="shared" si="25"/>
        <v>5.0004902441413979E-3</v>
      </c>
      <c r="E108" s="13">
        <f t="shared" si="44"/>
        <v>5.3917366071527191</v>
      </c>
      <c r="F108" s="13">
        <f t="shared" si="45"/>
        <v>544.51253715963276</v>
      </c>
      <c r="G108" s="12">
        <f t="shared" si="46"/>
        <v>2.6195744764780171</v>
      </c>
      <c r="H108" s="14">
        <f t="shared" si="47"/>
        <v>207.86297242127759</v>
      </c>
      <c r="J108" s="6"/>
      <c r="K108" s="6"/>
      <c r="L108" s="31">
        <f t="shared" si="30"/>
        <v>294.51253715963276</v>
      </c>
      <c r="M108" s="10">
        <f t="shared" si="35"/>
        <v>2.8333999999999997</v>
      </c>
      <c r="N108" s="10">
        <f t="shared" si="48"/>
        <v>291.67913715963277</v>
      </c>
      <c r="O108" s="32">
        <f t="shared" si="49"/>
        <v>0.49818363032982643</v>
      </c>
      <c r="Q108" s="40">
        <f t="shared" si="31"/>
        <v>282.01253715963276</v>
      </c>
      <c r="S108" s="42">
        <f t="shared" si="32"/>
        <v>13.992185011746407</v>
      </c>
      <c r="U108" s="44">
        <f t="shared" si="38"/>
        <v>238.29870335213687</v>
      </c>
    </row>
    <row r="109" spans="1:21" outlineLevel="1" x14ac:dyDescent="0.2">
      <c r="A109" s="8">
        <v>40</v>
      </c>
      <c r="B109" s="2">
        <f t="shared" si="43"/>
        <v>549.84930448346722</v>
      </c>
      <c r="C109" s="6">
        <f t="shared" si="40"/>
        <v>549.8493044834745</v>
      </c>
      <c r="D109" s="3">
        <f t="shared" si="25"/>
        <v>5.0004902441413979E-3</v>
      </c>
      <c r="E109" s="13">
        <f t="shared" si="44"/>
        <v>2.7495160828175109</v>
      </c>
      <c r="F109" s="13">
        <f t="shared" si="45"/>
        <v>552.59882056629203</v>
      </c>
      <c r="G109" s="12">
        <f t="shared" si="46"/>
        <v>2.6850638383899672</v>
      </c>
      <c r="H109" s="14">
        <f t="shared" si="47"/>
        <v>205.80472339817604</v>
      </c>
      <c r="J109" s="6"/>
      <c r="K109" s="6"/>
      <c r="L109" s="31">
        <f t="shared" si="30"/>
        <v>302.59882056629203</v>
      </c>
      <c r="M109" s="10">
        <f t="shared" si="35"/>
        <v>1.4166999999999998</v>
      </c>
      <c r="N109" s="10">
        <f t="shared" si="48"/>
        <v>301.18212056629204</v>
      </c>
      <c r="O109" s="32">
        <f t="shared" si="49"/>
        <v>1.0087549460189635</v>
      </c>
      <c r="Q109" s="40">
        <f t="shared" si="31"/>
        <v>296.34882056629203</v>
      </c>
      <c r="S109" s="42">
        <f t="shared" si="32"/>
        <v>28.332295516949962</v>
      </c>
      <c r="U109" s="44">
        <f t="shared" si="38"/>
        <v>483.67511646940227</v>
      </c>
    </row>
    <row r="110" spans="1:21" ht="12.75" outlineLevel="1" thickBot="1" x14ac:dyDescent="0.25">
      <c r="A110" s="1" t="s">
        <v>15</v>
      </c>
      <c r="H110" s="16">
        <f>SUM(H70:H109)</f>
        <v>9999.9999999999818</v>
      </c>
      <c r="L110" s="36"/>
      <c r="M110" s="33"/>
      <c r="N110" s="33"/>
      <c r="O110" s="37"/>
      <c r="Q110" s="41"/>
      <c r="S110" s="43"/>
      <c r="U110" s="45"/>
    </row>
    <row r="111" spans="1:21" ht="12.75" thickTop="1" x14ac:dyDescent="0.2">
      <c r="H111" s="2"/>
    </row>
    <row r="112" spans="1:21" x14ac:dyDescent="0.2">
      <c r="H112" s="2"/>
    </row>
    <row r="113" spans="1:10" x14ac:dyDescent="0.2">
      <c r="H113" s="2"/>
    </row>
    <row r="114" spans="1:10" x14ac:dyDescent="0.2">
      <c r="A114" s="4"/>
      <c r="B114" s="4"/>
      <c r="C114" s="4"/>
      <c r="D114" s="4"/>
      <c r="E114" s="4"/>
      <c r="F114" s="4"/>
      <c r="G114" s="4"/>
      <c r="H114" s="17"/>
    </row>
    <row r="115" spans="1:10" x14ac:dyDescent="0.2">
      <c r="G115" s="5"/>
      <c r="H115" s="17"/>
    </row>
    <row r="116" spans="1:10" x14ac:dyDescent="0.2">
      <c r="B116" s="2"/>
      <c r="G116" s="5"/>
      <c r="H116" s="17"/>
    </row>
    <row r="117" spans="1:10" x14ac:dyDescent="0.2">
      <c r="B117" s="2"/>
      <c r="C117" s="6"/>
      <c r="D117" s="3"/>
      <c r="E117" s="6"/>
      <c r="F117" s="6"/>
      <c r="G117" s="7"/>
      <c r="H117" s="2"/>
    </row>
    <row r="118" spans="1:10" x14ac:dyDescent="0.2">
      <c r="B118" s="2"/>
      <c r="C118" s="6"/>
      <c r="D118" s="3"/>
      <c r="E118" s="6"/>
      <c r="F118" s="6"/>
      <c r="G118" s="7"/>
      <c r="H118" s="2"/>
    </row>
    <row r="119" spans="1:10" x14ac:dyDescent="0.2">
      <c r="B119" s="2"/>
      <c r="C119" s="6"/>
      <c r="D119" s="3"/>
      <c r="E119" s="6"/>
      <c r="F119" s="6"/>
      <c r="G119" s="7"/>
      <c r="H119" s="2"/>
    </row>
    <row r="120" spans="1:10" x14ac:dyDescent="0.2">
      <c r="A120" s="8"/>
      <c r="B120" s="9"/>
      <c r="C120" s="10"/>
      <c r="D120" s="11"/>
      <c r="E120" s="10"/>
      <c r="F120" s="10"/>
      <c r="G120" s="12"/>
      <c r="H120" s="9"/>
      <c r="I120" s="8"/>
    </row>
    <row r="121" spans="1:10" x14ac:dyDescent="0.2">
      <c r="A121" s="8"/>
      <c r="B121" s="9"/>
      <c r="C121" s="10"/>
      <c r="D121" s="11"/>
      <c r="E121" s="10"/>
      <c r="F121" s="10"/>
      <c r="G121" s="12"/>
      <c r="H121" s="9"/>
      <c r="I121" s="8"/>
    </row>
    <row r="122" spans="1:10" x14ac:dyDescent="0.2">
      <c r="A122" s="8"/>
      <c r="B122" s="9"/>
      <c r="C122" s="10"/>
      <c r="D122" s="11"/>
      <c r="E122" s="13"/>
      <c r="F122" s="13"/>
      <c r="G122" s="12"/>
      <c r="H122" s="14"/>
      <c r="I122" s="8"/>
    </row>
    <row r="123" spans="1:10" x14ac:dyDescent="0.2">
      <c r="A123" s="8"/>
      <c r="B123" s="9"/>
      <c r="C123" s="10"/>
      <c r="D123" s="11"/>
      <c r="E123" s="13"/>
      <c r="F123" s="13"/>
      <c r="G123" s="12"/>
      <c r="H123" s="14"/>
      <c r="I123" s="8"/>
    </row>
    <row r="124" spans="1:10" x14ac:dyDescent="0.2">
      <c r="A124" s="8"/>
      <c r="B124" s="9"/>
      <c r="C124" s="10"/>
      <c r="D124" s="11"/>
      <c r="E124" s="13"/>
      <c r="F124" s="13"/>
      <c r="G124" s="12"/>
      <c r="H124" s="14"/>
      <c r="I124" s="8"/>
    </row>
    <row r="125" spans="1:10" x14ac:dyDescent="0.2">
      <c r="A125" s="8"/>
      <c r="B125" s="9"/>
      <c r="C125" s="10"/>
      <c r="D125" s="11"/>
      <c r="E125" s="13"/>
      <c r="F125" s="13"/>
      <c r="G125" s="12"/>
      <c r="H125" s="14"/>
      <c r="I125" s="8"/>
    </row>
    <row r="126" spans="1:10" x14ac:dyDescent="0.2">
      <c r="A126" s="8"/>
      <c r="B126" s="9"/>
      <c r="C126" s="10"/>
      <c r="D126" s="11"/>
      <c r="E126" s="13"/>
      <c r="F126" s="13"/>
      <c r="G126" s="12"/>
      <c r="H126" s="14"/>
      <c r="I126" s="8"/>
    </row>
    <row r="127" spans="1:10" x14ac:dyDescent="0.2">
      <c r="A127" s="8"/>
      <c r="B127" s="2"/>
      <c r="C127" s="6"/>
      <c r="D127" s="3"/>
      <c r="E127" s="13"/>
      <c r="F127" s="13"/>
      <c r="G127" s="12"/>
      <c r="H127" s="14"/>
    </row>
    <row r="128" spans="1:10" x14ac:dyDescent="0.2">
      <c r="A128" s="8"/>
      <c r="B128" s="2"/>
      <c r="C128" s="6"/>
      <c r="D128" s="3"/>
      <c r="E128" s="13"/>
      <c r="F128" s="13"/>
      <c r="G128" s="13"/>
      <c r="H128" s="13"/>
      <c r="I128" s="13"/>
      <c r="J128" s="13"/>
    </row>
    <row r="129" spans="1:8" x14ac:dyDescent="0.2">
      <c r="A129" s="8"/>
      <c r="B129" s="2"/>
      <c r="C129" s="6"/>
      <c r="D129" s="3"/>
      <c r="E129" s="13"/>
      <c r="F129" s="13"/>
      <c r="G129" s="12"/>
      <c r="H129" s="14"/>
    </row>
    <row r="130" spans="1:8" x14ac:dyDescent="0.2">
      <c r="A130" s="8"/>
      <c r="B130" s="2"/>
      <c r="C130" s="6"/>
      <c r="D130" s="3"/>
      <c r="E130" s="13"/>
      <c r="F130" s="13"/>
      <c r="G130" s="12"/>
      <c r="H130" s="14"/>
    </row>
    <row r="131" spans="1:8" x14ac:dyDescent="0.2">
      <c r="A131" s="8"/>
      <c r="B131" s="2"/>
      <c r="C131" s="6"/>
      <c r="D131" s="3"/>
      <c r="E131" s="13"/>
      <c r="F131" s="13"/>
      <c r="G131" s="12"/>
      <c r="H131" s="14"/>
    </row>
    <row r="132" spans="1:8" x14ac:dyDescent="0.2">
      <c r="G132" s="15"/>
      <c r="H132" s="8"/>
    </row>
    <row r="133" spans="1:8" x14ac:dyDescent="0.2">
      <c r="H133" s="49"/>
    </row>
    <row r="134" spans="1:8" x14ac:dyDescent="0.2">
      <c r="H134" s="8"/>
    </row>
    <row r="135" spans="1:8" x14ac:dyDescent="0.2">
      <c r="H135" s="8"/>
    </row>
    <row r="136" spans="1:8" x14ac:dyDescent="0.2">
      <c r="H136" s="8"/>
    </row>
    <row r="137" spans="1:8" x14ac:dyDescent="0.2">
      <c r="H137" s="8"/>
    </row>
  </sheetData>
  <phoneticPr fontId="2" type="noConversion"/>
  <pageMargins left="0.78740157480314965" right="0.78740157480314965" top="1.1811023622047245" bottom="0.78740157480314965" header="0.39370078740157483" footer="0.39370078740157483"/>
  <pageSetup paperSize="9" scale="91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4e097d-bb88-4fe7-853d-3bbce479f7c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E881A4158044B89F08843534BCBAE" ma:contentTypeVersion="19" ma:contentTypeDescription="Create a new document." ma:contentTypeScope="" ma:versionID="34b3c1583335f43fe635daeb44cbdf7d">
  <xsd:schema xmlns:xsd="http://www.w3.org/2001/XMLSchema" xmlns:xs="http://www.w3.org/2001/XMLSchema" xmlns:p="http://schemas.microsoft.com/office/2006/metadata/properties" xmlns:ns3="324e097d-bb88-4fe7-853d-3bbce479f7c0" xmlns:ns4="a78f0c3a-6a43-4e6e-be26-2dbb94280b72" xmlns:ns5="c043ee69-9d54-4464-a25e-742db59e864a" targetNamespace="http://schemas.microsoft.com/office/2006/metadata/properties" ma:root="true" ma:fieldsID="b4e8639357e011ba6321602346b7f42c" ns3:_="" ns4:_="" ns5:_="">
    <xsd:import namespace="324e097d-bb88-4fe7-853d-3bbce479f7c0"/>
    <xsd:import namespace="a78f0c3a-6a43-4e6e-be26-2dbb94280b72"/>
    <xsd:import namespace="c043ee69-9d54-4464-a25e-742db59e864a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e097d-bb88-4fe7-853d-3bbce479f7c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59aba31c-9dd3-4c2c-9e96-466b78892c20}" ma:internalName="TaxCatchAll" ma:showField="CatchAllData" ma:web="a78f0c3a-6a43-4e6e-be26-2dbb94280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59aba31c-9dd3-4c2c-9e96-466b78892c20}" ma:internalName="TaxCatchAllLabel" ma:readOnly="true" ma:showField="CatchAllDataLabel" ma:web="a78f0c3a-6a43-4e6e-be26-2dbb94280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8f0c3a-6a43-4e6e-be26-2dbb94280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43ee69-9d54-4464-a25e-742db59e8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cbfbc5c3-60d0-4420-b99b-f454b4e667cd" ContentTypeId="0x0101" PreviousValue="false"/>
</file>

<file path=customXml/itemProps1.xml><?xml version="1.0" encoding="utf-8"?>
<ds:datastoreItem xmlns:ds="http://schemas.openxmlformats.org/officeDocument/2006/customXml" ds:itemID="{4AEA9DD4-16E0-41F7-89C3-EF868652CC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FA4304-DCFE-4562-8B49-CA5F71AA2E46}">
  <ds:schemaRefs>
    <ds:schemaRef ds:uri="http://schemas.microsoft.com/office/2006/documentManagement/types"/>
    <ds:schemaRef ds:uri="http://purl.org/dc/terms/"/>
    <ds:schemaRef ds:uri="http://purl.org/dc/dcmitype/"/>
    <ds:schemaRef ds:uri="c043ee69-9d54-4464-a25e-742db59e864a"/>
    <ds:schemaRef ds:uri="324e097d-bb88-4fe7-853d-3bbce479f7c0"/>
    <ds:schemaRef ds:uri="http://purl.org/dc/elements/1.1/"/>
    <ds:schemaRef ds:uri="http://www.w3.org/XML/1998/namespace"/>
    <ds:schemaRef ds:uri="a78f0c3a-6a43-4e6e-be26-2dbb94280b7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EF78E3E-9E4A-4AAC-A9CB-5F73115495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4e097d-bb88-4fe7-853d-3bbce479f7c0"/>
    <ds:schemaRef ds:uri="a78f0c3a-6a43-4e6e-be26-2dbb94280b72"/>
    <ds:schemaRef ds:uri="c043ee69-9d54-4464-a25e-742db59e86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3CECEB3-D6FA-4869-B399-ED9045DAE4E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 1</vt:lpstr>
    </vt:vector>
  </TitlesOfParts>
  <Company>Deloitte Touche Tohmatsu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Deloitte Touche Tohmatsu</dc:creator>
  <cp:lastModifiedBy>NBNL</cp:lastModifiedBy>
  <cp:lastPrinted>2007-08-09T11:47:28Z</cp:lastPrinted>
  <dcterms:created xsi:type="dcterms:W3CDTF">2007-08-08T19:57:43Z</dcterms:created>
  <dcterms:modified xsi:type="dcterms:W3CDTF">2021-04-15T14:39:35Z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0x0101003F4E881A4158044B89F08843534BCBAE</vt:lpwstr>
  </property>
</Properties>
</file>