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8380" windowHeight="13740" activeTab="2"/>
  </bookViews>
  <sheets>
    <sheet name="Explanatory notes" sheetId="1" r:id="rId1"/>
    <sheet name="Tariff model (art.30.2.b)--&gt;" sheetId="16" r:id="rId2"/>
    <sheet name="Parameters" sheetId="2" r:id="rId3"/>
    <sheet name="RPM" sheetId="5" r:id="rId4"/>
    <sheet name="P_EN" sheetId="3" r:id="rId5"/>
    <sheet name="P_EX" sheetId="15" r:id="rId6"/>
    <sheet name="TAR 2019-2020 (art. 30.2.a)--&gt; " sheetId="17" r:id="rId7"/>
    <sheet name="Tariffs 2019" sheetId="18" r:id="rId8"/>
    <sheet name="Comparison 2019-2020" sheetId="19" r:id="rId9"/>
  </sheets>
  <calcPr calcId="145621"/>
</workbook>
</file>

<file path=xl/calcChain.xml><?xml version="1.0" encoding="utf-8"?>
<calcChain xmlns="http://schemas.openxmlformats.org/spreadsheetml/2006/main">
  <c r="F10" i="19" l="1"/>
  <c r="F11" i="19"/>
  <c r="AQ75" i="15"/>
  <c r="AP75" i="15"/>
  <c r="AO75" i="15"/>
  <c r="AN75" i="15"/>
  <c r="AM75" i="15"/>
  <c r="AL75" i="15"/>
  <c r="AK75" i="15"/>
  <c r="AJ75" i="15"/>
  <c r="AI75" i="15"/>
  <c r="AH75" i="15"/>
  <c r="AG75" i="15"/>
  <c r="AF75" i="15"/>
  <c r="AQ74" i="3"/>
  <c r="AP74" i="3"/>
  <c r="AO74" i="3"/>
  <c r="AN74" i="3"/>
  <c r="AM74" i="3"/>
  <c r="AL74" i="3"/>
  <c r="AK74" i="3"/>
  <c r="AJ74" i="3"/>
  <c r="AI74" i="3"/>
  <c r="AH74" i="3"/>
  <c r="AG74" i="3"/>
  <c r="AF74" i="3"/>
  <c r="BC74" i="3"/>
  <c r="BB74" i="3"/>
  <c r="BA74" i="3"/>
  <c r="AZ74" i="3"/>
  <c r="AY74" i="3"/>
  <c r="AX74" i="3"/>
  <c r="AW74" i="3"/>
  <c r="AV74" i="3"/>
  <c r="AU74" i="3"/>
  <c r="AT74" i="3"/>
  <c r="AS74" i="3"/>
  <c r="AR74" i="3"/>
  <c r="AE74" i="3"/>
  <c r="AD74" i="3"/>
  <c r="AC74" i="3"/>
  <c r="AB74" i="3"/>
  <c r="AA74" i="3"/>
  <c r="Z74" i="3"/>
  <c r="Y74" i="3"/>
  <c r="X74" i="3"/>
  <c r="W74" i="3"/>
  <c r="V74" i="3"/>
  <c r="U74" i="3"/>
  <c r="T74" i="3"/>
  <c r="S74" i="3"/>
  <c r="R74" i="3"/>
  <c r="Q74" i="3"/>
  <c r="P74" i="3"/>
  <c r="O74" i="3"/>
  <c r="N74" i="3"/>
  <c r="M74" i="3"/>
  <c r="L74" i="3"/>
  <c r="K74" i="3"/>
  <c r="J74" i="3"/>
  <c r="I74" i="3"/>
  <c r="H74" i="3"/>
  <c r="F12" i="19"/>
  <c r="F9" i="19" l="1"/>
  <c r="G17" i="19"/>
  <c r="H61" i="15" l="1"/>
  <c r="H61" i="3"/>
  <c r="F22" i="5" l="1"/>
  <c r="F85" i="2"/>
  <c r="N18" i="19" l="1"/>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70" i="19"/>
  <c r="N71" i="19"/>
  <c r="N72" i="19"/>
  <c r="N73" i="19"/>
  <c r="N74" i="19"/>
  <c r="N75" i="19"/>
  <c r="N76" i="19"/>
  <c r="N77" i="19"/>
  <c r="N78" i="19"/>
  <c r="N79" i="19"/>
  <c r="N80" i="19"/>
  <c r="N81" i="19"/>
  <c r="N82" i="19"/>
  <c r="N83" i="19"/>
  <c r="N84" i="19"/>
  <c r="N85" i="19"/>
  <c r="N86" i="19"/>
  <c r="N87" i="19"/>
  <c r="N88" i="19"/>
  <c r="N89" i="19"/>
  <c r="N90" i="19"/>
  <c r="N91" i="19"/>
  <c r="N92" i="19"/>
  <c r="N93" i="19"/>
  <c r="N94" i="19"/>
  <c r="N95" i="19"/>
  <c r="N96" i="19"/>
  <c r="N97" i="19"/>
  <c r="N98" i="19"/>
  <c r="N99" i="19"/>
  <c r="N100" i="19"/>
  <c r="N101" i="19"/>
  <c r="N102" i="19"/>
  <c r="N103" i="19"/>
  <c r="N104" i="19"/>
  <c r="N105" i="19"/>
  <c r="N106" i="19"/>
  <c r="N107" i="19"/>
  <c r="N108" i="19"/>
  <c r="N109" i="19"/>
  <c r="N110" i="19"/>
  <c r="N111" i="19"/>
  <c r="N112" i="19"/>
  <c r="N113" i="19"/>
  <c r="N114" i="19"/>
  <c r="N115" i="19"/>
  <c r="N116" i="19"/>
  <c r="N117" i="19"/>
  <c r="N118" i="19"/>
  <c r="N119" i="19"/>
  <c r="N120" i="19"/>
  <c r="N121" i="19"/>
  <c r="N122" i="19"/>
  <c r="N123" i="19"/>
  <c r="N124" i="19"/>
  <c r="N125" i="19"/>
  <c r="N126" i="19"/>
  <c r="N127" i="19"/>
  <c r="N128" i="19"/>
  <c r="N129" i="19"/>
  <c r="N130" i="19"/>
  <c r="N131" i="19"/>
  <c r="N132" i="19"/>
  <c r="N133" i="19"/>
  <c r="N134" i="19"/>
  <c r="N135" i="19"/>
  <c r="N136" i="19"/>
  <c r="N137" i="19"/>
  <c r="N138" i="19"/>
  <c r="N139" i="19"/>
  <c r="N140" i="19"/>
  <c r="N141" i="19"/>
  <c r="N142" i="19"/>
  <c r="N143" i="19"/>
  <c r="N144" i="19"/>
  <c r="N145" i="19"/>
  <c r="N146" i="19"/>
  <c r="N147" i="19"/>
  <c r="N148" i="19"/>
  <c r="N149" i="19"/>
  <c r="N150" i="19"/>
  <c r="N151" i="19"/>
  <c r="N152" i="19"/>
  <c r="N153" i="19"/>
  <c r="N154" i="19"/>
  <c r="N155" i="19"/>
  <c r="N156" i="19"/>
  <c r="N157" i="19"/>
  <c r="N158" i="19"/>
  <c r="N159" i="19"/>
  <c r="N160" i="19"/>
  <c r="N161" i="19"/>
  <c r="N162" i="19"/>
  <c r="N163" i="19"/>
  <c r="N164" i="19"/>
  <c r="N165" i="19"/>
  <c r="N166" i="19"/>
  <c r="N167" i="19"/>
  <c r="N168" i="19"/>
  <c r="N169" i="19"/>
  <c r="N170" i="19"/>
  <c r="N171" i="19"/>
  <c r="N172" i="19"/>
  <c r="N173" i="19"/>
  <c r="N174" i="19"/>
  <c r="N175" i="19"/>
  <c r="N176" i="19"/>
  <c r="N177" i="19"/>
  <c r="N178" i="19"/>
  <c r="N179" i="19"/>
  <c r="N180" i="19"/>
  <c r="N181" i="19"/>
  <c r="N182" i="19"/>
  <c r="N183" i="19"/>
  <c r="N184" i="19"/>
  <c r="N185" i="19"/>
  <c r="N186" i="19"/>
  <c r="N187" i="19"/>
  <c r="N188" i="19"/>
  <c r="N189" i="19"/>
  <c r="N190" i="19"/>
  <c r="N191" i="19"/>
  <c r="N192" i="19"/>
  <c r="N193" i="19"/>
  <c r="N194" i="19"/>
  <c r="N195" i="19"/>
  <c r="N196" i="19"/>
  <c r="N197" i="19"/>
  <c r="N198" i="19"/>
  <c r="N199" i="19"/>
  <c r="N200" i="19"/>
  <c r="N201" i="19"/>
  <c r="N202" i="19"/>
  <c r="N203" i="19"/>
  <c r="N204" i="19"/>
  <c r="N205" i="19"/>
  <c r="N206" i="19"/>
  <c r="N207" i="19"/>
  <c r="N208" i="19"/>
  <c r="N209" i="19"/>
  <c r="N210" i="19"/>
  <c r="N211" i="19"/>
  <c r="N212" i="19"/>
  <c r="N213" i="19"/>
  <c r="N214" i="19"/>
  <c r="N215" i="19"/>
  <c r="N216" i="19"/>
  <c r="N217" i="19"/>
  <c r="N218" i="19"/>
  <c r="N219" i="19"/>
  <c r="N220" i="19"/>
  <c r="N221" i="19"/>
  <c r="N222" i="19"/>
  <c r="N223" i="19"/>
  <c r="N224" i="19"/>
  <c r="N225" i="19"/>
  <c r="N226" i="19"/>
  <c r="N227" i="19"/>
  <c r="N228" i="19"/>
  <c r="N229" i="19"/>
  <c r="N230" i="19"/>
  <c r="N231" i="19"/>
  <c r="N232" i="19"/>
  <c r="N233" i="19"/>
  <c r="N234" i="19"/>
  <c r="N235" i="19"/>
  <c r="N236" i="19"/>
  <c r="N237" i="19"/>
  <c r="N238" i="19"/>
  <c r="N239" i="19"/>
  <c r="N240" i="19"/>
  <c r="N241" i="19"/>
  <c r="N242" i="19"/>
  <c r="N243" i="19"/>
  <c r="N244" i="19"/>
  <c r="N245" i="19"/>
  <c r="N246" i="19"/>
  <c r="N247" i="19"/>
  <c r="N248" i="19"/>
  <c r="N249" i="19"/>
  <c r="N250" i="19"/>
  <c r="N251" i="19"/>
  <c r="N252" i="19"/>
  <c r="N253" i="19"/>
  <c r="N254" i="19"/>
  <c r="N255" i="19"/>
  <c r="N256" i="19"/>
  <c r="N257" i="19"/>
  <c r="N258" i="19"/>
  <c r="N259" i="19"/>
  <c r="N260" i="19"/>
  <c r="N261" i="19"/>
  <c r="N262" i="19"/>
  <c r="N263" i="19"/>
  <c r="N264" i="19"/>
  <c r="N265" i="19"/>
  <c r="N266" i="19"/>
  <c r="N267" i="19"/>
  <c r="N268" i="19"/>
  <c r="N269" i="19"/>
  <c r="N270" i="19"/>
  <c r="N271" i="19"/>
  <c r="N272" i="19"/>
  <c r="N273" i="19"/>
  <c r="N274" i="19"/>
  <c r="N275" i="19"/>
  <c r="N276" i="19"/>
  <c r="N277" i="19"/>
  <c r="N278" i="19"/>
  <c r="N279" i="19"/>
  <c r="N280" i="19"/>
  <c r="N281" i="19"/>
  <c r="N282" i="19"/>
  <c r="N283" i="19"/>
  <c r="N284" i="19"/>
  <c r="N285" i="19"/>
  <c r="N286" i="19"/>
  <c r="N287" i="19"/>
  <c r="N288" i="19"/>
  <c r="N289" i="19"/>
  <c r="N290" i="19"/>
  <c r="N291" i="19"/>
  <c r="N292" i="19"/>
  <c r="N293" i="19"/>
  <c r="N294" i="19"/>
  <c r="N295" i="19"/>
  <c r="N296" i="19"/>
  <c r="N297" i="19"/>
  <c r="N298" i="19"/>
  <c r="N299" i="19"/>
  <c r="N300" i="19"/>
  <c r="N301" i="19"/>
  <c r="N302" i="19"/>
  <c r="N303" i="19"/>
  <c r="N304" i="19"/>
  <c r="N305" i="19"/>
  <c r="N306" i="19"/>
  <c r="N307" i="19"/>
  <c r="N308" i="19"/>
  <c r="N309" i="19"/>
  <c r="N310" i="19"/>
  <c r="N311" i="19"/>
  <c r="N312" i="19"/>
  <c r="N313" i="19"/>
  <c r="N314" i="19"/>
  <c r="N315" i="19"/>
  <c r="N316" i="19"/>
  <c r="N317" i="19"/>
  <c r="N318" i="19"/>
  <c r="N319" i="19"/>
  <c r="N320" i="19"/>
  <c r="N321" i="19"/>
  <c r="N322" i="19"/>
  <c r="N323" i="19"/>
  <c r="N324" i="19"/>
  <c r="N325" i="19"/>
  <c r="N326" i="19"/>
  <c r="N327" i="19"/>
  <c r="N328" i="19"/>
  <c r="N329" i="19"/>
  <c r="N330" i="19"/>
  <c r="N331" i="19"/>
  <c r="N332" i="19"/>
  <c r="N333" i="19"/>
  <c r="N334" i="19"/>
  <c r="N335" i="19"/>
  <c r="N336" i="19"/>
  <c r="N337" i="19"/>
  <c r="N338" i="19"/>
  <c r="N339" i="19"/>
  <c r="N340" i="19"/>
  <c r="N341" i="19"/>
  <c r="N342" i="19"/>
  <c r="N343" i="19"/>
  <c r="N344" i="19"/>
  <c r="N345" i="19"/>
  <c r="N346" i="19"/>
  <c r="N347" i="19"/>
  <c r="N348" i="19"/>
  <c r="N349" i="19"/>
  <c r="N350" i="19"/>
  <c r="N351" i="19"/>
  <c r="N352" i="19"/>
  <c r="N353" i="19"/>
  <c r="N354" i="19"/>
  <c r="N355" i="19"/>
  <c r="N356" i="19"/>
  <c r="N357" i="19"/>
  <c r="N358" i="19"/>
  <c r="N359" i="19"/>
  <c r="N360" i="19"/>
  <c r="N361" i="19"/>
  <c r="N362" i="19"/>
  <c r="N363" i="19"/>
  <c r="N364" i="19"/>
  <c r="N365" i="19"/>
  <c r="N366" i="19"/>
  <c r="N367" i="19"/>
  <c r="N368" i="19"/>
  <c r="N369" i="19"/>
  <c r="N370" i="19"/>
  <c r="N371" i="19"/>
  <c r="N372" i="19"/>
  <c r="N373" i="19"/>
  <c r="N374" i="19"/>
  <c r="N375" i="19"/>
  <c r="N376" i="19"/>
  <c r="N377" i="19"/>
  <c r="N378" i="19"/>
  <c r="N379" i="19"/>
  <c r="N380" i="19"/>
  <c r="N381" i="19"/>
  <c r="N382" i="19"/>
  <c r="N383" i="19"/>
  <c r="N384" i="19"/>
  <c r="N385" i="19"/>
  <c r="N386" i="19"/>
  <c r="N387" i="19"/>
  <c r="N388" i="19"/>
  <c r="N389" i="19"/>
  <c r="N390" i="19"/>
  <c r="N391" i="19"/>
  <c r="N392" i="19"/>
  <c r="N393" i="19"/>
  <c r="N394" i="19"/>
  <c r="N395" i="19"/>
  <c r="N396" i="19"/>
  <c r="N397" i="19"/>
  <c r="N398" i="19"/>
  <c r="N399" i="19"/>
  <c r="N400" i="19"/>
  <c r="N401" i="19"/>
  <c r="N402" i="19"/>
  <c r="N403" i="19"/>
  <c r="N404" i="19"/>
  <c r="N405" i="19"/>
  <c r="N406" i="19"/>
  <c r="N407" i="19"/>
  <c r="N408" i="19"/>
  <c r="N409" i="19"/>
  <c r="N410" i="19"/>
  <c r="N411" i="19"/>
  <c r="N412" i="19"/>
  <c r="N413" i="19"/>
  <c r="N414" i="19"/>
  <c r="N415" i="19"/>
  <c r="N416" i="19"/>
  <c r="N417" i="19"/>
  <c r="N418" i="19"/>
  <c r="N419" i="19"/>
  <c r="N420" i="19"/>
  <c r="N421" i="19"/>
  <c r="N422" i="19"/>
  <c r="N423" i="19"/>
  <c r="N424" i="19"/>
  <c r="N425" i="19"/>
  <c r="N426" i="19"/>
  <c r="N427" i="19"/>
  <c r="N428" i="19"/>
  <c r="N429" i="19"/>
  <c r="N430" i="19"/>
  <c r="N431" i="19"/>
  <c r="N432" i="19"/>
  <c r="N433" i="19"/>
  <c r="N434" i="19"/>
  <c r="N435" i="19"/>
  <c r="N436" i="19"/>
  <c r="N437" i="19"/>
  <c r="N438" i="19"/>
  <c r="N439" i="19"/>
  <c r="N440" i="19"/>
  <c r="N441" i="19"/>
  <c r="N442" i="19"/>
  <c r="N443" i="19"/>
  <c r="N444" i="19"/>
  <c r="N445" i="19"/>
  <c r="N446" i="19"/>
  <c r="N447" i="19"/>
  <c r="N448" i="19"/>
  <c r="N449" i="19"/>
  <c r="N450" i="19"/>
  <c r="N451" i="19"/>
  <c r="N452" i="19"/>
  <c r="N453" i="19"/>
  <c r="N454" i="19"/>
  <c r="N455" i="19"/>
  <c r="N456" i="19"/>
  <c r="N457" i="19"/>
  <c r="N458" i="19"/>
  <c r="N459" i="19"/>
  <c r="N460" i="19"/>
  <c r="N461" i="19"/>
  <c r="N462" i="19"/>
  <c r="N463" i="19"/>
  <c r="N464" i="19"/>
  <c r="N465" i="19"/>
  <c r="N466" i="19"/>
  <c r="N467" i="19"/>
  <c r="N468" i="19"/>
  <c r="N469" i="19"/>
  <c r="N470" i="19"/>
  <c r="N471" i="19"/>
  <c r="N472" i="19"/>
  <c r="N473" i="19"/>
  <c r="N474" i="19"/>
  <c r="N475" i="19"/>
  <c r="N476" i="19"/>
  <c r="N477" i="19"/>
  <c r="N478" i="19"/>
  <c r="N479" i="19"/>
  <c r="N480" i="19"/>
  <c r="N481" i="19"/>
  <c r="N482" i="19"/>
  <c r="N483" i="19"/>
  <c r="N484" i="19"/>
  <c r="N485" i="19"/>
  <c r="N486" i="19"/>
  <c r="N487" i="19"/>
  <c r="N488" i="19"/>
  <c r="N489" i="19"/>
  <c r="N490" i="19"/>
  <c r="N491" i="19"/>
  <c r="N492" i="19"/>
  <c r="N493" i="19"/>
  <c r="N494" i="19"/>
  <c r="N495" i="19"/>
  <c r="N496" i="19"/>
  <c r="N497" i="19"/>
  <c r="N498" i="19"/>
  <c r="N499" i="19"/>
  <c r="N500" i="19"/>
  <c r="N501" i="19"/>
  <c r="N502" i="19"/>
  <c r="N503" i="19"/>
  <c r="N504" i="19"/>
  <c r="N505" i="19"/>
  <c r="N506" i="19"/>
  <c r="N507" i="19"/>
  <c r="N508" i="19"/>
  <c r="N509" i="19"/>
  <c r="N510" i="19"/>
  <c r="N511" i="19"/>
  <c r="N512" i="19"/>
  <c r="N513" i="19"/>
  <c r="N514" i="19"/>
  <c r="N515" i="19"/>
  <c r="N516" i="19"/>
  <c r="N517" i="19"/>
  <c r="N518" i="19"/>
  <c r="N519" i="19"/>
  <c r="N520" i="19"/>
  <c r="N521" i="19"/>
  <c r="N522" i="19"/>
  <c r="N523" i="19"/>
  <c r="N524" i="19"/>
  <c r="N525" i="19"/>
  <c r="N526" i="19"/>
  <c r="N527" i="19"/>
  <c r="N528" i="19"/>
  <c r="N529" i="19"/>
  <c r="N530" i="19"/>
  <c r="N531" i="19"/>
  <c r="N532" i="19"/>
  <c r="N533" i="19"/>
  <c r="N534" i="19"/>
  <c r="N535" i="19"/>
  <c r="N536" i="19"/>
  <c r="N537" i="19"/>
  <c r="N538" i="19"/>
  <c r="N539" i="19"/>
  <c r="N540" i="19"/>
  <c r="N541" i="19"/>
  <c r="N542" i="19"/>
  <c r="N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17" i="19"/>
  <c r="H19" i="15" l="1"/>
  <c r="K57" i="15"/>
  <c r="J57" i="15"/>
  <c r="I57" i="15"/>
  <c r="H57" i="15"/>
  <c r="S54" i="15"/>
  <c r="R54" i="15"/>
  <c r="Q54" i="15"/>
  <c r="P54" i="15"/>
  <c r="O54" i="15"/>
  <c r="N54" i="15"/>
  <c r="M54" i="15"/>
  <c r="L54" i="15"/>
  <c r="K54" i="15"/>
  <c r="J54" i="15"/>
  <c r="I54" i="15"/>
  <c r="H54" i="15"/>
  <c r="S53" i="15"/>
  <c r="R53" i="15"/>
  <c r="Q53" i="15"/>
  <c r="P53" i="15"/>
  <c r="O53" i="15"/>
  <c r="N53" i="15"/>
  <c r="M53" i="15"/>
  <c r="L53" i="15"/>
  <c r="K53" i="15"/>
  <c r="J53" i="15"/>
  <c r="I53" i="15"/>
  <c r="H53" i="15"/>
  <c r="S52" i="15"/>
  <c r="R52" i="15"/>
  <c r="Q52" i="15"/>
  <c r="P52" i="15"/>
  <c r="O52" i="15"/>
  <c r="N52" i="15"/>
  <c r="M52" i="15"/>
  <c r="L52" i="15"/>
  <c r="K52" i="15"/>
  <c r="J52" i="15"/>
  <c r="I52" i="15"/>
  <c r="H52" i="15"/>
  <c r="H47" i="15"/>
  <c r="H46" i="15"/>
  <c r="H45" i="15"/>
  <c r="H44" i="15"/>
  <c r="S22" i="15"/>
  <c r="R22" i="15"/>
  <c r="Q22" i="15"/>
  <c r="P22" i="15"/>
  <c r="O22" i="15"/>
  <c r="N22" i="15"/>
  <c r="M22" i="15"/>
  <c r="L22" i="15"/>
  <c r="K22" i="15"/>
  <c r="J22" i="15"/>
  <c r="I22" i="15"/>
  <c r="H22" i="15"/>
  <c r="S21" i="15"/>
  <c r="R21" i="15"/>
  <c r="Q21" i="15"/>
  <c r="P21" i="15"/>
  <c r="O21" i="15"/>
  <c r="N21" i="15"/>
  <c r="M21" i="15"/>
  <c r="L21" i="15"/>
  <c r="K21" i="15"/>
  <c r="J21" i="15"/>
  <c r="I21" i="15"/>
  <c r="H21" i="15"/>
  <c r="S20" i="15"/>
  <c r="R20" i="15"/>
  <c r="Q20" i="15"/>
  <c r="P20" i="15"/>
  <c r="O20" i="15"/>
  <c r="N20" i="15"/>
  <c r="M20" i="15"/>
  <c r="L20" i="15"/>
  <c r="K20" i="15"/>
  <c r="J20" i="15"/>
  <c r="I20" i="15"/>
  <c r="H20" i="15"/>
  <c r="S19" i="15"/>
  <c r="R19" i="15"/>
  <c r="Q19" i="15"/>
  <c r="P19" i="15"/>
  <c r="O19" i="15"/>
  <c r="N19" i="15"/>
  <c r="M19" i="15"/>
  <c r="L19" i="15"/>
  <c r="K19" i="15"/>
  <c r="J19" i="15"/>
  <c r="I19" i="15"/>
  <c r="I57" i="3" l="1"/>
  <c r="J57" i="3"/>
  <c r="K57" i="3"/>
  <c r="H57" i="3"/>
  <c r="I52" i="3"/>
  <c r="J52" i="3"/>
  <c r="K52" i="3"/>
  <c r="L52" i="3"/>
  <c r="M52" i="3"/>
  <c r="N52" i="3"/>
  <c r="O52" i="3"/>
  <c r="P52" i="3"/>
  <c r="Q52" i="3"/>
  <c r="R52" i="3"/>
  <c r="S52" i="3"/>
  <c r="I53" i="3"/>
  <c r="J53" i="3"/>
  <c r="K53" i="3"/>
  <c r="L53" i="3"/>
  <c r="M53" i="3"/>
  <c r="N53" i="3"/>
  <c r="O53" i="3"/>
  <c r="P53" i="3"/>
  <c r="Q53" i="3"/>
  <c r="R53" i="3"/>
  <c r="S53" i="3"/>
  <c r="I54" i="3"/>
  <c r="J54" i="3"/>
  <c r="K54" i="3"/>
  <c r="L54" i="3"/>
  <c r="M54" i="3"/>
  <c r="N54" i="3"/>
  <c r="O54" i="3"/>
  <c r="P54" i="3"/>
  <c r="Q54" i="3"/>
  <c r="R54" i="3"/>
  <c r="S54" i="3"/>
  <c r="H53" i="3"/>
  <c r="H54" i="3"/>
  <c r="H52" i="3"/>
  <c r="H45" i="3"/>
  <c r="H46" i="3"/>
  <c r="H47" i="3"/>
  <c r="H44" i="3"/>
  <c r="I19" i="3"/>
  <c r="J19" i="3"/>
  <c r="K19" i="3"/>
  <c r="L19" i="3"/>
  <c r="M19" i="3"/>
  <c r="N19" i="3"/>
  <c r="O19" i="3"/>
  <c r="P19" i="3"/>
  <c r="Q19" i="3"/>
  <c r="R19" i="3"/>
  <c r="S19" i="3"/>
  <c r="I20" i="3"/>
  <c r="J20" i="3"/>
  <c r="K20" i="3"/>
  <c r="L20" i="3"/>
  <c r="M20" i="3"/>
  <c r="N20" i="3"/>
  <c r="O20" i="3"/>
  <c r="P20" i="3"/>
  <c r="Q20" i="3"/>
  <c r="R20" i="3"/>
  <c r="S20" i="3"/>
  <c r="I21" i="3"/>
  <c r="J21" i="3"/>
  <c r="K21" i="3"/>
  <c r="L21" i="3"/>
  <c r="M21" i="3"/>
  <c r="N21" i="3"/>
  <c r="O21" i="3"/>
  <c r="P21" i="3"/>
  <c r="Q21" i="3"/>
  <c r="R21" i="3"/>
  <c r="S21" i="3"/>
  <c r="I22" i="3"/>
  <c r="J22" i="3"/>
  <c r="K22" i="3"/>
  <c r="L22" i="3"/>
  <c r="M22" i="3"/>
  <c r="N22" i="3"/>
  <c r="O22" i="3"/>
  <c r="P22" i="3"/>
  <c r="Q22" i="3"/>
  <c r="R22" i="3"/>
  <c r="S22" i="3"/>
  <c r="H20" i="3"/>
  <c r="H21" i="3"/>
  <c r="H22" i="3"/>
  <c r="H19" i="3"/>
  <c r="F124" i="2" l="1"/>
  <c r="F125" i="2"/>
  <c r="F126" i="2"/>
  <c r="F123" i="2"/>
  <c r="F118" i="2"/>
  <c r="G118" i="2"/>
  <c r="H118" i="2"/>
  <c r="I118" i="2"/>
  <c r="F119" i="2"/>
  <c r="G119" i="2"/>
  <c r="H119" i="2"/>
  <c r="I119" i="2"/>
  <c r="F120" i="2"/>
  <c r="G120" i="2"/>
  <c r="H120" i="2"/>
  <c r="I120" i="2"/>
  <c r="I117" i="2"/>
  <c r="H117" i="2"/>
  <c r="G117" i="2"/>
  <c r="F117" i="2"/>
  <c r="K26" i="15" l="1"/>
  <c r="K26" i="3"/>
  <c r="H25" i="15"/>
  <c r="H25" i="3"/>
  <c r="H31" i="15"/>
  <c r="H31" i="3"/>
  <c r="I25" i="15"/>
  <c r="I25" i="3"/>
  <c r="I26" i="15"/>
  <c r="I26" i="3"/>
  <c r="K28" i="15"/>
  <c r="K28" i="3"/>
  <c r="K27" i="15"/>
  <c r="K27" i="3"/>
  <c r="F129" i="2"/>
  <c r="J28" i="15"/>
  <c r="J28" i="3"/>
  <c r="J27" i="15"/>
  <c r="J27" i="3"/>
  <c r="J26" i="15"/>
  <c r="J26" i="3"/>
  <c r="H34" i="15"/>
  <c r="H34" i="3"/>
  <c r="F132" i="2"/>
  <c r="J25" i="15"/>
  <c r="J25" i="3"/>
  <c r="I28" i="15"/>
  <c r="I28" i="3"/>
  <c r="I27" i="15"/>
  <c r="I27" i="3"/>
  <c r="H33" i="15"/>
  <c r="H33" i="3"/>
  <c r="F131" i="2"/>
  <c r="K25" i="15"/>
  <c r="K25" i="3"/>
  <c r="H28" i="15"/>
  <c r="H28" i="3"/>
  <c r="H27" i="15"/>
  <c r="H27" i="3"/>
  <c r="H26" i="15"/>
  <c r="H26" i="3"/>
  <c r="H32" i="15"/>
  <c r="H32" i="3"/>
  <c r="F130" i="2"/>
  <c r="K17" i="5"/>
  <c r="J17" i="5"/>
  <c r="I17" i="5"/>
  <c r="H17" i="5"/>
  <c r="K16" i="5"/>
  <c r="J16" i="5"/>
  <c r="I16" i="5"/>
  <c r="H16" i="5"/>
  <c r="K14" i="5"/>
  <c r="J14" i="5"/>
  <c r="I14" i="5"/>
  <c r="H14" i="5"/>
  <c r="K13" i="5"/>
  <c r="J13" i="5"/>
  <c r="I13" i="5"/>
  <c r="H13" i="5"/>
  <c r="G58" i="2"/>
  <c r="H58" i="2"/>
  <c r="I58" i="2"/>
  <c r="J58" i="2"/>
  <c r="F58" i="2"/>
  <c r="G21" i="2"/>
  <c r="G22" i="2" s="1"/>
  <c r="G61" i="2" s="1"/>
  <c r="H59" i="2"/>
  <c r="I21" i="2"/>
  <c r="I22" i="2" s="1"/>
  <c r="I61" i="2" s="1"/>
  <c r="J21" i="2"/>
  <c r="J22" i="2" s="1"/>
  <c r="J61" i="2" s="1"/>
  <c r="F21" i="2"/>
  <c r="F22" i="2" s="1"/>
  <c r="F61" i="2" s="1"/>
  <c r="AS67" i="15" l="1"/>
  <c r="AR67" i="15"/>
  <c r="AT67" i="15"/>
  <c r="AU67" i="15"/>
  <c r="AF67" i="3"/>
  <c r="AH67" i="3"/>
  <c r="H38" i="15"/>
  <c r="H38" i="3"/>
  <c r="AO80" i="3"/>
  <c r="AJ80" i="3"/>
  <c r="AQ80" i="3"/>
  <c r="AN80" i="3"/>
  <c r="AG80" i="3"/>
  <c r="AI80" i="3"/>
  <c r="AH80" i="3"/>
  <c r="AF80" i="3"/>
  <c r="AM80" i="3"/>
  <c r="AL80" i="3"/>
  <c r="AK80" i="3"/>
  <c r="AP80" i="3"/>
  <c r="AS67" i="3"/>
  <c r="H40" i="15"/>
  <c r="H40" i="3"/>
  <c r="AU67" i="3"/>
  <c r="I67" i="3"/>
  <c r="U67" i="3"/>
  <c r="T67" i="3"/>
  <c r="H67" i="3"/>
  <c r="Y80" i="3"/>
  <c r="AD80" i="3"/>
  <c r="W80" i="3"/>
  <c r="AA80" i="3"/>
  <c r="AC80" i="3"/>
  <c r="X80" i="3"/>
  <c r="AE80" i="3"/>
  <c r="V80" i="3"/>
  <c r="AB80" i="3"/>
  <c r="U80" i="3"/>
  <c r="Z80" i="3"/>
  <c r="T80" i="3"/>
  <c r="K67" i="3"/>
  <c r="W67" i="3"/>
  <c r="AI82" i="15"/>
  <c r="AL82" i="15"/>
  <c r="AG82" i="15"/>
  <c r="AM82" i="15"/>
  <c r="AN82" i="15"/>
  <c r="AF82" i="15"/>
  <c r="AJ82" i="15"/>
  <c r="AQ82" i="15"/>
  <c r="AH82" i="15"/>
  <c r="AO82" i="15"/>
  <c r="AP82" i="15"/>
  <c r="AK82" i="15"/>
  <c r="AY80" i="3"/>
  <c r="BC80" i="3"/>
  <c r="BA80" i="3"/>
  <c r="AV80" i="3"/>
  <c r="AZ80" i="3"/>
  <c r="AX80" i="3"/>
  <c r="AT80" i="3"/>
  <c r="AS80" i="3"/>
  <c r="AR80" i="3"/>
  <c r="AW80" i="3"/>
  <c r="BB80" i="3"/>
  <c r="AU80" i="3"/>
  <c r="H37" i="15"/>
  <c r="H37" i="3"/>
  <c r="U67" i="15"/>
  <c r="I67" i="15"/>
  <c r="T67" i="15"/>
  <c r="H67" i="15"/>
  <c r="Y82" i="15"/>
  <c r="AE82" i="15"/>
  <c r="AC82" i="15"/>
  <c r="AA82" i="15"/>
  <c r="AD82" i="15"/>
  <c r="W82" i="15"/>
  <c r="T82" i="15"/>
  <c r="Z82" i="15"/>
  <c r="X82" i="15"/>
  <c r="V82" i="15"/>
  <c r="U82" i="15"/>
  <c r="AB82" i="15"/>
  <c r="AF67" i="15"/>
  <c r="W67" i="15"/>
  <c r="K67" i="15"/>
  <c r="AG67" i="3"/>
  <c r="J67" i="3"/>
  <c r="V67" i="3"/>
  <c r="AX82" i="15"/>
  <c r="AS82" i="15"/>
  <c r="AY82" i="15"/>
  <c r="BC82" i="15"/>
  <c r="AT82" i="15"/>
  <c r="AZ82" i="15"/>
  <c r="BA82" i="15"/>
  <c r="AV82" i="15"/>
  <c r="BB82" i="15"/>
  <c r="AW82" i="15"/>
  <c r="AR82" i="15"/>
  <c r="AU82" i="15"/>
  <c r="AH67" i="15"/>
  <c r="AI67" i="3"/>
  <c r="S80" i="3"/>
  <c r="O80" i="3"/>
  <c r="I80" i="3"/>
  <c r="N80" i="3"/>
  <c r="H80" i="3"/>
  <c r="M80" i="3"/>
  <c r="L80" i="3"/>
  <c r="R80" i="3"/>
  <c r="Q80" i="3"/>
  <c r="J80" i="3"/>
  <c r="P80" i="3"/>
  <c r="K80" i="3"/>
  <c r="F64" i="2"/>
  <c r="AR67" i="3"/>
  <c r="H39" i="15"/>
  <c r="H39" i="3"/>
  <c r="AG67" i="15"/>
  <c r="V67" i="15"/>
  <c r="J67" i="15"/>
  <c r="AT67" i="3"/>
  <c r="AI67" i="15"/>
  <c r="S82" i="15"/>
  <c r="H75" i="15"/>
  <c r="I75" i="15"/>
  <c r="Y75" i="15"/>
  <c r="N75" i="15"/>
  <c r="AT75" i="15"/>
  <c r="AD75" i="15"/>
  <c r="BC75" i="15"/>
  <c r="S75" i="15"/>
  <c r="L75" i="15"/>
  <c r="AB75" i="15"/>
  <c r="AR75" i="15"/>
  <c r="J82" i="15"/>
  <c r="O82" i="15"/>
  <c r="L82" i="15"/>
  <c r="H82" i="15"/>
  <c r="P82" i="15"/>
  <c r="M75" i="15"/>
  <c r="AC75" i="15"/>
  <c r="AS75" i="15"/>
  <c r="Z75" i="15"/>
  <c r="AX75" i="15"/>
  <c r="K75" i="15"/>
  <c r="J75" i="15"/>
  <c r="W75" i="15"/>
  <c r="P75" i="15"/>
  <c r="AV75" i="15"/>
  <c r="K82" i="15"/>
  <c r="Q82" i="15"/>
  <c r="M82" i="15"/>
  <c r="Q75" i="15"/>
  <c r="AW75" i="15"/>
  <c r="BB75" i="15"/>
  <c r="O75" i="15"/>
  <c r="AU75" i="15"/>
  <c r="V75" i="15"/>
  <c r="AE75" i="15"/>
  <c r="T75" i="15"/>
  <c r="AZ75" i="15"/>
  <c r="R82" i="15"/>
  <c r="U75" i="15"/>
  <c r="BA75" i="15"/>
  <c r="R75" i="15"/>
  <c r="AA75" i="15"/>
  <c r="AY75" i="15"/>
  <c r="X75" i="15"/>
  <c r="N82" i="15"/>
  <c r="I82" i="15"/>
  <c r="H21" i="2"/>
  <c r="H22" i="2" s="1"/>
  <c r="H61" i="2" s="1"/>
  <c r="F67" i="2" s="1"/>
  <c r="K11" i="5" s="1"/>
  <c r="I59" i="2"/>
  <c r="H11" i="5"/>
  <c r="F59" i="2"/>
  <c r="G59" i="2"/>
  <c r="J59" i="2"/>
  <c r="I60" i="2"/>
  <c r="F60" i="2"/>
  <c r="G60" i="2"/>
  <c r="J60" i="2"/>
  <c r="AF90" i="15" l="1"/>
  <c r="AJ90" i="15"/>
  <c r="AN90" i="15"/>
  <c r="AG90" i="15"/>
  <c r="AK90" i="15"/>
  <c r="AO90" i="15"/>
  <c r="AH90" i="15"/>
  <c r="AP90" i="15"/>
  <c r="AL90" i="15"/>
  <c r="AI90" i="15"/>
  <c r="AM90" i="15"/>
  <c r="AQ90" i="15"/>
  <c r="H90" i="15"/>
  <c r="L90" i="15"/>
  <c r="P90" i="15"/>
  <c r="I90" i="15"/>
  <c r="M90" i="15"/>
  <c r="Q90" i="15"/>
  <c r="J90" i="15"/>
  <c r="N90" i="15"/>
  <c r="R90" i="15"/>
  <c r="K90" i="15"/>
  <c r="O90" i="15"/>
  <c r="S90" i="15"/>
  <c r="T90" i="15"/>
  <c r="X90" i="15"/>
  <c r="AB90" i="15"/>
  <c r="U90" i="15"/>
  <c r="Y90" i="15"/>
  <c r="AC90" i="15"/>
  <c r="V90" i="15"/>
  <c r="Z90" i="15"/>
  <c r="AD90" i="15"/>
  <c r="W90" i="15"/>
  <c r="AA90" i="15"/>
  <c r="AE90" i="15"/>
  <c r="AR90" i="15"/>
  <c r="AV90" i="15"/>
  <c r="AZ90" i="15"/>
  <c r="AS90" i="15"/>
  <c r="AW90" i="15"/>
  <c r="BA90" i="15"/>
  <c r="AX90" i="15"/>
  <c r="AU90" i="15"/>
  <c r="AY90" i="15"/>
  <c r="BC90" i="15"/>
  <c r="AT90" i="15"/>
  <c r="BB90" i="15"/>
  <c r="H60" i="2"/>
  <c r="F66" i="2" s="1"/>
  <c r="J11" i="5" s="1"/>
  <c r="S88" i="3"/>
  <c r="O88" i="3"/>
  <c r="J88" i="3"/>
  <c r="P88" i="3"/>
  <c r="I88" i="3"/>
  <c r="N88" i="3"/>
  <c r="H88" i="3"/>
  <c r="K88" i="3"/>
  <c r="R88" i="3"/>
  <c r="M88" i="3"/>
  <c r="Q88" i="3"/>
  <c r="L88" i="3"/>
  <c r="AA88" i="3"/>
  <c r="Y88" i="3"/>
  <c r="AD88" i="3"/>
  <c r="AE88" i="3"/>
  <c r="W88" i="3"/>
  <c r="AC88" i="3"/>
  <c r="V88" i="3"/>
  <c r="X88" i="3"/>
  <c r="AB88" i="3"/>
  <c r="U88" i="3"/>
  <c r="Z88" i="3"/>
  <c r="T88" i="3"/>
  <c r="F65" i="2"/>
  <c r="I11" i="5" s="1"/>
  <c r="AK88" i="3"/>
  <c r="AP88" i="3"/>
  <c r="AJ88" i="3"/>
  <c r="AM88" i="3"/>
  <c r="AH88" i="3"/>
  <c r="AO88" i="3"/>
  <c r="AQ88" i="3"/>
  <c r="AN88" i="3"/>
  <c r="AG88" i="3"/>
  <c r="AL88" i="3"/>
  <c r="AF88" i="3"/>
  <c r="AI88" i="3"/>
  <c r="AY88" i="3"/>
  <c r="BC88" i="3"/>
  <c r="AW88" i="3"/>
  <c r="BB88" i="3"/>
  <c r="AV88" i="3"/>
  <c r="AZ88" i="3"/>
  <c r="BA88" i="3"/>
  <c r="AT88" i="3"/>
  <c r="AU88" i="3"/>
  <c r="AS88" i="3"/>
  <c r="AX88" i="3"/>
  <c r="AR88" i="3"/>
  <c r="F19" i="5" l="1"/>
  <c r="F20" i="5"/>
  <c r="H27" i="5" s="1"/>
  <c r="H26" i="5" l="1"/>
  <c r="H31" i="5" s="1"/>
  <c r="I26" i="5"/>
  <c r="J26" i="5"/>
  <c r="K26" i="5"/>
  <c r="K27" i="5"/>
  <c r="I27" i="5"/>
  <c r="J27" i="5"/>
  <c r="K31" i="5" l="1"/>
  <c r="J31" i="5"/>
  <c r="J32" i="5" s="1"/>
  <c r="I31" i="5"/>
  <c r="I32" i="5" s="1"/>
  <c r="H32" i="5"/>
  <c r="K32" i="5" l="1"/>
  <c r="K36" i="5" s="1"/>
  <c r="K12" i="3" s="1"/>
  <c r="I39" i="5"/>
  <c r="I13" i="15" s="1"/>
  <c r="X78" i="15" s="1"/>
  <c r="I38" i="5"/>
  <c r="I13" i="3" s="1"/>
  <c r="W91" i="3" s="1"/>
  <c r="J38" i="5"/>
  <c r="J13" i="3" s="1"/>
  <c r="AP91" i="3" s="1"/>
  <c r="J39" i="5"/>
  <c r="J13" i="15" s="1"/>
  <c r="H36" i="5"/>
  <c r="H12" i="3" s="1"/>
  <c r="H39" i="5"/>
  <c r="H13" i="15" s="1"/>
  <c r="H38" i="5"/>
  <c r="H13" i="3" s="1"/>
  <c r="I37" i="5"/>
  <c r="I12" i="15" s="1"/>
  <c r="I36" i="5"/>
  <c r="I12" i="3" s="1"/>
  <c r="H37" i="5"/>
  <c r="H12" i="15" s="1"/>
  <c r="H69" i="15" s="1"/>
  <c r="J36" i="5"/>
  <c r="J37" i="5"/>
  <c r="J12" i="15" s="1"/>
  <c r="K38" i="5" l="1"/>
  <c r="AC84" i="3"/>
  <c r="AC96" i="3" s="1"/>
  <c r="X84" i="3"/>
  <c r="X96" i="3" s="1"/>
  <c r="AA84" i="3"/>
  <c r="AA96" i="3" s="1"/>
  <c r="AV90" i="3"/>
  <c r="AW83" i="3"/>
  <c r="AW95" i="3" s="1"/>
  <c r="BA76" i="3"/>
  <c r="BB90" i="3"/>
  <c r="AT76" i="3"/>
  <c r="AT90" i="3"/>
  <c r="AY83" i="3"/>
  <c r="AY95" i="3" s="1"/>
  <c r="BC76" i="3"/>
  <c r="AR90" i="3"/>
  <c r="AV76" i="3"/>
  <c r="AV83" i="3"/>
  <c r="AV95" i="3" s="1"/>
  <c r="AZ90" i="3"/>
  <c r="AW90" i="3"/>
  <c r="BA83" i="3"/>
  <c r="BA95" i="3" s="1"/>
  <c r="AS69" i="3"/>
  <c r="AT83" i="3"/>
  <c r="AT95" i="3" s="1"/>
  <c r="AX76" i="3"/>
  <c r="AY90" i="3"/>
  <c r="BC83" i="3"/>
  <c r="BC95" i="3" s="1"/>
  <c r="AU69" i="3"/>
  <c r="AZ76" i="3"/>
  <c r="AU83" i="3"/>
  <c r="AU95" i="3" s="1"/>
  <c r="AR69" i="3"/>
  <c r="BA90" i="3"/>
  <c r="AS76" i="3"/>
  <c r="AS90" i="3"/>
  <c r="AX83" i="3"/>
  <c r="AX95" i="3" s="1"/>
  <c r="BB76" i="3"/>
  <c r="BC90" i="3"/>
  <c r="AU76" i="3"/>
  <c r="AU90" i="3"/>
  <c r="AZ83" i="3"/>
  <c r="AZ95" i="3" s="1"/>
  <c r="AR76" i="3"/>
  <c r="AS83" i="3"/>
  <c r="AS95" i="3" s="1"/>
  <c r="AW76" i="3"/>
  <c r="AX90" i="3"/>
  <c r="BB83" i="3"/>
  <c r="BB95" i="3" s="1"/>
  <c r="AT69" i="3"/>
  <c r="AY76" i="3"/>
  <c r="AR83" i="3"/>
  <c r="AR95" i="3" s="1"/>
  <c r="U77" i="3"/>
  <c r="K37" i="5"/>
  <c r="U91" i="3"/>
  <c r="K39" i="5"/>
  <c r="AE91" i="3"/>
  <c r="Z91" i="3"/>
  <c r="AB84" i="3"/>
  <c r="AB96" i="3" s="1"/>
  <c r="U84" i="3"/>
  <c r="U96" i="3" s="1"/>
  <c r="AC77" i="3"/>
  <c r="T91" i="3"/>
  <c r="AC91" i="3"/>
  <c r="Y91" i="3"/>
  <c r="V84" i="3"/>
  <c r="V96" i="3" s="1"/>
  <c r="X91" i="3"/>
  <c r="Z84" i="3"/>
  <c r="Z96" i="3" s="1"/>
  <c r="V91" i="3"/>
  <c r="X77" i="3"/>
  <c r="W77" i="3"/>
  <c r="T70" i="3"/>
  <c r="AD77" i="3"/>
  <c r="AA91" i="3"/>
  <c r="W84" i="3"/>
  <c r="W96" i="3" s="1"/>
  <c r="Y77" i="3"/>
  <c r="AB77" i="3"/>
  <c r="AA77" i="3"/>
  <c r="V70" i="3"/>
  <c r="Z77" i="3"/>
  <c r="T84" i="3"/>
  <c r="T96" i="3" s="1"/>
  <c r="AH91" i="3"/>
  <c r="AB91" i="3"/>
  <c r="AE84" i="3"/>
  <c r="AE96" i="3" s="1"/>
  <c r="Y84" i="3"/>
  <c r="Y96" i="3" s="1"/>
  <c r="W70" i="3"/>
  <c r="AD84" i="3"/>
  <c r="AD96" i="3" s="1"/>
  <c r="T77" i="3"/>
  <c r="AE77" i="3"/>
  <c r="AD91" i="3"/>
  <c r="U70" i="3"/>
  <c r="V77" i="3"/>
  <c r="AJ91" i="3"/>
  <c r="AF91" i="3"/>
  <c r="AL91" i="3"/>
  <c r="AG84" i="3"/>
  <c r="AG96" i="3" s="1"/>
  <c r="AM91" i="3"/>
  <c r="AO91" i="3"/>
  <c r="AI91" i="3"/>
  <c r="AG70" i="3"/>
  <c r="AL77" i="3"/>
  <c r="AG77" i="3"/>
  <c r="AJ77" i="3"/>
  <c r="AM77" i="3"/>
  <c r="AH77" i="3"/>
  <c r="AQ84" i="3"/>
  <c r="AQ96" i="3" s="1"/>
  <c r="AP84" i="3"/>
  <c r="AP96" i="3" s="1"/>
  <c r="AI77" i="3"/>
  <c r="AK91" i="3"/>
  <c r="AN84" i="3"/>
  <c r="AN96" i="3" s="1"/>
  <c r="AI70" i="3"/>
  <c r="AM84" i="3"/>
  <c r="AM96" i="3" s="1"/>
  <c r="AH70" i="3"/>
  <c r="AL84" i="3"/>
  <c r="AL96" i="3" s="1"/>
  <c r="AO84" i="3"/>
  <c r="AO96" i="3" s="1"/>
  <c r="AP77" i="3"/>
  <c r="AJ84" i="3"/>
  <c r="AJ96" i="3" s="1"/>
  <c r="AO77" i="3"/>
  <c r="AQ91" i="3"/>
  <c r="AN77" i="3"/>
  <c r="AH84" i="3"/>
  <c r="AH96" i="3" s="1"/>
  <c r="AQ77" i="3"/>
  <c r="AK84" i="3"/>
  <c r="AK96" i="3" s="1"/>
  <c r="AG91" i="3"/>
  <c r="AF84" i="3"/>
  <c r="AF96" i="3" s="1"/>
  <c r="AN91" i="3"/>
  <c r="AK77" i="3"/>
  <c r="AI84" i="3"/>
  <c r="AI96" i="3" s="1"/>
  <c r="AF70" i="3"/>
  <c r="AF77" i="3"/>
  <c r="J12" i="3"/>
  <c r="AO90" i="3" s="1"/>
  <c r="K13" i="15"/>
  <c r="AR86" i="15" s="1"/>
  <c r="AR98" i="15" s="1"/>
  <c r="K13" i="3"/>
  <c r="K12" i="15"/>
  <c r="Q85" i="15"/>
  <c r="Q97" i="15" s="1"/>
  <c r="L92" i="15"/>
  <c r="H92" i="15"/>
  <c r="M85" i="15"/>
  <c r="M97" i="15" s="1"/>
  <c r="Q92" i="15"/>
  <c r="S85" i="15"/>
  <c r="S97" i="15" s="1"/>
  <c r="R77" i="15"/>
  <c r="K77" i="15"/>
  <c r="O85" i="15"/>
  <c r="O97" i="15" s="1"/>
  <c r="K69" i="15"/>
  <c r="H85" i="15"/>
  <c r="H97" i="15" s="1"/>
  <c r="S92" i="15"/>
  <c r="P92" i="15"/>
  <c r="L77" i="15"/>
  <c r="I77" i="15"/>
  <c r="N92" i="15"/>
  <c r="R92" i="15"/>
  <c r="Q77" i="15"/>
  <c r="I85" i="15"/>
  <c r="I97" i="15" s="1"/>
  <c r="R85" i="15"/>
  <c r="R97" i="15" s="1"/>
  <c r="P77" i="15"/>
  <c r="K92" i="15"/>
  <c r="J69" i="15"/>
  <c r="N85" i="15"/>
  <c r="N97" i="15" s="1"/>
  <c r="H77" i="15"/>
  <c r="S77" i="15"/>
  <c r="K85" i="15"/>
  <c r="K97" i="15" s="1"/>
  <c r="J77" i="15"/>
  <c r="J92" i="15"/>
  <c r="J85" i="15"/>
  <c r="J97" i="15" s="1"/>
  <c r="M92" i="15"/>
  <c r="P85" i="15"/>
  <c r="P97" i="15" s="1"/>
  <c r="I69" i="15"/>
  <c r="O92" i="15"/>
  <c r="L85" i="15"/>
  <c r="L97" i="15" s="1"/>
  <c r="I92" i="15"/>
  <c r="O77" i="15"/>
  <c r="M77" i="15"/>
  <c r="N77" i="15"/>
  <c r="AC86" i="15"/>
  <c r="AC98" i="15" s="1"/>
  <c r="Z78" i="15"/>
  <c r="Y93" i="15"/>
  <c r="AB93" i="15"/>
  <c r="AB86" i="15"/>
  <c r="AB98" i="15" s="1"/>
  <c r="U86" i="15"/>
  <c r="U98" i="15" s="1"/>
  <c r="V86" i="15"/>
  <c r="V98" i="15" s="1"/>
  <c r="T86" i="15"/>
  <c r="T98" i="15" s="1"/>
  <c r="AA86" i="15"/>
  <c r="AA98" i="15" s="1"/>
  <c r="W78" i="15"/>
  <c r="AA78" i="15"/>
  <c r="AC93" i="15"/>
  <c r="T93" i="15"/>
  <c r="U93" i="15"/>
  <c r="X93" i="15"/>
  <c r="AB78" i="15"/>
  <c r="Z86" i="15"/>
  <c r="Z98" i="15" s="1"/>
  <c r="AD78" i="15"/>
  <c r="U78" i="15"/>
  <c r="AE78" i="15"/>
  <c r="W86" i="15"/>
  <c r="W98" i="15" s="1"/>
  <c r="AE86" i="15"/>
  <c r="AE98" i="15" s="1"/>
  <c r="W93" i="15"/>
  <c r="Z93" i="15"/>
  <c r="T70" i="15"/>
  <c r="U70" i="15"/>
  <c r="AC78" i="15"/>
  <c r="V78" i="15"/>
  <c r="AD86" i="15"/>
  <c r="AD98" i="15" s="1"/>
  <c r="AM77" i="15"/>
  <c r="AN77" i="15"/>
  <c r="AK77" i="15"/>
  <c r="AH69" i="15"/>
  <c r="AH77" i="15"/>
  <c r="AQ77" i="15"/>
  <c r="AO77" i="15"/>
  <c r="AL77" i="15"/>
  <c r="AF69" i="15"/>
  <c r="AF77" i="15"/>
  <c r="AI69" i="15"/>
  <c r="AI77" i="15"/>
  <c r="AJ77" i="15"/>
  <c r="AG69" i="15"/>
  <c r="AG77" i="15"/>
  <c r="AI85" i="15"/>
  <c r="AI97" i="15" s="1"/>
  <c r="AP77" i="15"/>
  <c r="AP92" i="15"/>
  <c r="AQ92" i="15"/>
  <c r="AK92" i="15"/>
  <c r="AO85" i="15"/>
  <c r="AO97" i="15" s="1"/>
  <c r="AN85" i="15"/>
  <c r="AN97" i="15" s="1"/>
  <c r="AN92" i="15"/>
  <c r="AL85" i="15"/>
  <c r="AL97" i="15" s="1"/>
  <c r="AQ85" i="15"/>
  <c r="AQ97" i="15" s="1"/>
  <c r="AK85" i="15"/>
  <c r="AK97" i="15" s="1"/>
  <c r="AJ92" i="15"/>
  <c r="AH85" i="15"/>
  <c r="AH97" i="15" s="1"/>
  <c r="AH92" i="15"/>
  <c r="AP85" i="15"/>
  <c r="AP97" i="15" s="1"/>
  <c r="AF85" i="15"/>
  <c r="AF97" i="15" s="1"/>
  <c r="AM85" i="15"/>
  <c r="AM97" i="15" s="1"/>
  <c r="AG92" i="15"/>
  <c r="AO92" i="15"/>
  <c r="AM92" i="15"/>
  <c r="AL92" i="15"/>
  <c r="AF92" i="15"/>
  <c r="AI92" i="15"/>
  <c r="AJ85" i="15"/>
  <c r="AJ97" i="15" s="1"/>
  <c r="AG85" i="15"/>
  <c r="AG97" i="15" s="1"/>
  <c r="AO78" i="15"/>
  <c r="AI78" i="15"/>
  <c r="AF70" i="15"/>
  <c r="AJ78" i="15"/>
  <c r="AL78" i="15"/>
  <c r="AI86" i="15"/>
  <c r="AI98" i="15" s="1"/>
  <c r="AH70" i="15"/>
  <c r="AI70" i="15"/>
  <c r="AN78" i="15"/>
  <c r="AH78" i="15"/>
  <c r="AG70" i="15"/>
  <c r="AF78" i="15"/>
  <c r="AK78" i="15"/>
  <c r="AG78" i="15"/>
  <c r="AF86" i="15"/>
  <c r="AF98" i="15" s="1"/>
  <c r="AP78" i="15"/>
  <c r="AQ78" i="15"/>
  <c r="AM78" i="15"/>
  <c r="AK86" i="15"/>
  <c r="AK98" i="15" s="1"/>
  <c r="AQ93" i="15"/>
  <c r="AP93" i="15"/>
  <c r="AN93" i="15"/>
  <c r="AK93" i="15"/>
  <c r="AH93" i="15"/>
  <c r="AO93" i="15"/>
  <c r="AJ93" i="15"/>
  <c r="AM93" i="15"/>
  <c r="AM86" i="15"/>
  <c r="AM98" i="15" s="1"/>
  <c r="AQ86" i="15"/>
  <c r="AQ98" i="15" s="1"/>
  <c r="AG93" i="15"/>
  <c r="AH86" i="15"/>
  <c r="AH98" i="15" s="1"/>
  <c r="AN86" i="15"/>
  <c r="AN98" i="15" s="1"/>
  <c r="AF93" i="15"/>
  <c r="AL93" i="15"/>
  <c r="AL86" i="15"/>
  <c r="AL98" i="15" s="1"/>
  <c r="AJ86" i="15"/>
  <c r="AJ98" i="15" s="1"/>
  <c r="AI93" i="15"/>
  <c r="AG86" i="15"/>
  <c r="AG98" i="15" s="1"/>
  <c r="AO86" i="15"/>
  <c r="AO98" i="15" s="1"/>
  <c r="AP86" i="15"/>
  <c r="AP98" i="15" s="1"/>
  <c r="Y78" i="15"/>
  <c r="AD93" i="15"/>
  <c r="AA93" i="15"/>
  <c r="V93" i="15"/>
  <c r="AE93" i="15"/>
  <c r="T78" i="15"/>
  <c r="V70" i="15"/>
  <c r="Y86" i="15"/>
  <c r="Y98" i="15" s="1"/>
  <c r="W70" i="15"/>
  <c r="X86" i="15"/>
  <c r="X98" i="15" s="1"/>
  <c r="W77" i="15"/>
  <c r="T69" i="15"/>
  <c r="AB77" i="15"/>
  <c r="AB92" i="15"/>
  <c r="U77" i="15"/>
  <c r="V77" i="15"/>
  <c r="Z77" i="15"/>
  <c r="AA77" i="15"/>
  <c r="AE92" i="15"/>
  <c r="X92" i="15"/>
  <c r="Y77" i="15"/>
  <c r="AC77" i="15"/>
  <c r="AD77" i="15"/>
  <c r="W85" i="15"/>
  <c r="W97" i="15" s="1"/>
  <c r="W69" i="15"/>
  <c r="AE77" i="15"/>
  <c r="T77" i="15"/>
  <c r="Z85" i="15"/>
  <c r="Z97" i="15" s="1"/>
  <c r="U69" i="15"/>
  <c r="V69" i="15"/>
  <c r="X77" i="15"/>
  <c r="Y85" i="15"/>
  <c r="Y97" i="15" s="1"/>
  <c r="T85" i="15"/>
  <c r="T97" i="15" s="1"/>
  <c r="X85" i="15"/>
  <c r="X97" i="15" s="1"/>
  <c r="AA92" i="15"/>
  <c r="V92" i="15"/>
  <c r="Z92" i="15"/>
  <c r="AB85" i="15"/>
  <c r="AB97" i="15" s="1"/>
  <c r="U85" i="15"/>
  <c r="U97" i="15" s="1"/>
  <c r="AC85" i="15"/>
  <c r="AC97" i="15" s="1"/>
  <c r="T92" i="15"/>
  <c r="AA85" i="15"/>
  <c r="AA97" i="15" s="1"/>
  <c r="AD85" i="15"/>
  <c r="AD97" i="15" s="1"/>
  <c r="Y92" i="15"/>
  <c r="AC92" i="15"/>
  <c r="U92" i="15"/>
  <c r="AD92" i="15"/>
  <c r="AE85" i="15"/>
  <c r="AE97" i="15" s="1"/>
  <c r="W92" i="15"/>
  <c r="V85" i="15"/>
  <c r="V97" i="15" s="1"/>
  <c r="W90" i="3"/>
  <c r="AA90" i="3"/>
  <c r="AE90" i="3"/>
  <c r="U83" i="3"/>
  <c r="U95" i="3" s="1"/>
  <c r="Y83" i="3"/>
  <c r="Y95" i="3" s="1"/>
  <c r="AC83" i="3"/>
  <c r="AC95" i="3" s="1"/>
  <c r="W76" i="3"/>
  <c r="AA76" i="3"/>
  <c r="AE76" i="3"/>
  <c r="W69" i="3"/>
  <c r="Y76" i="3"/>
  <c r="X90" i="3"/>
  <c r="AB90" i="3"/>
  <c r="V83" i="3"/>
  <c r="V95" i="3" s="1"/>
  <c r="Z83" i="3"/>
  <c r="Z95" i="3" s="1"/>
  <c r="AD83" i="3"/>
  <c r="AD95" i="3" s="1"/>
  <c r="T83" i="3"/>
  <c r="T95" i="3" s="1"/>
  <c r="X76" i="3"/>
  <c r="AB76" i="3"/>
  <c r="T76" i="3"/>
  <c r="T69" i="3"/>
  <c r="U76" i="3"/>
  <c r="AC76" i="3"/>
  <c r="U90" i="3"/>
  <c r="Y90" i="3"/>
  <c r="AC90" i="3"/>
  <c r="W83" i="3"/>
  <c r="W95" i="3" s="1"/>
  <c r="AA83" i="3"/>
  <c r="AA95" i="3" s="1"/>
  <c r="AE83" i="3"/>
  <c r="AE95" i="3" s="1"/>
  <c r="V90" i="3"/>
  <c r="Z90" i="3"/>
  <c r="AD90" i="3"/>
  <c r="T90" i="3"/>
  <c r="X83" i="3"/>
  <c r="X95" i="3" s="1"/>
  <c r="AB83" i="3"/>
  <c r="AB95" i="3" s="1"/>
  <c r="V76" i="3"/>
  <c r="Z76" i="3"/>
  <c r="AD76" i="3"/>
  <c r="U69" i="3"/>
  <c r="V69" i="3"/>
  <c r="K90" i="3"/>
  <c r="O90" i="3"/>
  <c r="S90" i="3"/>
  <c r="H83" i="3"/>
  <c r="H95" i="3" s="1"/>
  <c r="L76" i="3"/>
  <c r="P76" i="3"/>
  <c r="H76" i="3"/>
  <c r="H69" i="3"/>
  <c r="M90" i="3"/>
  <c r="J76" i="3"/>
  <c r="R76" i="3"/>
  <c r="L90" i="3"/>
  <c r="P90" i="3"/>
  <c r="H90" i="3"/>
  <c r="I76" i="3"/>
  <c r="M76" i="3"/>
  <c r="Q76" i="3"/>
  <c r="I69" i="3"/>
  <c r="I90" i="3"/>
  <c r="J90" i="3"/>
  <c r="N90" i="3"/>
  <c r="R90" i="3"/>
  <c r="K76" i="3"/>
  <c r="O76" i="3"/>
  <c r="S76" i="3"/>
  <c r="K69" i="3"/>
  <c r="Q90" i="3"/>
  <c r="N76" i="3"/>
  <c r="J69" i="3"/>
  <c r="I83" i="3"/>
  <c r="I95" i="3" s="1"/>
  <c r="J83" i="3"/>
  <c r="J95" i="3" s="1"/>
  <c r="O83" i="3"/>
  <c r="O95" i="3" s="1"/>
  <c r="Q83" i="3"/>
  <c r="Q95" i="3" s="1"/>
  <c r="M83" i="3"/>
  <c r="M95" i="3" s="1"/>
  <c r="N83" i="3"/>
  <c r="N95" i="3" s="1"/>
  <c r="S83" i="3"/>
  <c r="S95" i="3" s="1"/>
  <c r="P83" i="3"/>
  <c r="P95" i="3" s="1"/>
  <c r="L83" i="3"/>
  <c r="L95" i="3" s="1"/>
  <c r="K83" i="3"/>
  <c r="K95" i="3" s="1"/>
  <c r="R83" i="3"/>
  <c r="R95" i="3" s="1"/>
  <c r="R78" i="15"/>
  <c r="M86" i="15"/>
  <c r="M98" i="15" s="1"/>
  <c r="H70" i="15"/>
  <c r="I78" i="15"/>
  <c r="K78" i="15"/>
  <c r="S86" i="15"/>
  <c r="S98" i="15" s="1"/>
  <c r="J78" i="15"/>
  <c r="Q78" i="15"/>
  <c r="H78" i="15"/>
  <c r="K93" i="15"/>
  <c r="N78" i="15"/>
  <c r="P93" i="15"/>
  <c r="O78" i="15"/>
  <c r="P78" i="15"/>
  <c r="J70" i="15"/>
  <c r="R86" i="15"/>
  <c r="R98" i="15" s="1"/>
  <c r="S78" i="15"/>
  <c r="N86" i="15"/>
  <c r="N98" i="15" s="1"/>
  <c r="I93" i="15"/>
  <c r="L78" i="15"/>
  <c r="K70" i="15"/>
  <c r="M78" i="15"/>
  <c r="H86" i="15"/>
  <c r="H98" i="15" s="1"/>
  <c r="I86" i="15"/>
  <c r="I98" i="15" s="1"/>
  <c r="J86" i="15"/>
  <c r="J98" i="15" s="1"/>
  <c r="L93" i="15"/>
  <c r="L86" i="15"/>
  <c r="L98" i="15" s="1"/>
  <c r="M93" i="15"/>
  <c r="H93" i="15"/>
  <c r="S93" i="15"/>
  <c r="O86" i="15"/>
  <c r="O98" i="15" s="1"/>
  <c r="Q86" i="15"/>
  <c r="Q98" i="15" s="1"/>
  <c r="J93" i="15"/>
  <c r="K86" i="15"/>
  <c r="K98" i="15" s="1"/>
  <c r="Q93" i="15"/>
  <c r="O93" i="15"/>
  <c r="I70" i="15"/>
  <c r="N93" i="15"/>
  <c r="R93" i="15"/>
  <c r="P86" i="15"/>
  <c r="P98" i="15" s="1"/>
  <c r="L91" i="3"/>
  <c r="P91" i="3"/>
  <c r="H91" i="3"/>
  <c r="H84" i="3"/>
  <c r="H96" i="3" s="1"/>
  <c r="L84" i="3"/>
  <c r="L96" i="3" s="1"/>
  <c r="P84" i="3"/>
  <c r="P96" i="3" s="1"/>
  <c r="K77" i="3"/>
  <c r="O77" i="3"/>
  <c r="S77" i="3"/>
  <c r="I70" i="3"/>
  <c r="J91" i="3"/>
  <c r="R84" i="3"/>
  <c r="R96" i="3" s="1"/>
  <c r="I77" i="3"/>
  <c r="I91" i="3"/>
  <c r="M91" i="3"/>
  <c r="Q91" i="3"/>
  <c r="I84" i="3"/>
  <c r="I96" i="3" s="1"/>
  <c r="M84" i="3"/>
  <c r="M96" i="3" s="1"/>
  <c r="Q84" i="3"/>
  <c r="Q96" i="3" s="1"/>
  <c r="H77" i="3"/>
  <c r="L77" i="3"/>
  <c r="P77" i="3"/>
  <c r="J70" i="3"/>
  <c r="R91" i="3"/>
  <c r="J84" i="3"/>
  <c r="J96" i="3" s="1"/>
  <c r="M77" i="3"/>
  <c r="K70" i="3"/>
  <c r="K91" i="3"/>
  <c r="O91" i="3"/>
  <c r="S91" i="3"/>
  <c r="K84" i="3"/>
  <c r="K96" i="3" s="1"/>
  <c r="O84" i="3"/>
  <c r="O96" i="3" s="1"/>
  <c r="S84" i="3"/>
  <c r="S96" i="3" s="1"/>
  <c r="J77" i="3"/>
  <c r="N77" i="3"/>
  <c r="R77" i="3"/>
  <c r="H70" i="3"/>
  <c r="N91" i="3"/>
  <c r="N84" i="3"/>
  <c r="N96" i="3" s="1"/>
  <c r="Q77" i="3"/>
  <c r="BC93" i="15" l="1"/>
  <c r="BA78" i="15"/>
  <c r="AV93" i="15"/>
  <c r="AW93" i="15"/>
  <c r="AX86" i="15"/>
  <c r="AX98" i="15" s="1"/>
  <c r="AS70" i="15"/>
  <c r="BB93" i="15"/>
  <c r="AY78" i="15"/>
  <c r="AZ93" i="15"/>
  <c r="AS93" i="15"/>
  <c r="AF69" i="3"/>
  <c r="AX93" i="15"/>
  <c r="AW86" i="15"/>
  <c r="AW98" i="15" s="1"/>
  <c r="AY93" i="15"/>
  <c r="AT93" i="15"/>
  <c r="AV86" i="15"/>
  <c r="AV98" i="15" s="1"/>
  <c r="AZ78" i="15"/>
  <c r="BB78" i="15"/>
  <c r="AU86" i="15"/>
  <c r="AU98" i="15" s="1"/>
  <c r="BB86" i="15"/>
  <c r="BB98" i="15" s="1"/>
  <c r="AT86" i="15"/>
  <c r="AT98" i="15" s="1"/>
  <c r="AR93" i="15"/>
  <c r="AZ86" i="15"/>
  <c r="AZ98" i="15" s="1"/>
  <c r="BC86" i="15"/>
  <c r="BC98" i="15" s="1"/>
  <c r="AX78" i="15"/>
  <c r="AS78" i="15"/>
  <c r="AW78" i="15"/>
  <c r="AU78" i="15"/>
  <c r="AR78" i="15"/>
  <c r="BA93" i="15"/>
  <c r="AU93" i="15"/>
  <c r="AS86" i="15"/>
  <c r="AS98" i="15" s="1"/>
  <c r="BA86" i="15"/>
  <c r="BA98" i="15" s="1"/>
  <c r="AT70" i="15"/>
  <c r="BC78" i="15"/>
  <c r="AU70" i="15"/>
  <c r="AY86" i="15"/>
  <c r="AY98" i="15" s="1"/>
  <c r="AR70" i="15"/>
  <c r="AV78" i="15"/>
  <c r="AN90" i="3"/>
  <c r="AT78" i="15"/>
  <c r="AO83" i="3"/>
  <c r="AO95" i="3" s="1"/>
  <c r="AF83" i="3"/>
  <c r="AF95" i="3" s="1"/>
  <c r="AG69" i="3"/>
  <c r="AQ83" i="3"/>
  <c r="AQ95" i="3" s="1"/>
  <c r="AK90" i="3"/>
  <c r="AM90" i="3"/>
  <c r="AJ83" i="3"/>
  <c r="AJ95" i="3" s="1"/>
  <c r="AL76" i="3"/>
  <c r="AN76" i="3"/>
  <c r="AI69" i="3"/>
  <c r="AH83" i="3"/>
  <c r="AH95" i="3" s="1"/>
  <c r="AJ76" i="3"/>
  <c r="AF90" i="3"/>
  <c r="AQ76" i="3"/>
  <c r="AM83" i="3"/>
  <c r="AM95" i="3" s="1"/>
  <c r="AI90" i="3"/>
  <c r="AH76" i="3"/>
  <c r="AP90" i="3"/>
  <c r="AO76" i="3"/>
  <c r="AK83" i="3"/>
  <c r="AK95" i="3" s="1"/>
  <c r="AG90" i="3"/>
  <c r="AM76" i="3"/>
  <c r="AI83" i="3"/>
  <c r="AI95" i="3" s="1"/>
  <c r="AH69" i="3"/>
  <c r="AP83" i="3"/>
  <c r="AP95" i="3" s="1"/>
  <c r="AL90" i="3"/>
  <c r="AK76" i="3"/>
  <c r="AG83" i="3"/>
  <c r="AG95" i="3" s="1"/>
  <c r="AF76" i="3"/>
  <c r="AN83" i="3"/>
  <c r="AN95" i="3" s="1"/>
  <c r="AJ90" i="3"/>
  <c r="AI76" i="3"/>
  <c r="AQ90" i="3"/>
  <c r="AP76" i="3"/>
  <c r="AL83" i="3"/>
  <c r="AL95" i="3" s="1"/>
  <c r="AH90" i="3"/>
  <c r="AG76" i="3"/>
  <c r="AS69" i="15"/>
  <c r="AR77" i="15"/>
  <c r="AS92" i="15"/>
  <c r="AR85" i="15"/>
  <c r="AR97" i="15" s="1"/>
  <c r="AW77" i="15"/>
  <c r="AX92" i="15"/>
  <c r="BC92" i="15"/>
  <c r="AS85" i="15"/>
  <c r="AS97" i="15" s="1"/>
  <c r="AX85" i="15"/>
  <c r="AX97" i="15" s="1"/>
  <c r="AY92" i="15"/>
  <c r="BA77" i="15"/>
  <c r="AT69" i="15"/>
  <c r="AU77" i="15"/>
  <c r="AY77" i="15"/>
  <c r="AT77" i="15"/>
  <c r="AY85" i="15"/>
  <c r="AY97" i="15" s="1"/>
  <c r="AR92" i="15"/>
  <c r="AZ85" i="15"/>
  <c r="AZ97" i="15" s="1"/>
  <c r="AZ92" i="15"/>
  <c r="AT85" i="15"/>
  <c r="AT97" i="15" s="1"/>
  <c r="AU69" i="15"/>
  <c r="AX77" i="15"/>
  <c r="BC77" i="15"/>
  <c r="AV77" i="15"/>
  <c r="AR69" i="15"/>
  <c r="BB92" i="15"/>
  <c r="AW85" i="15"/>
  <c r="AW97" i="15" s="1"/>
  <c r="BA85" i="15"/>
  <c r="BA97" i="15" s="1"/>
  <c r="BB85" i="15"/>
  <c r="BB97" i="15" s="1"/>
  <c r="AW92" i="15"/>
  <c r="AU85" i="15"/>
  <c r="AU97" i="15" s="1"/>
  <c r="BB77" i="15"/>
  <c r="BC85" i="15"/>
  <c r="BC97" i="15" s="1"/>
  <c r="AS77" i="15"/>
  <c r="AZ77" i="15"/>
  <c r="AU92" i="15"/>
  <c r="AV85" i="15"/>
  <c r="AV97" i="15" s="1"/>
  <c r="AT92" i="15"/>
  <c r="AV92" i="15"/>
  <c r="BA92" i="15"/>
  <c r="O399" i="19"/>
  <c r="P399" i="19" s="1"/>
  <c r="O384" i="19"/>
  <c r="P384" i="19" s="1"/>
  <c r="O458" i="19"/>
  <c r="P458" i="19" s="1"/>
  <c r="O498" i="19"/>
  <c r="P498" i="19" s="1"/>
  <c r="O447" i="19"/>
  <c r="P447" i="19" s="1"/>
  <c r="O385" i="19"/>
  <c r="P385" i="19" s="1"/>
  <c r="O479" i="19"/>
  <c r="P479" i="19" s="1"/>
  <c r="O404" i="19"/>
  <c r="P404" i="19" s="1"/>
  <c r="O462" i="19"/>
  <c r="P462" i="19" s="1"/>
  <c r="O383" i="19"/>
  <c r="P383" i="19" s="1"/>
  <c r="O463" i="19"/>
  <c r="P463" i="19" s="1"/>
  <c r="O474" i="19"/>
  <c r="P474" i="19" s="1"/>
  <c r="O477" i="19"/>
  <c r="P477" i="19" s="1"/>
  <c r="O443" i="19"/>
  <c r="P443" i="19" s="1"/>
  <c r="O478" i="19"/>
  <c r="P478" i="19" s="1"/>
  <c r="O21" i="19"/>
  <c r="P21" i="19" s="1"/>
  <c r="O37" i="19"/>
  <c r="P37" i="19" s="1"/>
  <c r="O53" i="19"/>
  <c r="P53" i="19" s="1"/>
  <c r="O69" i="19"/>
  <c r="P69" i="19" s="1"/>
  <c r="O85" i="19"/>
  <c r="P85" i="19" s="1"/>
  <c r="O101" i="19"/>
  <c r="P101" i="19" s="1"/>
  <c r="O117" i="19"/>
  <c r="P117" i="19" s="1"/>
  <c r="O133" i="19"/>
  <c r="P133" i="19" s="1"/>
  <c r="O149" i="19"/>
  <c r="P149" i="19" s="1"/>
  <c r="O165" i="19"/>
  <c r="P165" i="19" s="1"/>
  <c r="O181" i="19"/>
  <c r="P181" i="19" s="1"/>
  <c r="O197" i="19"/>
  <c r="P197" i="19" s="1"/>
  <c r="O213" i="19"/>
  <c r="P213" i="19" s="1"/>
  <c r="O229" i="19"/>
  <c r="P229" i="19" s="1"/>
  <c r="O18" i="19"/>
  <c r="P18" i="19" s="1"/>
  <c r="O34" i="19"/>
  <c r="P34" i="19" s="1"/>
  <c r="O50" i="19"/>
  <c r="P50" i="19" s="1"/>
  <c r="O66" i="19"/>
  <c r="P66" i="19" s="1"/>
  <c r="O82" i="19"/>
  <c r="P82" i="19" s="1"/>
  <c r="O98" i="19"/>
  <c r="P98" i="19" s="1"/>
  <c r="O114" i="19"/>
  <c r="P114" i="19" s="1"/>
  <c r="O130" i="19"/>
  <c r="P130" i="19" s="1"/>
  <c r="O146" i="19"/>
  <c r="P146" i="19" s="1"/>
  <c r="O19" i="19"/>
  <c r="P19" i="19" s="1"/>
  <c r="O35" i="19"/>
  <c r="P35" i="19" s="1"/>
  <c r="O51" i="19"/>
  <c r="P51" i="19" s="1"/>
  <c r="O67" i="19"/>
  <c r="P67" i="19" s="1"/>
  <c r="O83" i="19"/>
  <c r="P83" i="19" s="1"/>
  <c r="O99" i="19"/>
  <c r="P99" i="19" s="1"/>
  <c r="O115" i="19"/>
  <c r="P115" i="19" s="1"/>
  <c r="O131" i="19"/>
  <c r="P131" i="19" s="1"/>
  <c r="O147" i="19"/>
  <c r="P147" i="19" s="1"/>
  <c r="O163" i="19"/>
  <c r="P163" i="19" s="1"/>
  <c r="O179" i="19"/>
  <c r="P179" i="19" s="1"/>
  <c r="O195" i="19"/>
  <c r="P195" i="19" s="1"/>
  <c r="O211" i="19"/>
  <c r="P211" i="19" s="1"/>
  <c r="O227" i="19"/>
  <c r="P227" i="19" s="1"/>
  <c r="O28" i="19"/>
  <c r="P28" i="19" s="1"/>
  <c r="O44" i="19"/>
  <c r="P44" i="19" s="1"/>
  <c r="O60" i="19"/>
  <c r="P60" i="19" s="1"/>
  <c r="O25" i="19"/>
  <c r="P25" i="19" s="1"/>
  <c r="O41" i="19"/>
  <c r="P41" i="19" s="1"/>
  <c r="O57" i="19"/>
  <c r="P57" i="19" s="1"/>
  <c r="O73" i="19"/>
  <c r="P73" i="19" s="1"/>
  <c r="O89" i="19"/>
  <c r="P89" i="19" s="1"/>
  <c r="O105" i="19"/>
  <c r="P105" i="19" s="1"/>
  <c r="O121" i="19"/>
  <c r="P121" i="19" s="1"/>
  <c r="O137" i="19"/>
  <c r="P137" i="19" s="1"/>
  <c r="O153" i="19"/>
  <c r="P153" i="19" s="1"/>
  <c r="O169" i="19"/>
  <c r="P169" i="19" s="1"/>
  <c r="O185" i="19"/>
  <c r="P185" i="19" s="1"/>
  <c r="O201" i="19"/>
  <c r="P201" i="19" s="1"/>
  <c r="O217" i="19"/>
  <c r="P217" i="19" s="1"/>
  <c r="O233" i="19"/>
  <c r="P233" i="19" s="1"/>
  <c r="O22" i="19"/>
  <c r="P22" i="19" s="1"/>
  <c r="O38" i="19"/>
  <c r="P38" i="19" s="1"/>
  <c r="O54" i="19"/>
  <c r="P54" i="19" s="1"/>
  <c r="O70" i="19"/>
  <c r="P70" i="19" s="1"/>
  <c r="O86" i="19"/>
  <c r="P86" i="19" s="1"/>
  <c r="O102" i="19"/>
  <c r="P102" i="19" s="1"/>
  <c r="O118" i="19"/>
  <c r="P118" i="19" s="1"/>
  <c r="O134" i="19"/>
  <c r="P134" i="19" s="1"/>
  <c r="O150" i="19"/>
  <c r="P150" i="19" s="1"/>
  <c r="O23" i="19"/>
  <c r="P23" i="19" s="1"/>
  <c r="O39" i="19"/>
  <c r="P39" i="19" s="1"/>
  <c r="O55" i="19"/>
  <c r="P55" i="19" s="1"/>
  <c r="O71" i="19"/>
  <c r="P71" i="19" s="1"/>
  <c r="O87" i="19"/>
  <c r="P87" i="19" s="1"/>
  <c r="O103" i="19"/>
  <c r="P103" i="19" s="1"/>
  <c r="O119" i="19"/>
  <c r="P119" i="19" s="1"/>
  <c r="O135" i="19"/>
  <c r="P135" i="19" s="1"/>
  <c r="O151" i="19"/>
  <c r="P151" i="19" s="1"/>
  <c r="O167" i="19"/>
  <c r="P167" i="19" s="1"/>
  <c r="O183" i="19"/>
  <c r="P183" i="19" s="1"/>
  <c r="O199" i="19"/>
  <c r="P199" i="19" s="1"/>
  <c r="O215" i="19"/>
  <c r="P215" i="19" s="1"/>
  <c r="O231" i="19"/>
  <c r="P231" i="19" s="1"/>
  <c r="O32" i="19"/>
  <c r="P32" i="19" s="1"/>
  <c r="O48" i="19"/>
  <c r="P48" i="19" s="1"/>
  <c r="O29" i="19"/>
  <c r="P29" i="19" s="1"/>
  <c r="O45" i="19"/>
  <c r="P45" i="19" s="1"/>
  <c r="O61" i="19"/>
  <c r="P61" i="19" s="1"/>
  <c r="O77" i="19"/>
  <c r="P77" i="19" s="1"/>
  <c r="O93" i="19"/>
  <c r="P93" i="19" s="1"/>
  <c r="O109" i="19"/>
  <c r="P109" i="19" s="1"/>
  <c r="O125" i="19"/>
  <c r="P125" i="19" s="1"/>
  <c r="O141" i="19"/>
  <c r="P141" i="19" s="1"/>
  <c r="O157" i="19"/>
  <c r="P157" i="19" s="1"/>
  <c r="O173" i="19"/>
  <c r="P173" i="19" s="1"/>
  <c r="O189" i="19"/>
  <c r="P189" i="19" s="1"/>
  <c r="O205" i="19"/>
  <c r="P205" i="19" s="1"/>
  <c r="O221" i="19"/>
  <c r="P221" i="19" s="1"/>
  <c r="O237" i="19"/>
  <c r="P237" i="19" s="1"/>
  <c r="O26" i="19"/>
  <c r="P26" i="19" s="1"/>
  <c r="O42" i="19"/>
  <c r="P42" i="19" s="1"/>
  <c r="O58" i="19"/>
  <c r="P58" i="19" s="1"/>
  <c r="O74" i="19"/>
  <c r="P74" i="19" s="1"/>
  <c r="O90" i="19"/>
  <c r="P90" i="19" s="1"/>
  <c r="O106" i="19"/>
  <c r="P106" i="19" s="1"/>
  <c r="O122" i="19"/>
  <c r="P122" i="19" s="1"/>
  <c r="O138" i="19"/>
  <c r="P138" i="19" s="1"/>
  <c r="O154" i="19"/>
  <c r="P154" i="19" s="1"/>
  <c r="O27" i="19"/>
  <c r="P27" i="19" s="1"/>
  <c r="O43" i="19"/>
  <c r="P43" i="19" s="1"/>
  <c r="O59" i="19"/>
  <c r="P59" i="19" s="1"/>
  <c r="O75" i="19"/>
  <c r="P75" i="19" s="1"/>
  <c r="O91" i="19"/>
  <c r="P91" i="19" s="1"/>
  <c r="O107" i="19"/>
  <c r="P107" i="19" s="1"/>
  <c r="O123" i="19"/>
  <c r="P123" i="19" s="1"/>
  <c r="O139" i="19"/>
  <c r="P139" i="19" s="1"/>
  <c r="O155" i="19"/>
  <c r="P155" i="19" s="1"/>
  <c r="O171" i="19"/>
  <c r="P171" i="19" s="1"/>
  <c r="O187" i="19"/>
  <c r="P187" i="19" s="1"/>
  <c r="O203" i="19"/>
  <c r="P203" i="19" s="1"/>
  <c r="O219" i="19"/>
  <c r="P219" i="19" s="1"/>
  <c r="O20" i="19"/>
  <c r="P20" i="19" s="1"/>
  <c r="O36" i="19"/>
  <c r="P36" i="19" s="1"/>
  <c r="O52" i="19"/>
  <c r="P52" i="19" s="1"/>
  <c r="O68" i="19"/>
  <c r="P68" i="19" s="1"/>
  <c r="O84" i="19"/>
  <c r="P84" i="19" s="1"/>
  <c r="O100" i="19"/>
  <c r="P100" i="19" s="1"/>
  <c r="O116" i="19"/>
  <c r="P116" i="19" s="1"/>
  <c r="O132" i="19"/>
  <c r="P132" i="19" s="1"/>
  <c r="O148" i="19"/>
  <c r="P148" i="19" s="1"/>
  <c r="O164" i="19"/>
  <c r="P164" i="19" s="1"/>
  <c r="O180" i="19"/>
  <c r="P180" i="19" s="1"/>
  <c r="O196" i="19"/>
  <c r="P196" i="19" s="1"/>
  <c r="O212" i="19"/>
  <c r="P212" i="19" s="1"/>
  <c r="O228" i="19"/>
  <c r="P228" i="19" s="1"/>
  <c r="O162" i="19"/>
  <c r="P162" i="19" s="1"/>
  <c r="O226" i="19"/>
  <c r="P226" i="19" s="1"/>
  <c r="O252" i="19"/>
  <c r="P252" i="19" s="1"/>
  <c r="O268" i="19"/>
  <c r="P268" i="19" s="1"/>
  <c r="O284" i="19"/>
  <c r="P284" i="19" s="1"/>
  <c r="O300" i="19"/>
  <c r="P300" i="19" s="1"/>
  <c r="O316" i="19"/>
  <c r="P316" i="19" s="1"/>
  <c r="O332" i="19"/>
  <c r="P332" i="19" s="1"/>
  <c r="O348" i="19"/>
  <c r="P348" i="19" s="1"/>
  <c r="O364" i="19"/>
  <c r="P364" i="19" s="1"/>
  <c r="O380" i="19"/>
  <c r="P380" i="19" s="1"/>
  <c r="O33" i="19"/>
  <c r="P33" i="19" s="1"/>
  <c r="O49" i="19"/>
  <c r="P49" i="19" s="1"/>
  <c r="O65" i="19"/>
  <c r="P65" i="19" s="1"/>
  <c r="O81" i="19"/>
  <c r="P81" i="19" s="1"/>
  <c r="O97" i="19"/>
  <c r="P97" i="19" s="1"/>
  <c r="O113" i="19"/>
  <c r="P113" i="19" s="1"/>
  <c r="O129" i="19"/>
  <c r="P129" i="19" s="1"/>
  <c r="O145" i="19"/>
  <c r="P145" i="19" s="1"/>
  <c r="O161" i="19"/>
  <c r="P161" i="19" s="1"/>
  <c r="O177" i="19"/>
  <c r="P177" i="19" s="1"/>
  <c r="O193" i="19"/>
  <c r="P193" i="19" s="1"/>
  <c r="O209" i="19"/>
  <c r="P209" i="19" s="1"/>
  <c r="O225" i="19"/>
  <c r="P225" i="19" s="1"/>
  <c r="O241" i="19"/>
  <c r="P241" i="19" s="1"/>
  <c r="O30" i="19"/>
  <c r="P30" i="19" s="1"/>
  <c r="O46" i="19"/>
  <c r="P46" i="19" s="1"/>
  <c r="O62" i="19"/>
  <c r="P62" i="19" s="1"/>
  <c r="O78" i="19"/>
  <c r="P78" i="19" s="1"/>
  <c r="O94" i="19"/>
  <c r="P94" i="19" s="1"/>
  <c r="O110" i="19"/>
  <c r="P110" i="19" s="1"/>
  <c r="O126" i="19"/>
  <c r="P126" i="19" s="1"/>
  <c r="O142" i="19"/>
  <c r="P142" i="19" s="1"/>
  <c r="O158" i="19"/>
  <c r="P158" i="19" s="1"/>
  <c r="O31" i="19"/>
  <c r="P31" i="19" s="1"/>
  <c r="O47" i="19"/>
  <c r="P47" i="19" s="1"/>
  <c r="O63" i="19"/>
  <c r="P63" i="19" s="1"/>
  <c r="O79" i="19"/>
  <c r="P79" i="19" s="1"/>
  <c r="O95" i="19"/>
  <c r="P95" i="19" s="1"/>
  <c r="O111" i="19"/>
  <c r="P111" i="19" s="1"/>
  <c r="O127" i="19"/>
  <c r="P127" i="19" s="1"/>
  <c r="O143" i="19"/>
  <c r="P143" i="19" s="1"/>
  <c r="O159" i="19"/>
  <c r="P159" i="19" s="1"/>
  <c r="O175" i="19"/>
  <c r="P175" i="19" s="1"/>
  <c r="O191" i="19"/>
  <c r="P191" i="19" s="1"/>
  <c r="O207" i="19"/>
  <c r="P207" i="19" s="1"/>
  <c r="O223" i="19"/>
  <c r="P223" i="19" s="1"/>
  <c r="O24" i="19"/>
  <c r="P24" i="19" s="1"/>
  <c r="O40" i="19"/>
  <c r="P40" i="19" s="1"/>
  <c r="O56" i="19"/>
  <c r="P56" i="19" s="1"/>
  <c r="O72" i="19"/>
  <c r="P72" i="19" s="1"/>
  <c r="O88" i="19"/>
  <c r="P88" i="19" s="1"/>
  <c r="O104" i="19"/>
  <c r="P104" i="19" s="1"/>
  <c r="O120" i="19"/>
  <c r="P120" i="19" s="1"/>
  <c r="O136" i="19"/>
  <c r="P136" i="19" s="1"/>
  <c r="O152" i="19"/>
  <c r="P152" i="19" s="1"/>
  <c r="O168" i="19"/>
  <c r="P168" i="19" s="1"/>
  <c r="O184" i="19"/>
  <c r="P184" i="19" s="1"/>
  <c r="O200" i="19"/>
  <c r="P200" i="19" s="1"/>
  <c r="O216" i="19"/>
  <c r="P216" i="19" s="1"/>
  <c r="O232" i="19"/>
  <c r="P232" i="19" s="1"/>
  <c r="O178" i="19"/>
  <c r="P178" i="19" s="1"/>
  <c r="O238" i="19"/>
  <c r="P238" i="19" s="1"/>
  <c r="O256" i="19"/>
  <c r="P256" i="19" s="1"/>
  <c r="O272" i="19"/>
  <c r="P272" i="19" s="1"/>
  <c r="O288" i="19"/>
  <c r="P288" i="19" s="1"/>
  <c r="O304" i="19"/>
  <c r="P304" i="19" s="1"/>
  <c r="O320" i="19"/>
  <c r="P320" i="19" s="1"/>
  <c r="O336" i="19"/>
  <c r="P336" i="19" s="1"/>
  <c r="O352" i="19"/>
  <c r="P352" i="19" s="1"/>
  <c r="O368" i="19"/>
  <c r="P368" i="19" s="1"/>
  <c r="O388" i="19"/>
  <c r="P388" i="19" s="1"/>
  <c r="O408" i="19"/>
  <c r="P408" i="19" s="1"/>
  <c r="O424" i="19"/>
  <c r="P424" i="19" s="1"/>
  <c r="O440" i="19"/>
  <c r="P440" i="19" s="1"/>
  <c r="O456" i="19"/>
  <c r="P456" i="19" s="1"/>
  <c r="O472" i="19"/>
  <c r="P472" i="19" s="1"/>
  <c r="O488" i="19"/>
  <c r="P488" i="19" s="1"/>
  <c r="O504" i="19"/>
  <c r="P504" i="19" s="1"/>
  <c r="O520" i="19"/>
  <c r="P520" i="19" s="1"/>
  <c r="O64" i="19"/>
  <c r="P64" i="19" s="1"/>
  <c r="O96" i="19"/>
  <c r="P96" i="19" s="1"/>
  <c r="O128" i="19"/>
  <c r="P128" i="19" s="1"/>
  <c r="O160" i="19"/>
  <c r="P160" i="19" s="1"/>
  <c r="O192" i="19"/>
  <c r="P192" i="19" s="1"/>
  <c r="O224" i="19"/>
  <c r="P224" i="19" s="1"/>
  <c r="O210" i="19"/>
  <c r="P210" i="19" s="1"/>
  <c r="O264" i="19"/>
  <c r="P264" i="19" s="1"/>
  <c r="O296" i="19"/>
  <c r="P296" i="19" s="1"/>
  <c r="O328" i="19"/>
  <c r="P328" i="19" s="1"/>
  <c r="O360" i="19"/>
  <c r="P360" i="19" s="1"/>
  <c r="O396" i="19"/>
  <c r="P396" i="19" s="1"/>
  <c r="O420" i="19"/>
  <c r="P420" i="19" s="1"/>
  <c r="O444" i="19"/>
  <c r="P444" i="19" s="1"/>
  <c r="O464" i="19"/>
  <c r="P464" i="19" s="1"/>
  <c r="O484" i="19"/>
  <c r="P484" i="19" s="1"/>
  <c r="O508" i="19"/>
  <c r="P508" i="19" s="1"/>
  <c r="O528" i="19"/>
  <c r="P528" i="19" s="1"/>
  <c r="O166" i="19"/>
  <c r="P166" i="19" s="1"/>
  <c r="O230" i="19"/>
  <c r="P230" i="19" s="1"/>
  <c r="O253" i="19"/>
  <c r="P253" i="19" s="1"/>
  <c r="O269" i="19"/>
  <c r="P269" i="19" s="1"/>
  <c r="O285" i="19"/>
  <c r="P285" i="19" s="1"/>
  <c r="O301" i="19"/>
  <c r="P301" i="19" s="1"/>
  <c r="O317" i="19"/>
  <c r="P317" i="19" s="1"/>
  <c r="O333" i="19"/>
  <c r="P333" i="19" s="1"/>
  <c r="O349" i="19"/>
  <c r="P349" i="19" s="1"/>
  <c r="O365" i="19"/>
  <c r="P365" i="19" s="1"/>
  <c r="O381" i="19"/>
  <c r="P381" i="19" s="1"/>
  <c r="O401" i="19"/>
  <c r="P401" i="19" s="1"/>
  <c r="O417" i="19"/>
  <c r="P417" i="19" s="1"/>
  <c r="O433" i="19"/>
  <c r="P433" i="19" s="1"/>
  <c r="O449" i="19"/>
  <c r="P449" i="19" s="1"/>
  <c r="O465" i="19"/>
  <c r="P465" i="19" s="1"/>
  <c r="O485" i="19"/>
  <c r="P485" i="19" s="1"/>
  <c r="O501" i="19"/>
  <c r="P501" i="19" s="1"/>
  <c r="O517" i="19"/>
  <c r="P517" i="19" s="1"/>
  <c r="O533" i="19"/>
  <c r="P533" i="19" s="1"/>
  <c r="O186" i="19"/>
  <c r="P186" i="19" s="1"/>
  <c r="O242" i="19"/>
  <c r="P242" i="19" s="1"/>
  <c r="O258" i="19"/>
  <c r="P258" i="19" s="1"/>
  <c r="O274" i="19"/>
  <c r="P274" i="19" s="1"/>
  <c r="O290" i="19"/>
  <c r="P290" i="19" s="1"/>
  <c r="O306" i="19"/>
  <c r="P306" i="19" s="1"/>
  <c r="O322" i="19"/>
  <c r="P322" i="19" s="1"/>
  <c r="O338" i="19"/>
  <c r="P338" i="19" s="1"/>
  <c r="O354" i="19"/>
  <c r="P354" i="19" s="1"/>
  <c r="O370" i="19"/>
  <c r="P370" i="19" s="1"/>
  <c r="O386" i="19"/>
  <c r="P386" i="19" s="1"/>
  <c r="O402" i="19"/>
  <c r="P402" i="19" s="1"/>
  <c r="O418" i="19"/>
  <c r="P418" i="19" s="1"/>
  <c r="O434" i="19"/>
  <c r="P434" i="19" s="1"/>
  <c r="O450" i="19"/>
  <c r="P450" i="19" s="1"/>
  <c r="O482" i="19"/>
  <c r="P482" i="19" s="1"/>
  <c r="O502" i="19"/>
  <c r="P502" i="19" s="1"/>
  <c r="O518" i="19"/>
  <c r="P518" i="19" s="1"/>
  <c r="O534" i="19"/>
  <c r="P534" i="19" s="1"/>
  <c r="O190" i="19"/>
  <c r="P190" i="19" s="1"/>
  <c r="O259" i="19"/>
  <c r="P259" i="19" s="1"/>
  <c r="O275" i="19"/>
  <c r="P275" i="19" s="1"/>
  <c r="O307" i="19"/>
  <c r="P307" i="19" s="1"/>
  <c r="O339" i="19"/>
  <c r="P339" i="19" s="1"/>
  <c r="O371" i="19"/>
  <c r="P371" i="19" s="1"/>
  <c r="O411" i="19"/>
  <c r="P411" i="19" s="1"/>
  <c r="O451" i="19"/>
  <c r="P451" i="19" s="1"/>
  <c r="O507" i="19"/>
  <c r="P507" i="19" s="1"/>
  <c r="O415" i="19"/>
  <c r="P415" i="19" s="1"/>
  <c r="O76" i="19"/>
  <c r="P76" i="19" s="1"/>
  <c r="O108" i="19"/>
  <c r="P108" i="19" s="1"/>
  <c r="O140" i="19"/>
  <c r="P140" i="19" s="1"/>
  <c r="O172" i="19"/>
  <c r="P172" i="19" s="1"/>
  <c r="O204" i="19"/>
  <c r="P204" i="19" s="1"/>
  <c r="O236" i="19"/>
  <c r="P236" i="19" s="1"/>
  <c r="O244" i="19"/>
  <c r="P244" i="19" s="1"/>
  <c r="O276" i="19"/>
  <c r="P276" i="19" s="1"/>
  <c r="O308" i="19"/>
  <c r="P308" i="19" s="1"/>
  <c r="O340" i="19"/>
  <c r="P340" i="19" s="1"/>
  <c r="O372" i="19"/>
  <c r="P372" i="19" s="1"/>
  <c r="O400" i="19"/>
  <c r="P400" i="19" s="1"/>
  <c r="O428" i="19"/>
  <c r="P428" i="19" s="1"/>
  <c r="O448" i="19"/>
  <c r="P448" i="19" s="1"/>
  <c r="O468" i="19"/>
  <c r="P468" i="19" s="1"/>
  <c r="O492" i="19"/>
  <c r="P492" i="19" s="1"/>
  <c r="O512" i="19"/>
  <c r="P512" i="19" s="1"/>
  <c r="O532" i="19"/>
  <c r="P532" i="19" s="1"/>
  <c r="O182" i="19"/>
  <c r="P182" i="19" s="1"/>
  <c r="O239" i="19"/>
  <c r="P239" i="19" s="1"/>
  <c r="O257" i="19"/>
  <c r="P257" i="19" s="1"/>
  <c r="O273" i="19"/>
  <c r="P273" i="19" s="1"/>
  <c r="O289" i="19"/>
  <c r="P289" i="19" s="1"/>
  <c r="O305" i="19"/>
  <c r="P305" i="19" s="1"/>
  <c r="O321" i="19"/>
  <c r="P321" i="19" s="1"/>
  <c r="O337" i="19"/>
  <c r="P337" i="19" s="1"/>
  <c r="O353" i="19"/>
  <c r="P353" i="19" s="1"/>
  <c r="O369" i="19"/>
  <c r="P369" i="19" s="1"/>
  <c r="O389" i="19"/>
  <c r="P389" i="19" s="1"/>
  <c r="O405" i="19"/>
  <c r="P405" i="19" s="1"/>
  <c r="O421" i="19"/>
  <c r="P421" i="19" s="1"/>
  <c r="O437" i="19"/>
  <c r="P437" i="19" s="1"/>
  <c r="O453" i="19"/>
  <c r="P453" i="19" s="1"/>
  <c r="O469" i="19"/>
  <c r="P469" i="19" s="1"/>
  <c r="O489" i="19"/>
  <c r="P489" i="19" s="1"/>
  <c r="O505" i="19"/>
  <c r="P505" i="19" s="1"/>
  <c r="O521" i="19"/>
  <c r="P521" i="19" s="1"/>
  <c r="O537" i="19"/>
  <c r="P537" i="19" s="1"/>
  <c r="O202" i="19"/>
  <c r="P202" i="19" s="1"/>
  <c r="O246" i="19"/>
  <c r="P246" i="19" s="1"/>
  <c r="O262" i="19"/>
  <c r="P262" i="19" s="1"/>
  <c r="O278" i="19"/>
  <c r="P278" i="19" s="1"/>
  <c r="O294" i="19"/>
  <c r="P294" i="19" s="1"/>
  <c r="O310" i="19"/>
  <c r="P310" i="19" s="1"/>
  <c r="O326" i="19"/>
  <c r="P326" i="19" s="1"/>
  <c r="O342" i="19"/>
  <c r="P342" i="19" s="1"/>
  <c r="O358" i="19"/>
  <c r="P358" i="19" s="1"/>
  <c r="O374" i="19"/>
  <c r="P374" i="19" s="1"/>
  <c r="O390" i="19"/>
  <c r="P390" i="19" s="1"/>
  <c r="O406" i="19"/>
  <c r="P406" i="19" s="1"/>
  <c r="O422" i="19"/>
  <c r="P422" i="19" s="1"/>
  <c r="O438" i="19"/>
  <c r="P438" i="19" s="1"/>
  <c r="O454" i="19"/>
  <c r="P454" i="19" s="1"/>
  <c r="O486" i="19"/>
  <c r="P486" i="19" s="1"/>
  <c r="O506" i="19"/>
  <c r="P506" i="19" s="1"/>
  <c r="O522" i="19"/>
  <c r="P522" i="19" s="1"/>
  <c r="O538" i="19"/>
  <c r="P538" i="19" s="1"/>
  <c r="O206" i="19"/>
  <c r="P206" i="19" s="1"/>
  <c r="O247" i="19"/>
  <c r="P247" i="19" s="1"/>
  <c r="O263" i="19"/>
  <c r="P263" i="19" s="1"/>
  <c r="O279" i="19"/>
  <c r="P279" i="19" s="1"/>
  <c r="O295" i="19"/>
  <c r="P295" i="19" s="1"/>
  <c r="O311" i="19"/>
  <c r="P311" i="19" s="1"/>
  <c r="O327" i="19"/>
  <c r="P327" i="19" s="1"/>
  <c r="O343" i="19"/>
  <c r="P343" i="19" s="1"/>
  <c r="O395" i="19"/>
  <c r="P395" i="19" s="1"/>
  <c r="O475" i="19"/>
  <c r="P475" i="19" s="1"/>
  <c r="O80" i="19"/>
  <c r="P80" i="19" s="1"/>
  <c r="O112" i="19"/>
  <c r="P112" i="19" s="1"/>
  <c r="O144" i="19"/>
  <c r="P144" i="19" s="1"/>
  <c r="O176" i="19"/>
  <c r="P176" i="19" s="1"/>
  <c r="O208" i="19"/>
  <c r="P208" i="19" s="1"/>
  <c r="O240" i="19"/>
  <c r="P240" i="19" s="1"/>
  <c r="O248" i="19"/>
  <c r="P248" i="19" s="1"/>
  <c r="O280" i="19"/>
  <c r="P280" i="19" s="1"/>
  <c r="O312" i="19"/>
  <c r="P312" i="19" s="1"/>
  <c r="O344" i="19"/>
  <c r="P344" i="19" s="1"/>
  <c r="O376" i="19"/>
  <c r="P376" i="19" s="1"/>
  <c r="O412" i="19"/>
  <c r="P412" i="19" s="1"/>
  <c r="O432" i="19"/>
  <c r="P432" i="19" s="1"/>
  <c r="O452" i="19"/>
  <c r="P452" i="19" s="1"/>
  <c r="O476" i="19"/>
  <c r="P476" i="19" s="1"/>
  <c r="O496" i="19"/>
  <c r="P496" i="19" s="1"/>
  <c r="O516" i="19"/>
  <c r="P516" i="19" s="1"/>
  <c r="O536" i="19"/>
  <c r="P536" i="19" s="1"/>
  <c r="O198" i="19"/>
  <c r="P198" i="19" s="1"/>
  <c r="O245" i="19"/>
  <c r="P245" i="19" s="1"/>
  <c r="O261" i="19"/>
  <c r="P261" i="19" s="1"/>
  <c r="O277" i="19"/>
  <c r="P277" i="19" s="1"/>
  <c r="O293" i="19"/>
  <c r="P293" i="19" s="1"/>
  <c r="O309" i="19"/>
  <c r="P309" i="19" s="1"/>
  <c r="O325" i="19"/>
  <c r="P325" i="19" s="1"/>
  <c r="O341" i="19"/>
  <c r="P341" i="19" s="1"/>
  <c r="O357" i="19"/>
  <c r="P357" i="19" s="1"/>
  <c r="O373" i="19"/>
  <c r="P373" i="19" s="1"/>
  <c r="O393" i="19"/>
  <c r="P393" i="19" s="1"/>
  <c r="O409" i="19"/>
  <c r="P409" i="19" s="1"/>
  <c r="O425" i="19"/>
  <c r="P425" i="19" s="1"/>
  <c r="O441" i="19"/>
  <c r="P441" i="19" s="1"/>
  <c r="O457" i="19"/>
  <c r="P457" i="19" s="1"/>
  <c r="O473" i="19"/>
  <c r="P473" i="19" s="1"/>
  <c r="O493" i="19"/>
  <c r="P493" i="19" s="1"/>
  <c r="O509" i="19"/>
  <c r="P509" i="19" s="1"/>
  <c r="O525" i="19"/>
  <c r="P525" i="19" s="1"/>
  <c r="O541" i="19"/>
  <c r="P541" i="19" s="1"/>
  <c r="O218" i="19"/>
  <c r="P218" i="19" s="1"/>
  <c r="O250" i="19"/>
  <c r="P250" i="19" s="1"/>
  <c r="O266" i="19"/>
  <c r="P266" i="19" s="1"/>
  <c r="O282" i="19"/>
  <c r="P282" i="19" s="1"/>
  <c r="O298" i="19"/>
  <c r="P298" i="19" s="1"/>
  <c r="O314" i="19"/>
  <c r="P314" i="19" s="1"/>
  <c r="O330" i="19"/>
  <c r="P330" i="19" s="1"/>
  <c r="O346" i="19"/>
  <c r="P346" i="19" s="1"/>
  <c r="O362" i="19"/>
  <c r="P362" i="19" s="1"/>
  <c r="O378" i="19"/>
  <c r="P378" i="19" s="1"/>
  <c r="O394" i="19"/>
  <c r="P394" i="19" s="1"/>
  <c r="O410" i="19"/>
  <c r="P410" i="19" s="1"/>
  <c r="O426" i="19"/>
  <c r="P426" i="19" s="1"/>
  <c r="O442" i="19"/>
  <c r="P442" i="19" s="1"/>
  <c r="O466" i="19"/>
  <c r="P466" i="19" s="1"/>
  <c r="O490" i="19"/>
  <c r="P490" i="19" s="1"/>
  <c r="O510" i="19"/>
  <c r="P510" i="19" s="1"/>
  <c r="O526" i="19"/>
  <c r="P526" i="19" s="1"/>
  <c r="O542" i="19"/>
  <c r="P542" i="19" s="1"/>
  <c r="O222" i="19"/>
  <c r="P222" i="19" s="1"/>
  <c r="O251" i="19"/>
  <c r="P251" i="19" s="1"/>
  <c r="O267" i="19"/>
  <c r="P267" i="19" s="1"/>
  <c r="O283" i="19"/>
  <c r="P283" i="19" s="1"/>
  <c r="O299" i="19"/>
  <c r="P299" i="19" s="1"/>
  <c r="O315" i="19"/>
  <c r="P315" i="19" s="1"/>
  <c r="O331" i="19"/>
  <c r="P331" i="19" s="1"/>
  <c r="O347" i="19"/>
  <c r="P347" i="19" s="1"/>
  <c r="O363" i="19"/>
  <c r="P363" i="19" s="1"/>
  <c r="O379" i="19"/>
  <c r="P379" i="19" s="1"/>
  <c r="O403" i="19"/>
  <c r="P403" i="19" s="1"/>
  <c r="O419" i="19"/>
  <c r="P419" i="19" s="1"/>
  <c r="O435" i="19"/>
  <c r="P435" i="19" s="1"/>
  <c r="O459" i="19"/>
  <c r="P459" i="19" s="1"/>
  <c r="O483" i="19"/>
  <c r="P483" i="19" s="1"/>
  <c r="O499" i="19"/>
  <c r="P499" i="19" s="1"/>
  <c r="O515" i="19"/>
  <c r="P515" i="19" s="1"/>
  <c r="O531" i="19"/>
  <c r="P531" i="19" s="1"/>
  <c r="O523" i="19"/>
  <c r="P523" i="19" s="1"/>
  <c r="O359" i="19"/>
  <c r="P359" i="19" s="1"/>
  <c r="O431" i="19"/>
  <c r="P431" i="19" s="1"/>
  <c r="O92" i="19"/>
  <c r="P92" i="19" s="1"/>
  <c r="O124" i="19"/>
  <c r="P124" i="19" s="1"/>
  <c r="O156" i="19"/>
  <c r="P156" i="19" s="1"/>
  <c r="O188" i="19"/>
  <c r="P188" i="19" s="1"/>
  <c r="O220" i="19"/>
  <c r="P220" i="19" s="1"/>
  <c r="O194" i="19"/>
  <c r="P194" i="19" s="1"/>
  <c r="O260" i="19"/>
  <c r="P260" i="19" s="1"/>
  <c r="O292" i="19"/>
  <c r="P292" i="19" s="1"/>
  <c r="O324" i="19"/>
  <c r="P324" i="19" s="1"/>
  <c r="O356" i="19"/>
  <c r="P356" i="19" s="1"/>
  <c r="O392" i="19"/>
  <c r="P392" i="19" s="1"/>
  <c r="O416" i="19"/>
  <c r="P416" i="19" s="1"/>
  <c r="O436" i="19"/>
  <c r="P436" i="19" s="1"/>
  <c r="O460" i="19"/>
  <c r="P460" i="19" s="1"/>
  <c r="O480" i="19"/>
  <c r="P480" i="19" s="1"/>
  <c r="O500" i="19"/>
  <c r="P500" i="19" s="1"/>
  <c r="O524" i="19"/>
  <c r="P524" i="19" s="1"/>
  <c r="O540" i="19"/>
  <c r="P540" i="19" s="1"/>
  <c r="O214" i="19"/>
  <c r="P214" i="19" s="1"/>
  <c r="O249" i="19"/>
  <c r="P249" i="19" s="1"/>
  <c r="O265" i="19"/>
  <c r="P265" i="19" s="1"/>
  <c r="O281" i="19"/>
  <c r="P281" i="19" s="1"/>
  <c r="O297" i="19"/>
  <c r="P297" i="19" s="1"/>
  <c r="O313" i="19"/>
  <c r="P313" i="19" s="1"/>
  <c r="O329" i="19"/>
  <c r="P329" i="19" s="1"/>
  <c r="O345" i="19"/>
  <c r="P345" i="19" s="1"/>
  <c r="O361" i="19"/>
  <c r="P361" i="19" s="1"/>
  <c r="O377" i="19"/>
  <c r="P377" i="19" s="1"/>
  <c r="O397" i="19"/>
  <c r="P397" i="19" s="1"/>
  <c r="O413" i="19"/>
  <c r="P413" i="19" s="1"/>
  <c r="O429" i="19"/>
  <c r="P429" i="19" s="1"/>
  <c r="O445" i="19"/>
  <c r="P445" i="19" s="1"/>
  <c r="O461" i="19"/>
  <c r="P461" i="19" s="1"/>
  <c r="O481" i="19"/>
  <c r="P481" i="19" s="1"/>
  <c r="O497" i="19"/>
  <c r="P497" i="19" s="1"/>
  <c r="O513" i="19"/>
  <c r="P513" i="19" s="1"/>
  <c r="O529" i="19"/>
  <c r="P529" i="19" s="1"/>
  <c r="O170" i="19"/>
  <c r="P170" i="19" s="1"/>
  <c r="O234" i="19"/>
  <c r="P234" i="19" s="1"/>
  <c r="O254" i="19"/>
  <c r="P254" i="19" s="1"/>
  <c r="O270" i="19"/>
  <c r="P270" i="19" s="1"/>
  <c r="O286" i="19"/>
  <c r="P286" i="19" s="1"/>
  <c r="O302" i="19"/>
  <c r="P302" i="19" s="1"/>
  <c r="O318" i="19"/>
  <c r="P318" i="19" s="1"/>
  <c r="O334" i="19"/>
  <c r="P334" i="19" s="1"/>
  <c r="O350" i="19"/>
  <c r="P350" i="19" s="1"/>
  <c r="O366" i="19"/>
  <c r="P366" i="19" s="1"/>
  <c r="O382" i="19"/>
  <c r="P382" i="19" s="1"/>
  <c r="O398" i="19"/>
  <c r="P398" i="19" s="1"/>
  <c r="O414" i="19"/>
  <c r="P414" i="19" s="1"/>
  <c r="O430" i="19"/>
  <c r="P430" i="19" s="1"/>
  <c r="O446" i="19"/>
  <c r="P446" i="19" s="1"/>
  <c r="O470" i="19"/>
  <c r="P470" i="19" s="1"/>
  <c r="O494" i="19"/>
  <c r="P494" i="19" s="1"/>
  <c r="O514" i="19"/>
  <c r="P514" i="19" s="1"/>
  <c r="O530" i="19"/>
  <c r="P530" i="19" s="1"/>
  <c r="O174" i="19"/>
  <c r="P174" i="19" s="1"/>
  <c r="O235" i="19"/>
  <c r="P235" i="19" s="1"/>
  <c r="O255" i="19"/>
  <c r="P255" i="19" s="1"/>
  <c r="O271" i="19"/>
  <c r="P271" i="19" s="1"/>
  <c r="O287" i="19"/>
  <c r="P287" i="19" s="1"/>
  <c r="O303" i="19"/>
  <c r="P303" i="19" s="1"/>
  <c r="O319" i="19"/>
  <c r="P319" i="19" s="1"/>
  <c r="O335" i="19"/>
  <c r="P335" i="19" s="1"/>
  <c r="O351" i="19"/>
  <c r="P351" i="19" s="1"/>
  <c r="O367" i="19"/>
  <c r="P367" i="19" s="1"/>
  <c r="O387" i="19"/>
  <c r="P387" i="19" s="1"/>
  <c r="O407" i="19"/>
  <c r="P407" i="19" s="1"/>
  <c r="O423" i="19"/>
  <c r="P423" i="19" s="1"/>
  <c r="O439" i="19"/>
  <c r="P439" i="19" s="1"/>
  <c r="O467" i="19"/>
  <c r="P467" i="19" s="1"/>
  <c r="O487" i="19"/>
  <c r="P487" i="19" s="1"/>
  <c r="O503" i="19"/>
  <c r="P503" i="19" s="1"/>
  <c r="O519" i="19"/>
  <c r="P519" i="19" s="1"/>
  <c r="O535" i="19"/>
  <c r="P535" i="19" s="1"/>
  <c r="O243" i="19"/>
  <c r="P243" i="19" s="1"/>
  <c r="O291" i="19"/>
  <c r="P291" i="19" s="1"/>
  <c r="O323" i="19"/>
  <c r="P323" i="19" s="1"/>
  <c r="O355" i="19"/>
  <c r="P355" i="19" s="1"/>
  <c r="O391" i="19"/>
  <c r="P391" i="19" s="1"/>
  <c r="O427" i="19"/>
  <c r="P427" i="19" s="1"/>
  <c r="O471" i="19"/>
  <c r="P471" i="19" s="1"/>
  <c r="O491" i="19"/>
  <c r="P491" i="19" s="1"/>
  <c r="O539" i="19"/>
  <c r="P539" i="19" s="1"/>
  <c r="O375" i="19"/>
  <c r="P375" i="19" s="1"/>
  <c r="O455" i="19"/>
  <c r="P455" i="19" s="1"/>
  <c r="O495" i="19"/>
  <c r="P495" i="19" s="1"/>
  <c r="O511" i="19"/>
  <c r="P511" i="19" s="1"/>
  <c r="O527" i="19"/>
  <c r="P527" i="19" s="1"/>
  <c r="O17" i="19"/>
  <c r="P17" i="19" s="1"/>
  <c r="BB91" i="3"/>
  <c r="AT77" i="3"/>
  <c r="AU91" i="3"/>
  <c r="AY84" i="3"/>
  <c r="AY96" i="3" s="1"/>
  <c r="BC77" i="3"/>
  <c r="AR91" i="3"/>
  <c r="AV77" i="3"/>
  <c r="AS91" i="3"/>
  <c r="AW84" i="3"/>
  <c r="AW96" i="3" s="1"/>
  <c r="BA77" i="3"/>
  <c r="AT84" i="3"/>
  <c r="AT96" i="3" s="1"/>
  <c r="AX77" i="3"/>
  <c r="AY91" i="3"/>
  <c r="BC84" i="3"/>
  <c r="BC96" i="3" s="1"/>
  <c r="AU70" i="3"/>
  <c r="AV84" i="3"/>
  <c r="AV96" i="3" s="1"/>
  <c r="AZ77" i="3"/>
  <c r="AW91" i="3"/>
  <c r="BA84" i="3"/>
  <c r="BA96" i="3" s="1"/>
  <c r="AS70" i="3"/>
  <c r="AT91" i="3"/>
  <c r="AX84" i="3"/>
  <c r="AX96" i="3" s="1"/>
  <c r="BB77" i="3"/>
  <c r="BC91" i="3"/>
  <c r="AU77" i="3"/>
  <c r="AV91" i="3"/>
  <c r="AZ84" i="3"/>
  <c r="AZ96" i="3" s="1"/>
  <c r="AR77" i="3"/>
  <c r="BA91" i="3"/>
  <c r="AS77" i="3"/>
  <c r="AX91" i="3"/>
  <c r="BB84" i="3"/>
  <c r="BB96" i="3" s="1"/>
  <c r="AT70" i="3"/>
  <c r="AU84" i="3"/>
  <c r="AU96" i="3" s="1"/>
  <c r="AY77" i="3"/>
  <c r="AZ91" i="3"/>
  <c r="AR84" i="3"/>
  <c r="AR96" i="3" s="1"/>
  <c r="AR70" i="3"/>
  <c r="AS84" i="3"/>
  <c r="AS96" i="3" s="1"/>
  <c r="AW77" i="3"/>
  <c r="G63" i="19"/>
  <c r="H63" i="19" s="1"/>
  <c r="G66" i="19"/>
  <c r="H66" i="19" s="1"/>
  <c r="G76" i="19"/>
  <c r="H76" i="19" s="1"/>
  <c r="G69" i="19"/>
  <c r="H69" i="19" s="1"/>
  <c r="G79" i="19"/>
  <c r="H79" i="19" s="1"/>
  <c r="G78" i="19"/>
  <c r="H78" i="19" s="1"/>
  <c r="G80" i="19"/>
  <c r="H80" i="19" s="1"/>
  <c r="G73" i="19"/>
  <c r="H73" i="19" s="1"/>
  <c r="G71" i="19"/>
  <c r="H71" i="19" s="1"/>
  <c r="G82" i="19"/>
  <c r="H82" i="19" s="1"/>
  <c r="G61" i="19"/>
  <c r="H61" i="19" s="1"/>
  <c r="G62" i="19"/>
  <c r="H62" i="19" s="1"/>
  <c r="G72" i="19"/>
  <c r="H72" i="19" s="1"/>
  <c r="G65" i="19"/>
  <c r="H65" i="19" s="1"/>
  <c r="G67" i="19"/>
  <c r="H67" i="19" s="1"/>
  <c r="G18" i="19"/>
  <c r="H18" i="19" s="1"/>
  <c r="G34" i="19"/>
  <c r="H34" i="19" s="1"/>
  <c r="G50" i="19"/>
  <c r="H50" i="19" s="1"/>
  <c r="G74" i="19"/>
  <c r="H74" i="19" s="1"/>
  <c r="G27" i="19"/>
  <c r="H27" i="19" s="1"/>
  <c r="G28" i="19"/>
  <c r="H28" i="19" s="1"/>
  <c r="G44" i="19"/>
  <c r="H44" i="19" s="1"/>
  <c r="G60" i="19"/>
  <c r="H60" i="19" s="1"/>
  <c r="G21" i="19"/>
  <c r="H21" i="19" s="1"/>
  <c r="G37" i="19"/>
  <c r="H37" i="19" s="1"/>
  <c r="G53" i="19"/>
  <c r="H53" i="19" s="1"/>
  <c r="G85" i="19"/>
  <c r="H85" i="19" s="1"/>
  <c r="G43" i="19"/>
  <c r="H43" i="19" s="1"/>
  <c r="G22" i="19"/>
  <c r="H22" i="19" s="1"/>
  <c r="G38" i="19"/>
  <c r="H38" i="19" s="1"/>
  <c r="G54" i="19"/>
  <c r="H54" i="19" s="1"/>
  <c r="H17" i="19"/>
  <c r="G31" i="19"/>
  <c r="H31" i="19" s="1"/>
  <c r="G32" i="19"/>
  <c r="H32" i="19" s="1"/>
  <c r="G48" i="19"/>
  <c r="H48" i="19" s="1"/>
  <c r="G64" i="19"/>
  <c r="H64" i="19" s="1"/>
  <c r="G25" i="19"/>
  <c r="H25" i="19" s="1"/>
  <c r="G41" i="19"/>
  <c r="H41" i="19" s="1"/>
  <c r="G57" i="19"/>
  <c r="H57" i="19" s="1"/>
  <c r="G26" i="19"/>
  <c r="H26" i="19" s="1"/>
  <c r="G42" i="19"/>
  <c r="H42" i="19" s="1"/>
  <c r="G58" i="19"/>
  <c r="H58" i="19" s="1"/>
  <c r="G19" i="19"/>
  <c r="H19" i="19" s="1"/>
  <c r="G20" i="19"/>
  <c r="H20" i="19" s="1"/>
  <c r="G36" i="19"/>
  <c r="H36" i="19" s="1"/>
  <c r="G52" i="19"/>
  <c r="H52" i="19" s="1"/>
  <c r="G68" i="19"/>
  <c r="H68" i="19" s="1"/>
  <c r="G29" i="19"/>
  <c r="H29" i="19" s="1"/>
  <c r="G45" i="19"/>
  <c r="H45" i="19" s="1"/>
  <c r="G77" i="19"/>
  <c r="H77" i="19" s="1"/>
  <c r="G47" i="19"/>
  <c r="H47" i="19" s="1"/>
  <c r="G75" i="19"/>
  <c r="H75" i="19" s="1"/>
  <c r="G55" i="19"/>
  <c r="H55" i="19" s="1"/>
  <c r="G30" i="19"/>
  <c r="H30" i="19" s="1"/>
  <c r="G46" i="19"/>
  <c r="H46" i="19" s="1"/>
  <c r="G70" i="19"/>
  <c r="H70" i="19" s="1"/>
  <c r="G23" i="19"/>
  <c r="H23" i="19" s="1"/>
  <c r="G24" i="19"/>
  <c r="H24" i="19" s="1"/>
  <c r="G40" i="19"/>
  <c r="H40" i="19" s="1"/>
  <c r="G56" i="19"/>
  <c r="H56" i="19" s="1"/>
  <c r="G84" i="19"/>
  <c r="H84" i="19" s="1"/>
  <c r="G33" i="19"/>
  <c r="H33" i="19" s="1"/>
  <c r="G49" i="19"/>
  <c r="H49" i="19" s="1"/>
  <c r="G81" i="19"/>
  <c r="H81" i="19" s="1"/>
  <c r="G59" i="19"/>
  <c r="H59" i="19" s="1"/>
  <c r="G39" i="19"/>
  <c r="H39" i="19" s="1"/>
  <c r="G51" i="19"/>
  <c r="H51" i="19" s="1"/>
  <c r="G35" i="19"/>
  <c r="H35" i="19" s="1"/>
  <c r="G83" i="19"/>
  <c r="H83" i="19" s="1"/>
</calcChain>
</file>

<file path=xl/sharedStrings.xml><?xml version="1.0" encoding="utf-8"?>
<sst xmlns="http://schemas.openxmlformats.org/spreadsheetml/2006/main" count="4486" uniqueCount="789">
  <si>
    <t>Input/parameter</t>
  </si>
  <si>
    <t xml:space="preserve">Parameters </t>
  </si>
  <si>
    <t>TT</t>
  </si>
  <si>
    <t>BT</t>
  </si>
  <si>
    <t>BAT</t>
  </si>
  <si>
    <t>AT</t>
  </si>
  <si>
    <t>KC</t>
  </si>
  <si>
    <t>%</t>
  </si>
  <si>
    <t>border point</t>
  </si>
  <si>
    <t>KOEDIJK (TAQA)</t>
  </si>
  <si>
    <t>production point</t>
  </si>
  <si>
    <t>ANJUM (NAM)</t>
  </si>
  <si>
    <t>ANNERVEEN (NAM)</t>
  </si>
  <si>
    <t>BALGZAND (NAM-HC)</t>
  </si>
  <si>
    <t>BALGZAND (NAM-LC)</t>
  </si>
  <si>
    <t>BALGZAND (NAM-NOGAT)</t>
  </si>
  <si>
    <t>BARENDRECHT (NAM)</t>
  </si>
  <si>
    <t>BEDUM (NAM)</t>
  </si>
  <si>
    <t>BLIJA (NAM)</t>
  </si>
  <si>
    <t>BOTLEK (NAM)</t>
  </si>
  <si>
    <t>EMMEN GZI (NAM)</t>
  </si>
  <si>
    <t>BOTLEK (ESSO FLEXICOKER)</t>
  </si>
  <si>
    <t>GAAG (NAM)</t>
  </si>
  <si>
    <t>GARIJP (VERMILION ENERGY)</t>
  </si>
  <si>
    <t>GROOTEGAST (NAM)</t>
  </si>
  <si>
    <t>GRIJPSKERK (NAM)</t>
  </si>
  <si>
    <t>HARLINGEN (VERMILION ENERGY)</t>
  </si>
  <si>
    <t>KOOTSTERTILLE (NAM)</t>
  </si>
  <si>
    <t>MAASVLAKTE (TAQA)</t>
  </si>
  <si>
    <t>MIDDENMEER (VERMILION ENERGY)</t>
  </si>
  <si>
    <t>MONSTER (NAM)</t>
  </si>
  <si>
    <t>UITHUIZEN (NGT)</t>
  </si>
  <si>
    <t>OUDE PEKELA (NAM)</t>
  </si>
  <si>
    <t>ROTTERDAM WESTGAS (NAM)</t>
  </si>
  <si>
    <t>GRONINGEN (NAM)</t>
  </si>
  <si>
    <t>TEN ARLO (NAM)</t>
  </si>
  <si>
    <t>URETERP (NAM)</t>
  </si>
  <si>
    <t>VRIES (NAM)</t>
  </si>
  <si>
    <t>WAALWIJK (VERMILION)</t>
  </si>
  <si>
    <t>WARFFUM (NAM)</t>
  </si>
  <si>
    <t>EMDEN EPT (GASSCO)</t>
  </si>
  <si>
    <t>GRIJPSKERK (NAM - UGS)</t>
  </si>
  <si>
    <t>storage</t>
  </si>
  <si>
    <t>NORG (NAM - UGS)</t>
  </si>
  <si>
    <t>ALKMAAR (TAQA - PGI)</t>
  </si>
  <si>
    <t>ENSCHEDE (INNOGY-UGS EPE)</t>
  </si>
  <si>
    <t>ENSCHEDE (NUON-UGS EPE)</t>
  </si>
  <si>
    <t>MIDDELIE (NAM)</t>
  </si>
  <si>
    <t>ZUIDWENDING (UGS)</t>
  </si>
  <si>
    <t>ROTTERDAM (GATE)</t>
  </si>
  <si>
    <t>BERGERMEER (TAQA-UGS)</t>
  </si>
  <si>
    <t>OUDE STATENZIJL (ETZEL-EKB-H)</t>
  </si>
  <si>
    <t>OUDE STATENZIJL (EWE-H)</t>
  </si>
  <si>
    <t>BRAKEL WIJK&amp;AALBURG (VERMILION)</t>
  </si>
  <si>
    <t>OUDE STATENZIJL (ASTORA JEMGUM)</t>
  </si>
  <si>
    <t>ZWOLLE (NATUURGAS OVERIJSSEL B.V.)</t>
  </si>
  <si>
    <t>ENSCHEDE (ENECO-UGS EPE)</t>
  </si>
  <si>
    <t>OUDE STATENZIJL (ETZEL-CRYSTAL-H)</t>
  </si>
  <si>
    <t>OUDE STATENZIJL (ETZEL-FREYA-H)</t>
  </si>
  <si>
    <t>IJMUIDEN (WINTERSHALL)</t>
  </si>
  <si>
    <t>OUDE STATENZIJL (EWE JEMGUM)</t>
  </si>
  <si>
    <t>MAASVLAKTE Q16 ORANJE NASSAU (ONE)</t>
  </si>
  <si>
    <t>MAASVLAKTE (PEAKSHAVER PRODUCTIE)</t>
  </si>
  <si>
    <t>HEMRIK/DONKERBROEK (TULIP OIL)</t>
  </si>
  <si>
    <t>Entry</t>
  </si>
  <si>
    <t>Exit</t>
  </si>
  <si>
    <t>GOIRLE (DESSO BV)</t>
  </si>
  <si>
    <t>industrial point</t>
  </si>
  <si>
    <t>PG HOOGERHEIDE (ENEXIS B.V.)</t>
  </si>
  <si>
    <t>local distribution point</t>
  </si>
  <si>
    <t>PG GIESSEN (ENEXIS B.V.)</t>
  </si>
  <si>
    <t>ALPHEN NB (ENEXIS B.V.)</t>
  </si>
  <si>
    <t>PG OOSTERHOUT (ENEXIS B.V.)</t>
  </si>
  <si>
    <t>TILBURG (AGRISTO BV)</t>
  </si>
  <si>
    <t>PG GENNEP (ENEXIS)</t>
  </si>
  <si>
    <t>HEUSDEN (ENEXIS B.V.)</t>
  </si>
  <si>
    <t>PG STEENBERGEN (ENEXIS)</t>
  </si>
  <si>
    <t>PG THONISSE (ENDURIS)</t>
  </si>
  <si>
    <t>PRINSENBEEK (ENEXIS B.V.)</t>
  </si>
  <si>
    <t>ROOSENDAAL (ENEXIS)</t>
  </si>
  <si>
    <t>ZEVENBERGEN (ENEXIS)</t>
  </si>
  <si>
    <t>PG SPRUNDEL (ENEXIS B.V.)</t>
  </si>
  <si>
    <t>HELMOND (NEDSCHROEF HELMOND BV)</t>
  </si>
  <si>
    <t>MAARHEEZE (PHILIPS LIGHTING BV)</t>
  </si>
  <si>
    <t>MAASTRICHT (STF. GEBR. KLINKERS BV)</t>
  </si>
  <si>
    <t>BUDEL (NYRSTAR BV)</t>
  </si>
  <si>
    <t>BUDEL (NEDZINK BV)</t>
  </si>
  <si>
    <t>MAASTRICHT (ENCI BV)</t>
  </si>
  <si>
    <t>DONGEN (TROBAS GELATINE BV)</t>
  </si>
  <si>
    <t>MEERSSEN (MARSNA PAPER BV)</t>
  </si>
  <si>
    <t>MAASTRICHT (KONINKLIJKE MOSA BV)</t>
  </si>
  <si>
    <t>MAASTRICHT (O-I MANUFACTURING NL BV)</t>
  </si>
  <si>
    <t>BLERICK (NEDRI SPANSTAAL BV)</t>
  </si>
  <si>
    <t>EIJSDEN (UMICORE NL BV)</t>
  </si>
  <si>
    <t>BEESEL (ST. JORIS KERAMISCHE IND. BV)</t>
  </si>
  <si>
    <t>SWALMEN (CARGILL BV MALT DIVISION)</t>
  </si>
  <si>
    <t>VEGHEL (FRIESLANDCAMPINA)</t>
  </si>
  <si>
    <t>KESSEL (KLEIWARENFABRIEK JOOSTEN BV)</t>
  </si>
  <si>
    <t>EYGELSHOVEN (STF. NIEVELSTEEN BV)</t>
  </si>
  <si>
    <t>TEGELEN (WIENERBERGER JANSSEN DINGS)</t>
  </si>
  <si>
    <t>WEERT (ROTO SMEETS BV)</t>
  </si>
  <si>
    <t>BEEK (UTILITY SUPPORT GROUP BV G-GAS)</t>
  </si>
  <si>
    <t>BORN (NEDCAR BV)</t>
  </si>
  <si>
    <t>MAASTRICHT (ANKERPOORT)</t>
  </si>
  <si>
    <t>OSS (BALL PACKAGING EUROPE BV)</t>
  </si>
  <si>
    <t>EINDHOVEN (DAF TRUCKS NV)</t>
  </si>
  <si>
    <t>HILVARENBEEK (FLUXYS)</t>
  </si>
  <si>
    <t>DINXPERLO (BEW)</t>
  </si>
  <si>
    <t>VLIEGHUIS (RWE)</t>
  </si>
  <si>
    <t>ZUTPHEN (AURUBIS NETHERLANDS BV)</t>
  </si>
  <si>
    <t>WIJHE (MEESTER STEGEMAN CV)</t>
  </si>
  <si>
    <t>PG GASSELTERNIJVEENSCHEMOND (ENEXIS)</t>
  </si>
  <si>
    <t>PG HARDERWIJK (LIANDER)</t>
  </si>
  <si>
    <t>PEIZE (ENEXIS)</t>
  </si>
  <si>
    <t>PG RODEN (ENEXIS)</t>
  </si>
  <si>
    <t>JOURE (JACOBS DOUWE EGBERTS NL BV)</t>
  </si>
  <si>
    <t>PG SCHEEMDERZWAAG (ENEXIS)</t>
  </si>
  <si>
    <t>ANGEREN (STF. HUISSENSWAARD BV)</t>
  </si>
  <si>
    <t>PANNERDEN (WIENERBERGER KIJFWAARD OOST)</t>
  </si>
  <si>
    <t>EMMEN (EMMTEC SERVICES BV)</t>
  </si>
  <si>
    <t>LOBITH (WAALSTF. DE BYLANDT BV)</t>
  </si>
  <si>
    <t>NIJVERDAL/HELLENDOORN (ENEXIS)</t>
  </si>
  <si>
    <t>ZWOLLE (SENSUS BV)</t>
  </si>
  <si>
    <t>FRANEKER (HUHTAMAKI NL BV)</t>
  </si>
  <si>
    <t>FOXHOL (AVEBE BA)</t>
  </si>
  <si>
    <t>HOOGEVEEN ALTEVEERSTRAAT (DOC KAAS B.V.)</t>
  </si>
  <si>
    <t>DELFZIJL (PPG INDUSTRIES CHEMICALS BV)</t>
  </si>
  <si>
    <t>HARDERWIJK (SAPA PROFILES)</t>
  </si>
  <si>
    <t>APELDOORN (KIWA GASTEC NV)</t>
  </si>
  <si>
    <t>NEEDE (DAWO EPS BV)</t>
  </si>
  <si>
    <t>PG DRACHTEN (LIANDER)</t>
  </si>
  <si>
    <t>RENKUM (PARENCO BV)</t>
  </si>
  <si>
    <t>EERBEEK (MAYR-MELNHOF EERBEEK BV)</t>
  </si>
  <si>
    <t>NUNSPEET (NESTLE NL BV)</t>
  </si>
  <si>
    <t>HENGELO (AKZO NOBEL ENERGIE BV)</t>
  </si>
  <si>
    <t>HOOGKERK (SOLIDUS SOLUTIONS BV)</t>
  </si>
  <si>
    <t>COEVORDEN (SOLIDUS SOLUTIONS BV)</t>
  </si>
  <si>
    <t>COEVORDEN (RENDO)</t>
  </si>
  <si>
    <t>NIJVERDAL (TEN CATE PROTECT BV)</t>
  </si>
  <si>
    <t>LOCHEM (FRIESLANDCAMPINA)</t>
  </si>
  <si>
    <t>WINSCHOTEN (PHILIPS LIGHTING BV)</t>
  </si>
  <si>
    <t>OPHEUSDEN (WIENERBERGER WOLFSWAARD)</t>
  </si>
  <si>
    <t>PG HAREN (ENEXIS)</t>
  </si>
  <si>
    <t>BERGUM (GDF SUEZ ENERGIE NL NV)</t>
  </si>
  <si>
    <t>DELFZIJL (DOW BENELUX BV)</t>
  </si>
  <si>
    <t>DELFZIJL (AKZO ZOUTCHEMIE)</t>
  </si>
  <si>
    <t>PG DIEREN (LIANDER)</t>
  </si>
  <si>
    <t>BALKBRUG (RENDO)</t>
  </si>
  <si>
    <t>SAPPEMEER (ESKA GRAPHIC BOARD BV)</t>
  </si>
  <si>
    <t>MILLINGEN A/D RIJN (LIANDER)</t>
  </si>
  <si>
    <t>BEILEN (FRIESLANDCAMPINA DOMO)</t>
  </si>
  <si>
    <t>NUNSPEET (LIANDER)</t>
  </si>
  <si>
    <t>PG ENSCHEDE (ENEXIS)</t>
  </si>
  <si>
    <t>NES (STEDIN)</t>
  </si>
  <si>
    <t>SCHOONEBEEK (ALIANCYS BV)</t>
  </si>
  <si>
    <t>OUDE PEKELA (SOLIDUS SOLUTIONS BV)</t>
  </si>
  <si>
    <t>NIEUWE PEKELA (SMURFIT KAPPA TWINCORR)</t>
  </si>
  <si>
    <t>ERLECOM (WIENERBERGER ERLECOM)</t>
  </si>
  <si>
    <t>DRACHTEN (FENNER DUNLOP BV)</t>
  </si>
  <si>
    <t>HOOGEZAND (ESKA GRAPHIC BOARD BV)</t>
  </si>
  <si>
    <t>AZEWIJN (STF. DE NIJVERHEID BV)</t>
  </si>
  <si>
    <t>PG BUINERVEEN (ENEXIS)</t>
  </si>
  <si>
    <t>MALDEN (LIANDER)</t>
  </si>
  <si>
    <t>PG KAMPEN (ENEXIS)</t>
  </si>
  <si>
    <t>VIERVERLATEN (SUIKERUNIE)</t>
  </si>
  <si>
    <t>DINXPERLO (LIANDER)</t>
  </si>
  <si>
    <t>ENSCHEDE (APOLLO VREDESTEIN)</t>
  </si>
  <si>
    <t>NORG (ENEXIS)</t>
  </si>
  <si>
    <t>SLOTEN (SLOTEN BV)</t>
  </si>
  <si>
    <t>LEEK (HUNTER DOUGLAS EUROPE BV)</t>
  </si>
  <si>
    <t>HAAKSBERGEN (ENEXIS)</t>
  </si>
  <si>
    <t>GROESBEEK (LIANDER)</t>
  </si>
  <si>
    <t>ZUIDWOLDE (RENDO)</t>
  </si>
  <si>
    <t>PG HOEVELAKEN (LIANDER)</t>
  </si>
  <si>
    <t>HAALDEREN (WIENERBERGER BEMMEL)</t>
  </si>
  <si>
    <t>DEEST (STF. VOGELENSANGH)</t>
  </si>
  <si>
    <t>LOBITH (LIANDER)</t>
  </si>
  <si>
    <t>WINSCHOTEN (PQ SILICAS BV)</t>
  </si>
  <si>
    <t>DELFZIJL (DELESTO)</t>
  </si>
  <si>
    <t>NIJVERDAL (TEN CATE ADVANCED TEXT. BV)</t>
  </si>
  <si>
    <t>DEVENTER (AKZO NOBEL POLYMER CHEM. BV)</t>
  </si>
  <si>
    <t>APELDOORN (OWENS CORNING VEIL NL BV)</t>
  </si>
  <si>
    <t>HARDERWIJK (KALKZANDSTF. HARDERWIJK BV)</t>
  </si>
  <si>
    <t>GIESBEEK (LIANDER)</t>
  </si>
  <si>
    <t>LOSSER (ENEXIS)</t>
  </si>
  <si>
    <t>ZUTPHEN PARKSTRAAT (LIANDER)</t>
  </si>
  <si>
    <t>ENSCHEDE (VAN MERKSTEIJN PLASTICS BV)</t>
  </si>
  <si>
    <t>BIDDINGHUIZEN (WALIBI WORLD BV)</t>
  </si>
  <si>
    <t>DOETINCHEM (PAPIERFABRIEK DOETINCHEM BV)</t>
  </si>
  <si>
    <t>OUDE PEKELA (STRATING STEENINDUSTRIE BV)</t>
  </si>
  <si>
    <t>GEESBRUG (RENDO)</t>
  </si>
  <si>
    <t>HENGELO (OPRA TURBINES BV)</t>
  </si>
  <si>
    <t>RIJSSEN (ENEXIS)</t>
  </si>
  <si>
    <t>TER APELKANAAL (AVEBE BA)</t>
  </si>
  <si>
    <t>ENSCHEDE (ENNATUURLIJK WKC)</t>
  </si>
  <si>
    <t>DELFZIJL (LAFARGE GIPS BV)</t>
  </si>
  <si>
    <t>GENDT (STF. DE ZANDBERG BV)</t>
  </si>
  <si>
    <t>LOENEN (SMURFIT KAPPA MNL GOLFKARTON)</t>
  </si>
  <si>
    <t>EERBEEK (SCA DE HOOP ENERGIE BV)</t>
  </si>
  <si>
    <t>SPIJK (LIANDER)</t>
  </si>
  <si>
    <t>ZUTPHEN DE HOVEN (LIANDER)</t>
  </si>
  <si>
    <t>VEENDAM (NEDMAG INDUSTRIES BV)</t>
  </si>
  <si>
    <t>HETEREN (WIENERBERGER HETEREN)</t>
  </si>
  <si>
    <t>BAD NIEUWESCHANS (SOLIDUS SOLUTIONS BV)</t>
  </si>
  <si>
    <t>EERBEEK (SANDERS COLDENHOVE)</t>
  </si>
  <si>
    <t>ALMERE (NUON POWER GENERATION B.V.-WKC)</t>
  </si>
  <si>
    <t>ARNHEM (DE KLEEF BV)</t>
  </si>
  <si>
    <t>PG DEVENTER (ENEXIS)</t>
  </si>
  <si>
    <t>SCHARSTERBRUG (PHOENIX BV)</t>
  </si>
  <si>
    <t>NIJMEGEN DE OOY (LIANDER)</t>
  </si>
  <si>
    <t>WORKUM (FRIESLANDCAMPINA CHEESE)</t>
  </si>
  <si>
    <t>ECHTELD (WIENERBERGER SCHIPPERSWAARD BV)</t>
  </si>
  <si>
    <t>NIJMEGEN (MEAD JOHNSON BV)</t>
  </si>
  <si>
    <t>FARMSUM (ZEOLYST CV)</t>
  </si>
  <si>
    <t>DEEST (WIENERBERGER NARVIK DAKPANNEN)</t>
  </si>
  <si>
    <t>HENGELO (SIEMENS NEDERLAND NV)</t>
  </si>
  <si>
    <t>DELFZIJL (GDF SUEZ ENERGIE NL-EEMS 3-7)</t>
  </si>
  <si>
    <t>GASSELTERNIJVEEN (AVEBE BA)</t>
  </si>
  <si>
    <t>COLLENDOORNERVEEN (GZI NAM BV)</t>
  </si>
  <si>
    <t>HENGELO (TWENCE AFVALSCHEIDING)</t>
  </si>
  <si>
    <t>HARLINGEN (REC BV)</t>
  </si>
  <si>
    <t>BRUMMEN (LIANDER)</t>
  </si>
  <si>
    <t>SPIJK (BV STF. SPIJK)</t>
  </si>
  <si>
    <t>SUAMEER (SONAC BURGUM BV)</t>
  </si>
  <si>
    <t>PG ZOETERMEER (STEDIN)</t>
  </si>
  <si>
    <t>PG DELFT (STEDIN)</t>
  </si>
  <si>
    <t>PG WESTZAAN (LIANDER)</t>
  </si>
  <si>
    <t>MAASVLAKTE (UNIPER BENELUX NV)</t>
  </si>
  <si>
    <t>MAASVLAKTE (ECT DELTA TERMINAL BV)</t>
  </si>
  <si>
    <t>MAASSLUIS (STEDIN)</t>
  </si>
  <si>
    <t>PG ZALTBOMMEL (LIANDER)</t>
  </si>
  <si>
    <t>ROTTERDAM (ENCI BV)</t>
  </si>
  <si>
    <t>PG HAARLEM (LIANDER)</t>
  </si>
  <si>
    <t>PG AMSTELVEEN (STEDIN)</t>
  </si>
  <si>
    <t>PG BLEISWIJK (STEDIN)</t>
  </si>
  <si>
    <t>ZOETERMEER (NUTRICIA BV)</t>
  </si>
  <si>
    <t>PG DORDRECHT (STEDIN)</t>
  </si>
  <si>
    <t>PG ROTTERDAM (STEDIN)</t>
  </si>
  <si>
    <t>ROZENBURG (STEDIN)</t>
  </si>
  <si>
    <t>AMSTERDAM (SONNEBORN BV)</t>
  </si>
  <si>
    <t>KOOG A/D ZAAN (OLAM COCOA)</t>
  </si>
  <si>
    <t>LEIDEN (UNIPER BENELUX NV)</t>
  </si>
  <si>
    <t>UTRECHT (WARMTE NEWCO B.V.)</t>
  </si>
  <si>
    <t>GORINCHEM (PURAC BIOCHEM BV)</t>
  </si>
  <si>
    <t>BOSKOOP (LIANDER)</t>
  </si>
  <si>
    <t>HILVERSUM DE MEENT (LIANDER)</t>
  </si>
  <si>
    <t>EUROPOORT (ADM)</t>
  </si>
  <si>
    <t>HOEK VAN HOLLAND (STEDIN)</t>
  </si>
  <si>
    <t>DORDRECHT (DESCO CV)</t>
  </si>
  <si>
    <t>PURMEREND CANTERWEG (LIANDER)</t>
  </si>
  <si>
    <t>SASSENHEIM (AKZO NOBEL CAR REFINISHES)</t>
  </si>
  <si>
    <t>DEN HAAG (UNIPER BENELUX NV)</t>
  </si>
  <si>
    <t>ALBLASSERDAM (FNSTEEL BV)</t>
  </si>
  <si>
    <t>EUROPOORT (BP RAFFINADERIJ ROTTERDAM BV)</t>
  </si>
  <si>
    <t>MAURIK (LIANDER)</t>
  </si>
  <si>
    <t>WASSENAAR (LIANDER)</t>
  </si>
  <si>
    <t>OUDERKERK A/D AMSTEL (STEDIN)</t>
  </si>
  <si>
    <t>PG IJMUIDEN (LIANDER)</t>
  </si>
  <si>
    <t>PG BEVERWIJK (STEDIN)</t>
  </si>
  <si>
    <t>BOTLEK (AIR LIQUIDE INDUSTRIE BV: SMR)</t>
  </si>
  <si>
    <t>ZOETERWOUDE (HEINEKEN NL BV)</t>
  </si>
  <si>
    <t>BOTLEK (AIR LIQUIDE INDUSTRIE BV: ATR)</t>
  </si>
  <si>
    <t>PG NAALDWIJK (WESTLAND)</t>
  </si>
  <si>
    <t>MAASVLAKTE DISTRIPARK (STEDIN)</t>
  </si>
  <si>
    <t>AMSTERDAM (ALBEMARLE CATALYSTS COMPANY)</t>
  </si>
  <si>
    <t>AMSTERDAM (ICL FERTILIZERS EUR.)</t>
  </si>
  <si>
    <t>BOTLEK (VOPAK TERMINAL CHEMIEHAVEN BV)</t>
  </si>
  <si>
    <t>EUROPOORT (EXXON MOBIL CHEMICAL NL BV)</t>
  </si>
  <si>
    <t>ZWIJNDRECHT (UNIMILLS BV)</t>
  </si>
  <si>
    <t>ROTTERDAM (CEREXAGRI BV)</t>
  </si>
  <si>
    <t>AMSTERDAM (NUON POWER GENERATION BV)</t>
  </si>
  <si>
    <t>BOTLEK (CARGILL BV)</t>
  </si>
  <si>
    <t>BOTLEK (AIR LIQUIDE IND. BV: EUROGEN)</t>
  </si>
  <si>
    <t>PG VLAARDINGEN (STEDIN)</t>
  </si>
  <si>
    <t>OUDENHOORN (FARMFRITES BV)</t>
  </si>
  <si>
    <t>BOTLEK (CLIMAX MOLYBDENUM BV)</t>
  </si>
  <si>
    <t>BOTLEK (ASFALT CENTRALE ROTTERDAM BV)</t>
  </si>
  <si>
    <t>ROTTERDAM (UNIPER BENELUX NV)</t>
  </si>
  <si>
    <t>EEMNES (ASFALTPRODUCTIE DE EEM BV)</t>
  </si>
  <si>
    <t>BEVERWIJK (HHN-SDI)</t>
  </si>
  <si>
    <t>WORMERVEER (LODERS CROKLAAN B.V.)</t>
  </si>
  <si>
    <t>BERGEN NH. (LIANDER)</t>
  </si>
  <si>
    <t>BOTLEK (CABOT BV)</t>
  </si>
  <si>
    <t>WOERDEN (MONIER BV WOERDEN)</t>
  </si>
  <si>
    <t>BOTLEK (ALUMINIUM &amp; CHEMIE ROTTERDAM BV)</t>
  </si>
  <si>
    <t>EUROPOORT (INDORAMA HOLDINGS ROTTERDAM)</t>
  </si>
  <si>
    <t>EGMOND AAN ZEE (LIANDER)</t>
  </si>
  <si>
    <t>PUTTERSHOEK (KONINKLIJKE COÖPERATIE COSUN UA)</t>
  </si>
  <si>
    <t>ZWIJNDRECHT (ASHLAND INDUSTRIES NEDERLAND BV)</t>
  </si>
  <si>
    <t>PG ZEIST (STEDIN)</t>
  </si>
  <si>
    <t>TEXEL (LIANDER)</t>
  </si>
  <si>
    <t>BOTLEK (RUBIS TERMINAL BV)</t>
  </si>
  <si>
    <t>VLAARDINGEN (UNILEVER R&amp;D)</t>
  </si>
  <si>
    <t>BOTLEK (EMERALD KALAMA CHEMICALS BV)</t>
  </si>
  <si>
    <t>BOTLEK (VALT ASPHALT TERMINALS BV)</t>
  </si>
  <si>
    <t>BOTLEK (ALMATIS BV)</t>
  </si>
  <si>
    <t>VLAARDINGEN (ALIPHOS ROTTERDAM BV)</t>
  </si>
  <si>
    <t>VELSEN NOORD (LIANDER)</t>
  </si>
  <si>
    <t>VOLENDAM (LIANDER)</t>
  </si>
  <si>
    <t>MONNICKENDAM (LIANDER)</t>
  </si>
  <si>
    <t>WORMER (OLAM COCOA)</t>
  </si>
  <si>
    <t>BOTLEK (TRONOX PIGMENTS HOLLAND BV)</t>
  </si>
  <si>
    <t>EUROPOORT (MAATSCHAP EUROPOORT TERMINAL)</t>
  </si>
  <si>
    <t>KROMMENIE (FORBO FLOORING BV)</t>
  </si>
  <si>
    <t>DELFT (DSM FOOD SPECIALTIES BV)</t>
  </si>
  <si>
    <t>IJMUIDEN (TATA STEEL IJMUIDEN BV)</t>
  </si>
  <si>
    <t>SCHIPHOL (FLP NETWERKEN BV)</t>
  </si>
  <si>
    <t>KOOG A/D ZAAN (TATE &amp; LYLE NL BV)</t>
  </si>
  <si>
    <t>EUROPOORT MOEZELWEG (VOPAK TERMINAL BV)</t>
  </si>
  <si>
    <t>MIDDELHARNIS (STEDIN)</t>
  </si>
  <si>
    <t>EUROPOORT (GREIF NL BV)</t>
  </si>
  <si>
    <t>ROSSUM (LIANDER)</t>
  </si>
  <si>
    <t>ASPEREN (STEDIN)</t>
  </si>
  <si>
    <t>DEN HAAG (HAC BV)</t>
  </si>
  <si>
    <t>AMSTERDAM (EUROTANK AMSTERDAM BV)</t>
  </si>
  <si>
    <t>EUROPOORT (CALDIC BV)</t>
  </si>
  <si>
    <t>DUIVENDRECHT (STEDIN)</t>
  </si>
  <si>
    <t>BOTLEK (ODFJELL TERMINALS ROTTERDAM BV)</t>
  </si>
  <si>
    <t>BOTLEK (LBC ROTTERDAM BV)</t>
  </si>
  <si>
    <t>PERNIS (AVR INDUSTRIAL WASTE NV)</t>
  </si>
  <si>
    <t>HALFWEG (STEDIN)</t>
  </si>
  <si>
    <t>ABBENBROEK (STEDIN)</t>
  </si>
  <si>
    <t>OUDENHOORN RUIGENDIJK (STEDIN)</t>
  </si>
  <si>
    <t>BOTLEK (AKZO NOBEL INDUSTRIAL CHEM BV)</t>
  </si>
  <si>
    <t>PG MOERKAPELLE (LIANDER)</t>
  </si>
  <si>
    <t>BERGSCHENHOEK WILD. KADE (STEDIN)</t>
  </si>
  <si>
    <t>AMSTERDAM (NUGRO VOF)</t>
  </si>
  <si>
    <t>BOTLEK (ESSO NL BV)</t>
  </si>
  <si>
    <t>HAAFTEN (WIENERBERGER HAAFTEN)</t>
  </si>
  <si>
    <t>VUREN (SONAC VUREN BV)</t>
  </si>
  <si>
    <t>BOTLEK (SERVICE TERMINAL ROTTERDAM VOF)</t>
  </si>
  <si>
    <t>VUREN (XELLA CELLENBETON NL BV)</t>
  </si>
  <si>
    <t>KROMMENIE (FORBO FLOORING CORAL NV)</t>
  </si>
  <si>
    <t>VELSEN (NUON POWER GENERATION BV)</t>
  </si>
  <si>
    <t>AMSTERDAM OCEANENWEG (CARGILL BV)</t>
  </si>
  <si>
    <t>AMSTERDAM COENHAVENWEG (BUNGE NETHERLANDS BV)</t>
  </si>
  <si>
    <t>ABBEKERK (GRASDROGERIJ HARTOG BV)</t>
  </si>
  <si>
    <t>BOTLEK (HOYER NL BV)</t>
  </si>
  <si>
    <t>ALKMAAR (NV HVC)</t>
  </si>
  <si>
    <t>EUROPOORT (GUNVOR PETROLEUM)</t>
  </si>
  <si>
    <t>PERNIS (SHELL NL RAFFINADERIJ BV)</t>
  </si>
  <si>
    <t>PG MOERDIJK (ENEXIS B.V.)</t>
  </si>
  <si>
    <t>SLUISKIL (YARA BV H-GAS)</t>
  </si>
  <si>
    <t>EINDHOVEN (ENNATUURLIJK WKC)</t>
  </si>
  <si>
    <t>MOERDIJK (ARDAGH GLASS BV)</t>
  </si>
  <si>
    <t>GELEEN (RWE GENERATION NL – WKC SWENTIBOLD)</t>
  </si>
  <si>
    <t>SOMEREN (KIEVITSAKKERS BV)</t>
  </si>
  <si>
    <t>TEGELEN (WIENERBERGER NARVIK DAKPANNEN)</t>
  </si>
  <si>
    <t>OSS (MERCK MSD OSS BV)</t>
  </si>
  <si>
    <t>LIESHOUT (BAVARIA NV)</t>
  </si>
  <si>
    <t>KERKRADE (E-MAX)</t>
  </si>
  <si>
    <t>ROOSENDAAL (SENSUS BV)</t>
  </si>
  <si>
    <t>HELMOND (J.A. RAYMAKERS &amp; CO BV)</t>
  </si>
  <si>
    <t>KLUNDERT (SHELL NL CHEMIE BV)</t>
  </si>
  <si>
    <t>VLISSINGEN (ZEELAND REFINERY)</t>
  </si>
  <si>
    <t>TILBURG (FUJIFILM MANUFACTUR. EUROPE BV)</t>
  </si>
  <si>
    <t>HELMOND (ENNATUURLIJK SV)</t>
  </si>
  <si>
    <t>BORN (FRIESLANDCAMPINA CHEESE)</t>
  </si>
  <si>
    <t>PG MAASTRICHT (ENEXIS)</t>
  </si>
  <si>
    <t>PG GRONSVELD (ENEXIS)</t>
  </si>
  <si>
    <t>SITTARD (ENEXIS)</t>
  </si>
  <si>
    <t>TEGELEN (MONIER BV TEGELEN)</t>
  </si>
  <si>
    <t>VOERENDAAL (ENEXIS)</t>
  </si>
  <si>
    <t>NUTH (ENEXIS)</t>
  </si>
  <si>
    <t>NEDERWEERT (ENEXIS)</t>
  </si>
  <si>
    <t>OUD GASTEL (ENEXIS)</t>
  </si>
  <si>
    <t>VEGHEL (MARS NEDERLAND BV)</t>
  </si>
  <si>
    <t>ROERMOND (SMURFIT KAPPA ROERMOND PAPIER)</t>
  </si>
  <si>
    <t>DRUNEN (SAPA PROFILES)</t>
  </si>
  <si>
    <t>OOSTRUM (RIXONA BV)</t>
  </si>
  <si>
    <t>CUYK (NUTRICIA BV)</t>
  </si>
  <si>
    <t>GEERTRUIDENBERG (RWE GENERATION NL – AMERC)</t>
  </si>
  <si>
    <t>DINTELOORD (SUIKERUNIE)</t>
  </si>
  <si>
    <t>HELMOND (VLISCO BV)</t>
  </si>
  <si>
    <t>ACHT (VDL ETG EINDHOVEN BV)</t>
  </si>
  <si>
    <t>OUDENBOSCH (HUNTER DOUGLAS EUROPE BV)</t>
  </si>
  <si>
    <t>OEFFELT (STF. ENGELS BV)</t>
  </si>
  <si>
    <t>DONGEN (COCA-COLA ENTERPRISES NL BV)</t>
  </si>
  <si>
    <t>DONGEN (ARDAGH GLASS DONGEN BV)</t>
  </si>
  <si>
    <t>TILBURG (IFF NL BV)</t>
  </si>
  <si>
    <t>SON (RENDAC BV)</t>
  </si>
  <si>
    <t>BERGEN OP ZOOM (ALLNEX NETHERLANDS BV)</t>
  </si>
  <si>
    <t>ETTEN-LEUR (ST-GOBAIN CONSTR.PROD.NED)</t>
  </si>
  <si>
    <t>DRUNEN (LDM BV)</t>
  </si>
  <si>
    <t>HEDIKHUIZEN (STF. HEDIKHUIZEN BV)</t>
  </si>
  <si>
    <t>BREDA (SYNTHOS BREDA BV)</t>
  </si>
  <si>
    <t>OSS (UNILEVER BESTFOODS NL)</t>
  </si>
  <si>
    <t>BERGEN OP ZOOM (ASFALTPRODUKTIE MIJ BV)</t>
  </si>
  <si>
    <t>PG WABEWEST (ENDURIS)</t>
  </si>
  <si>
    <t>SWALMEN (VAN HOUTUM BV)</t>
  </si>
  <si>
    <t>BEEK EN DONK (HITMETAL/THIBODRAAD BV)</t>
  </si>
  <si>
    <t>ST. OEDENRODE (AHREND PROD. BEDRIJF BV)</t>
  </si>
  <si>
    <t>SAS VAN GENT (ROSIER NEDERLAND BV)</t>
  </si>
  <si>
    <t>WEERT (TRESPA INTERNATIONAL BV)</t>
  </si>
  <si>
    <t>HEERLEN (SIBELCO BENELUX)</t>
  </si>
  <si>
    <t>PG SCHOONDIJKE (ENDURIS)</t>
  </si>
  <si>
    <t>PG AXTER (ENDURIS)</t>
  </si>
  <si>
    <t>TERNEUZEN (DOW BENELUX BV)</t>
  </si>
  <si>
    <t>MIDDELBURG (EASTMAN CHEMICAL BV)</t>
  </si>
  <si>
    <t>PG KRUILAND (ENDURIS)</t>
  </si>
  <si>
    <t>PG HOESAS (ENDURIS)</t>
  </si>
  <si>
    <t>ZONNEMAIRE (ENDURIS)</t>
  </si>
  <si>
    <t>KERKRADE (JINDAL FILMS EUR. KERKRADE BV)</t>
  </si>
  <si>
    <t>DEN BOSCH (RWE GENERATION NL - WKC HEINEKEN)</t>
  </si>
  <si>
    <t>MAASTRICHT (SAPPI MAASTRICHT BV)</t>
  </si>
  <si>
    <t>LANDGRAAF (XELLA CELLENBETON NL BV)</t>
  </si>
  <si>
    <t>ALKMAAR (TAQA)</t>
  </si>
  <si>
    <t>PG HOLESTEEN (ENDURIS)</t>
  </si>
  <si>
    <t>SLUISKIL (YARA BV-G-GAS)</t>
  </si>
  <si>
    <t>GELEEN (UTILITY SUPPORT GROUP BV H_GAS)</t>
  </si>
  <si>
    <t>MAASVLAKTE (LYONDELL BAYER MANUF. VOF)</t>
  </si>
  <si>
    <t>MAASVLAKTE (UNIPER BENELUX NV UMCL)</t>
  </si>
  <si>
    <t>AMSTERDAM (STARBUCKS MANUF. EMEA BV)</t>
  </si>
  <si>
    <t>HOOGEVEEN BUITENVAART (DOC KAAS B.V.)</t>
  </si>
  <si>
    <t>BOTLEK (RIJNMOND POWER HOLDING BV)</t>
  </si>
  <si>
    <t>BEMMEL (LINGEZEGEN ENERGY B.V. )</t>
  </si>
  <si>
    <t>DE STEEG (FACILITY SERVICES HAVELAND BV)</t>
  </si>
  <si>
    <t>SCHIEDAM (STEDIN)</t>
  </si>
  <si>
    <t>PG HOUTEN (STEDIN)</t>
  </si>
  <si>
    <t>PG HOOGLAND (STEDIN)</t>
  </si>
  <si>
    <t>PG VEENENDAAL (STEDIN)</t>
  </si>
  <si>
    <t>BORCULO (FRIESLANDCAMPINA DOMO)</t>
  </si>
  <si>
    <t>PG HELDEN (ENEXIS)</t>
  </si>
  <si>
    <t>PG HOOGEVEEN (RENDO)</t>
  </si>
  <si>
    <t>PG ECHTEN (RENDO)</t>
  </si>
  <si>
    <t>NG DEN HAAG (STEDIN)</t>
  </si>
  <si>
    <t>PG BERGEN OP ZOOM (ENEXIS)</t>
  </si>
  <si>
    <t>PG BREDA (ENEXIS)</t>
  </si>
  <si>
    <t>PG DONGEN (ENEXIS)</t>
  </si>
  <si>
    <t>PG ETTEN-LEUR (ENEXIS)</t>
  </si>
  <si>
    <t>PG GILZE (ENEXIS)</t>
  </si>
  <si>
    <t>PG VLIJMEN (ENEXIS)</t>
  </si>
  <si>
    <t>PG ARCEN (ENEXIS)</t>
  </si>
  <si>
    <t>PG GELEEN (ENEXIS)</t>
  </si>
  <si>
    <t>PG HEERLEN (ENEXIS)</t>
  </si>
  <si>
    <t>PG HERKENBOSCH (ENEXIS)</t>
  </si>
  <si>
    <t>PG KERKRADE (ENEXIS)</t>
  </si>
  <si>
    <t>PG ROERMOND (ENEXIS)</t>
  </si>
  <si>
    <t>PG VENLO (ENEXIS)</t>
  </si>
  <si>
    <t>PG ASSEN (ENEXIS)</t>
  </si>
  <si>
    <t>PG GRONINGEN STAD (ENEXIS)</t>
  </si>
  <si>
    <t>PG HENGELO (ENEXIS)</t>
  </si>
  <si>
    <t>PG MIDWOLDA (ENEXIS)</t>
  </si>
  <si>
    <t>PG OMMEN (ENEXIS)</t>
  </si>
  <si>
    <t>PG RAALTE (ENEXIS)</t>
  </si>
  <si>
    <t>PG WINSCHOTEN (ENEXIS)</t>
  </si>
  <si>
    <t>PG ZWOLLE (ENEXIS)</t>
  </si>
  <si>
    <t>PG AMSTERDAM (LIANDER)</t>
  </si>
  <si>
    <t>PG ARNHEM (LIANDER)</t>
  </si>
  <si>
    <t>PG DRUTEN (LIANDER)</t>
  </si>
  <si>
    <t>PG EEFDE (LIANDER)</t>
  </si>
  <si>
    <t>PG ELST (LIANDER)</t>
  </si>
  <si>
    <t>PG NIJMEGEN (LIANDER)</t>
  </si>
  <si>
    <t>PG WEZEP (LIANDER)</t>
  </si>
  <si>
    <t>PG ZEVENAAR (LIANDER)</t>
  </si>
  <si>
    <t>MAASVLAKTE (IOI LODERS CROKLAAN OILS BV)</t>
  </si>
  <si>
    <t>BLEISWIJK (TUINBOUWCOMBINATIE)</t>
  </si>
  <si>
    <t>closed distribution point</t>
  </si>
  <si>
    <t>PERNIS (AIR LIQUIDE PERGEN)</t>
  </si>
  <si>
    <t>ZANDVLIET (WINGAS-H)</t>
  </si>
  <si>
    <t>SPIJK GLD. (WELLMAN RECYCLING)</t>
  </si>
  <si>
    <t>DELFZIJL (EVONIK PEROXIDE NL BV)</t>
  </si>
  <si>
    <t>PG GROENLO (LIANDER)</t>
  </si>
  <si>
    <t>PG DOETINCHEM (LIANDER)</t>
  </si>
  <si>
    <t>PG OOSTBETUWE (LIANDER)</t>
  </si>
  <si>
    <t>PG HOORN (LIANDER)</t>
  </si>
  <si>
    <t>DELFZIJL (BIO-METHANOL CHEMIE NL BV)</t>
  </si>
  <si>
    <t>LELYSTAD (GDF SUEZ ENERGIE NL NV-MAXIMA)</t>
  </si>
  <si>
    <t>BOTLEK DISTRIPARK (WESTLAND)</t>
  </si>
  <si>
    <t>ROTTERDAM (EUROMAX TERMINAL)</t>
  </si>
  <si>
    <t>ROTTERDAM (ENECOGEN VOF)</t>
  </si>
  <si>
    <t>NIEUW HINKELOORD (DELTA-ZBL)</t>
  </si>
  <si>
    <t>WIERINGERMEER (ENRGIE COMB. W'MEER-RNB)</t>
  </si>
  <si>
    <t>RIJNMOND (MAASSTROOM ENERGIE CV)</t>
  </si>
  <si>
    <t>DEN HAAG (HTM)</t>
  </si>
  <si>
    <t>EUROPOORT NECKARWEG (VOPAK TERMINAL BV)</t>
  </si>
  <si>
    <t>BOTLEK (HUNTSMAN HOLLAND BV)</t>
  </si>
  <si>
    <t>SCHOONEBEEK (NAM)</t>
  </si>
  <si>
    <t>BOTLEK (VOPAK TERMINAL BV)</t>
  </si>
  <si>
    <t>ROZENBURG (AIR LIQUIDE-HERACLES)</t>
  </si>
  <si>
    <t>NG WADDINXVEEN (STEDIN)</t>
  </si>
  <si>
    <t>MAASBREE (WAYLAND NOVA BV)</t>
  </si>
  <si>
    <t>MAASVLAKTE (NESTE OIL NETHERLANDS BV)</t>
  </si>
  <si>
    <t>BERGEN OP ZOOM (PHILLIP MORRIS HOLLAND)</t>
  </si>
  <si>
    <t>EEMSHAVEN (NUON MAGNUMCENTRALE)</t>
  </si>
  <si>
    <t>NIEUW VENNEP (LIANDER)</t>
  </si>
  <si>
    <t>ROTTERDAM-AIR PRODUCTS NL BV</t>
  </si>
  <si>
    <t>DIEMEN (NUON POWER GENERATION BV)</t>
  </si>
  <si>
    <t>STEENDEREN (AVIKO BV)</t>
  </si>
  <si>
    <t>NG BRIELLE (STEDIN)</t>
  </si>
  <si>
    <t>NG HEEMSTEDE (STEDIN)</t>
  </si>
  <si>
    <t>NG GOUDA (STEDIN)</t>
  </si>
  <si>
    <t>NG HOEKSE WAARD (STEDIN)</t>
  </si>
  <si>
    <t>NG KRIMPEN (STEDIN)</t>
  </si>
  <si>
    <t>NG LEERDAM (STEDIN)</t>
  </si>
  <si>
    <t>NG NOORD-OOST FRIESLAND (STEDIN)</t>
  </si>
  <si>
    <t>NG HILVERSUM (LIANDER)</t>
  </si>
  <si>
    <t>PERNIS (WILMAR)</t>
  </si>
  <si>
    <t>PERNIS (RECYCLING KOMBINATIE REKO BV)</t>
  </si>
  <si>
    <t>PERNIS (KOOLE)</t>
  </si>
  <si>
    <t>DINTELOORD (TUINBOUW DINTELOORD)</t>
  </si>
  <si>
    <t>OOSTERBIERUM (LAMB WESTON)</t>
  </si>
  <si>
    <t>SLOE (ENDURIS)</t>
  </si>
  <si>
    <t>BOTLEK (AIR PRODUCTS NL BV)</t>
  </si>
  <si>
    <t>NG FLEVOLAND (LIANDER)</t>
  </si>
  <si>
    <t>NG APELDOORN (LIANDER)</t>
  </si>
  <si>
    <t>NG SAAKSUM (ENEXIS)</t>
  </si>
  <si>
    <t>NG FRIESLAND ZUID-WEST (LIANDER)</t>
  </si>
  <si>
    <t>NG VOLLENHOVE (ENEXIS)</t>
  </si>
  <si>
    <t>NG NOORDOOSTPOLDER (LIANDER)</t>
  </si>
  <si>
    <t>NG LEEUWARDEN (LIANDER)</t>
  </si>
  <si>
    <t>NG HINDELOOPEN (LIANDER)</t>
  </si>
  <si>
    <t>NG OOSTEREND (LIANDER)</t>
  </si>
  <si>
    <t>NG FRIESLAND ZUID-OOST (LIANDER)</t>
  </si>
  <si>
    <t>NG FRIESLAND NOORD-WEST (LIANDER)</t>
  </si>
  <si>
    <t>NG FRIESLAND MIDDEN (LIANDER)</t>
  </si>
  <si>
    <t>NG WESTSTELLINGWERF (LIANDER)</t>
  </si>
  <si>
    <t>NG VLIELAND (LIANDER)</t>
  </si>
  <si>
    <t>PERNIS (WESTLAND)</t>
  </si>
  <si>
    <t>EUROPOORT (WESTLAND)</t>
  </si>
  <si>
    <t>FRANKRIJKWEG (ENDURIS)</t>
  </si>
  <si>
    <t>NG EINDHOVEN (ENEXIS)</t>
  </si>
  <si>
    <t>NG DEN BOSCH (ENEXIS)</t>
  </si>
  <si>
    <t>NG TILBURG (ENEXIS)</t>
  </si>
  <si>
    <t>MAASHEES (ENEXIS)</t>
  </si>
  <si>
    <t>OEFFELT (ENEXIS)</t>
  </si>
  <si>
    <t>LANDHORST (ENEXIS)</t>
  </si>
  <si>
    <t>MILL (ENEXIS)</t>
  </si>
  <si>
    <t>CUYK (ENEXIS)</t>
  </si>
  <si>
    <t>GRAVE (ENEXIS)</t>
  </si>
  <si>
    <t>SCHIJNDEL (ENEXIS)</t>
  </si>
  <si>
    <t>BEEK EN DONK WEST (ENEXIS)</t>
  </si>
  <si>
    <t>AARLE-RIXTEL (ENEXIS)</t>
  </si>
  <si>
    <t>NG DEURNE (ENEXIS)</t>
  </si>
  <si>
    <t>NG BOXMEER (ENEXIS)</t>
  </si>
  <si>
    <t>NG UDEN-ZEELAND (ENEXIS)</t>
  </si>
  <si>
    <t>NG HELMOND-MILHEEZE-MIERLO (ENEXIS)</t>
  </si>
  <si>
    <t>NG ALKMAAR-DEN HELDER (LIANDER)</t>
  </si>
  <si>
    <t>NG RIJSSENHOUT-BADHOEVEDORP (LIANDER)</t>
  </si>
  <si>
    <t>NG WAARDENBURG-GELDERMALSEN (LIANDER)</t>
  </si>
  <si>
    <t>PG WEERT (ENEXIS)</t>
  </si>
  <si>
    <t>PG WEERT TRANCHEEWEG(ENEXIS)</t>
  </si>
  <si>
    <t>SCHIPHOL WEST (SCHIPHOL GROUP)</t>
  </si>
  <si>
    <t>1+CPI</t>
  </si>
  <si>
    <t xml:space="preserve">X-factor </t>
  </si>
  <si>
    <t xml:space="preserve"> </t>
  </si>
  <si>
    <t>Q1</t>
  </si>
  <si>
    <t>Q2</t>
  </si>
  <si>
    <t>Q3</t>
  </si>
  <si>
    <t>Q4</t>
  </si>
  <si>
    <t>Jan</t>
  </si>
  <si>
    <t>Feb</t>
  </si>
  <si>
    <t>Mrt</t>
  </si>
  <si>
    <t>Apr</t>
  </si>
  <si>
    <t>Mei</t>
  </si>
  <si>
    <t>Jun</t>
  </si>
  <si>
    <t>Jul</t>
  </si>
  <si>
    <t>Aug</t>
  </si>
  <si>
    <t>Sep</t>
  </si>
  <si>
    <t>Okt</t>
  </si>
  <si>
    <t>Nov</t>
  </si>
  <si>
    <t>Dec</t>
  </si>
  <si>
    <t>EUR/kWh/h/y</t>
  </si>
  <si>
    <t>ZEVENAAR</t>
  </si>
  <si>
    <t>WINTERSWIJK (OGE)</t>
  </si>
  <si>
    <t>OUDE STATENZIJL (GTG NORD-G)</t>
  </si>
  <si>
    <t>TEGELEN (OGE)</t>
  </si>
  <si>
    <t>BOCHOLTZ TENP (OGE - FLX TENP)</t>
  </si>
  <si>
    <t>S-GRAVENVOEREN (FLUXYS)</t>
  </si>
  <si>
    <t>OUDE STATENZIJL (GUD-G)[OBEBG]</t>
  </si>
  <si>
    <t>OUDE STATENZIJL (OGE)</t>
  </si>
  <si>
    <t>OUDE STATENZIJL (GUD-H)[OBEBH]</t>
  </si>
  <si>
    <t>OUDE STATENZIJL (GASCADE-H)</t>
  </si>
  <si>
    <t>ZELZATE (FLUXYS)</t>
  </si>
  <si>
    <t>HAANRADE (THYSSENGAS)</t>
  </si>
  <si>
    <t>ZANDVLIET (FLUXYS-H)</t>
  </si>
  <si>
    <t>OUDE STATENZIJL RENATO (EWE SSO)</t>
  </si>
  <si>
    <t>BOCHOLTZ VETSCHAU (THYSSENGAS)</t>
  </si>
  <si>
    <t>VROOMSHOOP (COTEQ)</t>
  </si>
  <si>
    <t>VRIEZENVEEN (COTEQ)</t>
  </si>
  <si>
    <t>OLDENZAAL (COTEQ)</t>
  </si>
  <si>
    <t>LOENEN (SMART PACKAGING SOLUTIONS BV)</t>
  </si>
  <si>
    <t>PG HARDENBERG (COTEQ)</t>
  </si>
  <si>
    <t>DELFZIJL (DAMCO ALUMINIUM DELFZIJL)</t>
  </si>
  <si>
    <t>ENTER (COTEQ)</t>
  </si>
  <si>
    <t>LELYSTAD (WBVR)</t>
  </si>
  <si>
    <t>BOTLEK (JDB ECOTECHNIEK)</t>
  </si>
  <si>
    <t>BOTLEK (DAMEN VEROLME ROTTERDAM B.V.)</t>
  </si>
  <si>
    <t>VELSEN (CROWN VAN GELDER NV)</t>
  </si>
  <si>
    <t>MOERDIJK (RWE GENERATION NL – WKC VUILVERBRANDING)</t>
  </si>
  <si>
    <t>MAASBRACHT (RWE GENERATION NL – CLAUSC H-GAS)</t>
  </si>
  <si>
    <t>BOEKELO (GROLSCHE BIERBROUWERIJ NEDERLAND BV)</t>
  </si>
  <si>
    <t>PG ALMELO (COTEQ)</t>
  </si>
  <si>
    <t>ROTTERDAM (ALCO ENERGY ROTTERDAM BV)</t>
  </si>
  <si>
    <t>MARKNESSE (ECL NETWERK B.V.)</t>
  </si>
  <si>
    <t>MAASBRACHT (RWE GENERATION NL – CLAUSC G-GAS)</t>
  </si>
  <si>
    <t>NG LEIDEN-KATWIJK ALPHEN AD RIJN (LIANDER)</t>
  </si>
  <si>
    <t>Ophalen referentieprijs 2020</t>
  </si>
  <si>
    <t>#</t>
  </si>
  <si>
    <t>factor</t>
  </si>
  <si>
    <t>Factor</t>
  </si>
  <si>
    <t xml:space="preserve">Explanatory notes </t>
  </si>
  <si>
    <t>Legend</t>
  </si>
  <si>
    <t>Estimated input/parameter</t>
  </si>
  <si>
    <t xml:space="preserve">The information is imported from another sheet </t>
  </si>
  <si>
    <t>Calculation</t>
  </si>
  <si>
    <t>(Intermediate) result</t>
  </si>
  <si>
    <t>TT: "Transporttaak", which means 'transport task'</t>
  </si>
  <si>
    <t>BT: "Balanceertaak", which means 'balancing task'</t>
  </si>
  <si>
    <t>BAT: "Bestaande aansluitingtaak", which means 'existing connections task'</t>
  </si>
  <si>
    <t>AT: "Aansluittaak", which means 'new connections task'</t>
  </si>
  <si>
    <t>KC: "Kwaliteitsconversietaak", which means 'quality conversion task'</t>
  </si>
  <si>
    <t>Explanation regarding the use of the document</t>
  </si>
  <si>
    <t>Abbreviations:</t>
  </si>
  <si>
    <t xml:space="preserve">In this worksheet, ACM shows the parameters for the calculation of the tariffs. </t>
  </si>
  <si>
    <t>1+CPI 2020 (estimation)</t>
  </si>
  <si>
    <t>1+CPI 2021 (estimation)</t>
  </si>
  <si>
    <t>X-factor for each task 2017-2021</t>
  </si>
  <si>
    <t>Total revenue for each task excluding corrections</t>
  </si>
  <si>
    <t xml:space="preserve">Parameter 1: Allowed revenue </t>
  </si>
  <si>
    <t>Total revenue for each task excluding corrections 2018</t>
  </si>
  <si>
    <t>Total revenue for each task excluding corrections 2019</t>
  </si>
  <si>
    <t>Total revenue for each task excluding corrections 2020</t>
  </si>
  <si>
    <t>Total revenue for each task excluding corrections 2021</t>
  </si>
  <si>
    <t>Corrections</t>
  </si>
  <si>
    <t>Correction revenue reconcilation 2018</t>
  </si>
  <si>
    <t>Correction oversubscription and buy-back 2018</t>
  </si>
  <si>
    <t>Correction auction premium 2018</t>
  </si>
  <si>
    <t>Correction energy costs 2018</t>
  </si>
  <si>
    <t>Correction balancing revenues 2018</t>
  </si>
  <si>
    <t>Correction incidental corrections 2018</t>
  </si>
  <si>
    <t>Correction non-regular expansion investments 2018</t>
  </si>
  <si>
    <t>Correction non-regular expansion investments 2019</t>
  </si>
  <si>
    <t>Correction non-regular expansion investments 2020</t>
  </si>
  <si>
    <t>Correction non-regular expansion investments 2021</t>
  </si>
  <si>
    <t>Correction revenue reconciliation 2019</t>
  </si>
  <si>
    <t>Correction oversubscription and buy-back 2019</t>
  </si>
  <si>
    <t>Correction auction premium 2019</t>
  </si>
  <si>
    <t>Correction energy costs 2019</t>
  </si>
  <si>
    <t>Correction settlement regarding administrative imbalance 2019</t>
  </si>
  <si>
    <t>Correction incidental corrections 2019</t>
  </si>
  <si>
    <t>Correction revenue reconciliation 2020</t>
  </si>
  <si>
    <t>Correction oversubscription and buy-back 2020</t>
  </si>
  <si>
    <t>Correction auction premium 2020</t>
  </si>
  <si>
    <t>Correction energy costs 2020</t>
  </si>
  <si>
    <t>Correction settlement regarding administrative imbalance 2020</t>
  </si>
  <si>
    <t>Correction incidental corrections 2020</t>
  </si>
  <si>
    <t>Correction revenue reconciliation 2021</t>
  </si>
  <si>
    <t>Correction oversubscription and buy-back 2021</t>
  </si>
  <si>
    <t>Correction auction premium 2021</t>
  </si>
  <si>
    <t>Correction energy costs 2021</t>
  </si>
  <si>
    <t>Correction settlement regarding administrative imbalance 2021</t>
  </si>
  <si>
    <t>Correction incidental corrections 2021</t>
  </si>
  <si>
    <t>Total revenue including corrections</t>
  </si>
  <si>
    <t>Total revenue for each task including corrections 2018</t>
  </si>
  <si>
    <t>Total revenue for each task including corrections 2019</t>
  </si>
  <si>
    <t>Total revenue for each task including corrections 2020</t>
  </si>
  <si>
    <t>Total revenue for each task including corrections 2021</t>
  </si>
  <si>
    <t xml:space="preserve">Allowed revenue </t>
  </si>
  <si>
    <t>Allowed revenue 2018</t>
  </si>
  <si>
    <t>Allowed revenue 2019</t>
  </si>
  <si>
    <t>Allowed revenue 2020</t>
  </si>
  <si>
    <t>Allowed revenue 2021</t>
  </si>
  <si>
    <t>Parameter 2: Forecasted contracted capacity</t>
  </si>
  <si>
    <t>Entry capacity</t>
  </si>
  <si>
    <t>Exit capacity</t>
  </si>
  <si>
    <t>Forecasted contracted capacity 2018</t>
  </si>
  <si>
    <t>Forecasted contracted capacity 2019</t>
  </si>
  <si>
    <t>Forecasted contracted capacity 2020</t>
  </si>
  <si>
    <t>Forecasted contracted capacity 2021</t>
  </si>
  <si>
    <t>EUR, pl 2018</t>
  </si>
  <si>
    <t>EUR, pl 2019</t>
  </si>
  <si>
    <t>EUR, pl 2020</t>
  </si>
  <si>
    <t>EUR, pl 2021</t>
  </si>
  <si>
    <t>kWh/hour/year</t>
  </si>
  <si>
    <t>Forecasted contracted capacity 2018 gas storages</t>
  </si>
  <si>
    <t>Forecasted contracted capacity 2019 gas storages</t>
  </si>
  <si>
    <t>Forecasted contracted capacity 2020 gas storages</t>
  </si>
  <si>
    <t>Forecasted contracted capacity 2021 gas storages</t>
  </si>
  <si>
    <t>Parameter 3: Entry-exit split</t>
  </si>
  <si>
    <t>Share of allowed revenue from entry tariffs</t>
  </si>
  <si>
    <t>Share of allowed revenue from exit tariffs</t>
  </si>
  <si>
    <t>Gas storage discount</t>
  </si>
  <si>
    <t>Parameter 4: Gas storage discount</t>
  </si>
  <si>
    <t>Parameter 5: Multipliers</t>
  </si>
  <si>
    <t>Multiplier quarterly capacity product</t>
  </si>
  <si>
    <t>Multiplier monthly capacity product</t>
  </si>
  <si>
    <t>Multiplier daily capacity product</t>
  </si>
  <si>
    <t>Multiplier within-day capacity product</t>
  </si>
  <si>
    <t xml:space="preserve">Parameter 6: Seasonal factors </t>
  </si>
  <si>
    <t>Seasonal factors monthly capacity product</t>
  </si>
  <si>
    <t>Seasonal factors daily capacity product</t>
  </si>
  <si>
    <t>Seasonal factors within-day capacity product</t>
  </si>
  <si>
    <t>Seasonal factors quarterly capacity product</t>
  </si>
  <si>
    <t>Parameter 7: Number of days/hours per capacity product</t>
  </si>
  <si>
    <t>Number of days per month 2018</t>
  </si>
  <si>
    <t>Number of days per month 2019</t>
  </si>
  <si>
    <t>Number of days per month 2020</t>
  </si>
  <si>
    <t>Number of days per month 2021</t>
  </si>
  <si>
    <t>Number of days per year 2018</t>
  </si>
  <si>
    <t>Number of days per year 2019</t>
  </si>
  <si>
    <t>Number of days per year 2020</t>
  </si>
  <si>
    <t>Number of days per year 2021</t>
  </si>
  <si>
    <t>Number of hours per year 2018</t>
  </si>
  <si>
    <t>Number of hours per year 2019</t>
  </si>
  <si>
    <t>Number of hours per year 2020</t>
  </si>
  <si>
    <t>Number of hours per year 2021</t>
  </si>
  <si>
    <t>Parameter 8: Discount for interruptable capacity</t>
  </si>
  <si>
    <t>Discount for interruptable capacity</t>
  </si>
  <si>
    <t>Source: x-factor decision GTS 2017-2021</t>
  </si>
  <si>
    <t xml:space="preserve">Source: Tariff decision GTS 2018, Appendix 2 model tariffs GTS 2018, worksheet "Totale inkomsten", row 19. </t>
  </si>
  <si>
    <t>Source: Tariff decision GTS 2018, Appendix 2 model tariffs GTS 2018, worksheet  "Controle", row 18</t>
  </si>
  <si>
    <t>Source: Tariff decision GTS 2018, Appendix 2 model tariffs GTS 2018, worksheet  "Controle", row 19</t>
  </si>
  <si>
    <t>Source: Tariff decision GTS 2018, Appendix 2 model tariffs GTS 2018, worksheet  "Controle", row 20</t>
  </si>
  <si>
    <t>Source: Tariff decision GTS 2018, Appendix 2 model tariffs GTS 2018, worksheet  "Controle", row 21</t>
  </si>
  <si>
    <t>Source: Tariff decision GTS 2018, Appendix 2 model tariffs GTS 2018, worksheet  "Controle", row 22</t>
  </si>
  <si>
    <t>Source: Tariff decision GTS 2018, Appendix 2 model tariffs GTS 2018, worksheet  "Controle", row 23</t>
  </si>
  <si>
    <t>Source: Tariff decision GTS 2018, Appendix 2 model tariffs GTS 2018, worksheet  "Controle", row 24</t>
  </si>
  <si>
    <t>Source: Tariff decision 2018, Appendix 2 calculation model, worksheet "Volumina"</t>
  </si>
  <si>
    <t>Source: Tariff decision 2019, Appendix 2 calculation model, worksheet "Volumina"</t>
  </si>
  <si>
    <t>Reference price methodology</t>
  </si>
  <si>
    <t xml:space="preserve">In this worksheet, ACM applies the proposed reference price methodology. ACM first imports the relevant parmameters from the worksheet 'Parameters". Then, ACM calculates the reference prices before and the reference prices after adjustments. </t>
  </si>
  <si>
    <t>Importing parameters</t>
  </si>
  <si>
    <t>EUR, pl jaar</t>
  </si>
  <si>
    <t>Forecasted contracted entry capacity</t>
  </si>
  <si>
    <t>Forecasted contracted exit capacity</t>
  </si>
  <si>
    <t>Forecasted contracted entry capacity - gas storage</t>
  </si>
  <si>
    <t xml:space="preserve">Forecasted contracted exit capacity - gas storage </t>
  </si>
  <si>
    <t>Reference prices before adjustments</t>
  </si>
  <si>
    <t>Reference prices entry before adjustments</t>
  </si>
  <si>
    <t>Reference prices exit before adjustments</t>
  </si>
  <si>
    <t>Constant for rescaling</t>
  </si>
  <si>
    <t>EUR/kWh/hour/year, pl year</t>
  </si>
  <si>
    <t>EUR, pl year</t>
  </si>
  <si>
    <t>constant</t>
  </si>
  <si>
    <t xml:space="preserve">Loss of revenue from gas storage discount </t>
  </si>
  <si>
    <t>Factor for rescaling</t>
  </si>
  <si>
    <t>Reference prices after adjustments</t>
  </si>
  <si>
    <t>Reference prices for entry after adjustments non-gas storage</t>
  </si>
  <si>
    <t>Reference prices for exit after adjustments non-gas storage</t>
  </si>
  <si>
    <t>Reference prices for entry after adjustments gas storage</t>
  </si>
  <si>
    <t>Reference prices for exit after adjustments gas storage</t>
  </si>
  <si>
    <t>Yearly-, monthly-, daily- and within-day capacity prices for entry points</t>
  </si>
  <si>
    <t xml:space="preserve">Importing reference prices entry after adjusments </t>
  </si>
  <si>
    <t>Reference price</t>
  </si>
  <si>
    <t>Importing the number of days/hours per capacity product</t>
  </si>
  <si>
    <t>Number of days per quarter 2018</t>
  </si>
  <si>
    <t>Number of days per quarter 2019</t>
  </si>
  <si>
    <t>Number of days per quarter 2020</t>
  </si>
  <si>
    <t>Number of days per quarter 2021</t>
  </si>
  <si>
    <t>Importing multipliers</t>
  </si>
  <si>
    <t xml:space="preserve">Importing seasonal factors </t>
  </si>
  <si>
    <t>Importing discount for interruptable capacity</t>
  </si>
  <si>
    <t>Oct</t>
  </si>
  <si>
    <t>May</t>
  </si>
  <si>
    <t>March</t>
  </si>
  <si>
    <t>Prices for short-term products</t>
  </si>
  <si>
    <t>Quarterly products</t>
  </si>
  <si>
    <t>Monthly products</t>
  </si>
  <si>
    <t xml:space="preserve">Within-day capacity </t>
  </si>
  <si>
    <t xml:space="preserve">Price for interruptable products </t>
  </si>
  <si>
    <t>Duration/year</t>
  </si>
  <si>
    <t>Within-day capacity</t>
  </si>
  <si>
    <t>Price for interruptable product</t>
  </si>
  <si>
    <t>Yearly-, monthly-, daily- and within-day capacity prices for exit points</t>
  </si>
  <si>
    <t>Tariffs 2019</t>
  </si>
  <si>
    <t xml:space="preserve">In this worksheet, ACM shows the reference prices for the tariff year 2019. The reference price includes the all-in tariff (components TT, BT, KC and in case applicable, BAT, connection and AT). The all-in prices can be found in the information document. </t>
  </si>
  <si>
    <t>Entry points: Reference prices 2019</t>
  </si>
  <si>
    <t>Description</t>
  </si>
  <si>
    <t>Network point ID</t>
  </si>
  <si>
    <t>Market segment</t>
  </si>
  <si>
    <t>Unit</t>
  </si>
  <si>
    <t>Exit points: Reference prices 2019</t>
  </si>
  <si>
    <t>Comparison tariffs 2019-2020</t>
  </si>
  <si>
    <t>EUR/kWh/hour/year, pl 2020</t>
  </si>
  <si>
    <t xml:space="preserve">Reference price 2019 </t>
  </si>
  <si>
    <t>Reference price 2020</t>
  </si>
  <si>
    <t>Difference (in %)</t>
  </si>
  <si>
    <t>Entry points: difference between reference price 2019 and reference price 2020</t>
  </si>
  <si>
    <t>Exit points: difference between reference price 2019 and reference price 2020</t>
  </si>
  <si>
    <t xml:space="preserve">In this worksheet, ACM gives substance to the requirement in article 30, paragraph 2, sub a) to compare the tariffs to tariffs to those of previous years. ACM compares the tariffs of 2019 to the tariffs of 2020. To ensure a good comparison, ACM uses the all-in tariffs of 2019 as published in the information document of 2019. </t>
  </si>
  <si>
    <t>In this worksheet, ACM shows the reference prices after adjustments, as well as the quarterly-, monthly-, daily- and within-day capacity price for each month for the years 2018-2021. For interconnection points, this is the reserve price, and for domestic entry points, this is the payable price. The price is shown in EUR/kWh/hour/duration</t>
  </si>
  <si>
    <t>Day products</t>
  </si>
  <si>
    <t>In this worksheet, ACM shows the reference prices after adjustments, as well as the quarterly-, monthly-, daily- and within-day capaciteit price for each month for the years 2018-2021. For interconnection points, this is the reserve price, and for domestic entry points, this is the payable price.. The price is shown in EUR/kWh/hour/duration</t>
  </si>
  <si>
    <t xml:space="preserve">Decision: Code amendment decision, with reference number  ACM/UIT/506830. Document: Appendix B.5 Tariff model </t>
  </si>
  <si>
    <t xml:space="preserve">This document contains the tariff model within the meaning of part B.5 of the appendix of the code amendment decision, with reference number  ACM/UIT/506830. This document contains the tariff model within the meaning of article 30, paragraph 2, sub b of NC-TAR. </t>
  </si>
  <si>
    <t>Source: Code amendment decision, with reference number ACM/UIT/506830</t>
  </si>
  <si>
    <r>
      <t xml:space="preserve">- In the worksheet "Parameters", the parameters used by ACM to calculate the tariff are listed. The green cells with red font are estimated values, which can be changed by network users.  
- In the worksheet "RPM", ACM applies the reference price methodology including the adjusments, as stated in the changed tariff code Gas. 
- In the worksheets "P_EN_" and "P_EX_", ACM shows the estimated reference prices and the reserve prices for all short-term products for each entry and exit point for the years 2018-2021. </t>
    </r>
    <r>
      <rPr>
        <sz val="9.5"/>
        <color rgb="FFFF0000"/>
        <rFont val="Arial"/>
        <family val="2"/>
      </rPr>
      <t xml:space="preserve">
- </t>
    </r>
    <r>
      <rPr>
        <sz val="9.5"/>
        <rFont val="Arial"/>
        <family val="2"/>
      </rPr>
      <t>In the worksheet "Tariffs 2019", ACM imports the tariffs for 2019.</t>
    </r>
    <r>
      <rPr>
        <sz val="9.5"/>
        <color rgb="FFFF0000"/>
        <rFont val="Arial"/>
        <family val="2"/>
      </rPr>
      <t xml:space="preserve"> 
- </t>
    </r>
    <r>
      <rPr>
        <sz val="9.5"/>
        <rFont val="Arial"/>
        <family val="2"/>
      </rPr>
      <t xml:space="preserve">In the worksheet "Comparison 2019-2020", the difference between the tariffs for 2019 and the tariffs for 2020 is shown. </t>
    </r>
    <r>
      <rPr>
        <sz val="9.5"/>
        <color rgb="FFFF0000"/>
        <rFont val="Arial"/>
        <family val="2"/>
      </rPr>
      <t xml:space="preserve"> </t>
    </r>
    <r>
      <rPr>
        <sz val="9.5"/>
        <rFont val="Arial"/>
        <family val="2"/>
      </rPr>
      <t xml:space="preserve">
</t>
    </r>
  </si>
  <si>
    <t xml:space="preserve">Article 30, paragraph 2, sub b, of NC-TAR states that ACM must publish at least  a simplified tariff model, which is updated regularly, accompanied by the explanation of how to use it, enabling network users to calculate the transmission tariffs applicable for the prevailing tariff period and to estimate their possible evolution beyond the current tariff period. By publishing this document, ACM meets the requirement of the aforementioned article. In this document, ACM applies the proposed reference price methodology.  ACM applies the proposed reference price methodology initially for the tariff year 2018. This provides network users with insight into the effect of the proposed reference price methodology. In this model, ACM uses the forecasted contracted capacity as used in the tariff decision of 2018. Because of the introduction of multipliers and seasonal factors, the forecasted contracted capacity may differ from the used forecasted contracted capacity. This model does not take into account this effect. 
ACM also calculated the reference prices for the remaining years of the regulatory period, which are the years 2019-2021. In 2020, the new reference price methodology will be applied for the first time. Therefore, this model provides insights into the reference prices of 2020. In order to calculate the reference prices of the years 2019-2021, ACM has to make estimations about certain parameters.  These parameters are: (i) the development of the CPI, (ii) the level of the corrections to the allowed revenue, and (iii) the trend of the forecasted contracted capacity. The estimated values on the worksheet "Parameters" are marked in green cells with a red font. Network users can form an opinion on the trend of these parameters, and can use this tariff model to calculate the effects of these trends on the tariffs, by changing the values in the green cells with a red font.  
In addition to the reference prices, ACM calculates the reserve prices for interconnection points and the payable prices for domestic entry-and exit points for the respective capacity products. To this end, ACM applies the multipliers and the seasonal factors to the reference prices according to article 14 and 15 of NC-TAR. Furthermore, ACM also applies ex-ante discounts to get to te price of the interruptible products.                                                                                                                                                                                                                                                                                                                                                                                                          
Finally, in this document ACM meets the requirement of article 30, paragraph 2, sub a) to compare the tariffs to those of previous years. ACM compares the tariffs of 2019 to the tariffs of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</si>
</sst>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 #,##0_ ;_ * \-#,##0_ ;_ * &quot;-&quot;??_ ;_ @_ "/>
    <numFmt numFmtId="165" formatCode="0.000"/>
    <numFmt numFmtId="166" formatCode="_ * #,##0.000_ ;_ * \-#,##0.000_ ;_ * &quot;-&quot;??_ ;_ @_ "/>
    <numFmt numFmtId="167" formatCode="_ * #,##0_ ;_ * \-#,##0_ ;_ * &quot;-&quot;???_ ;_ @_ "/>
    <numFmt numFmtId="168" formatCode="_ * #,##0.00000_ ;_ * \-#,##0.00000_ ;_ * &quot;-&quot;??_ ;_ @_ "/>
    <numFmt numFmtId="169" formatCode="_ * #,##0.0000_ ;_ * \-#,##0.0000_ ;_ * &quot;-&quot;??_ ;_ @_ "/>
  </numFmts>
  <fonts count="49" x14ac:knownFonts="1">
    <font>
      <sz val="11"/>
      <color theme="1"/>
      <name val="Calibri"/>
      <family val="2"/>
      <scheme val="minor"/>
    </font>
    <font>
      <sz val="11"/>
      <color theme="1"/>
      <name val="Calibri"/>
      <family val="2"/>
      <scheme val="minor"/>
    </font>
    <font>
      <sz val="11"/>
      <color theme="0"/>
      <name val="Calibri"/>
      <family val="2"/>
      <scheme val="minor"/>
    </font>
    <font>
      <sz val="9.5"/>
      <color theme="0"/>
      <name val="Arial"/>
      <family val="2"/>
    </font>
    <font>
      <b/>
      <sz val="9.5"/>
      <color theme="0"/>
      <name val="Arial"/>
      <family val="2"/>
    </font>
    <font>
      <sz val="9.5"/>
      <color theme="1"/>
      <name val="Arial"/>
      <family val="2"/>
    </font>
    <font>
      <sz val="9.5"/>
      <name val="Arial"/>
      <family val="2"/>
    </font>
    <font>
      <sz val="9.5"/>
      <color rgb="FFFF0000"/>
      <name val="Arial"/>
      <family val="2"/>
    </font>
    <font>
      <i/>
      <sz val="9.5"/>
      <color theme="1"/>
      <name val="Arial"/>
      <family val="2"/>
    </font>
    <font>
      <b/>
      <sz val="9.5"/>
      <color theme="1"/>
      <name val="Arial"/>
      <family val="2"/>
    </font>
    <font>
      <sz val="8"/>
      <name val="Arial"/>
      <family val="2"/>
    </font>
    <font>
      <b/>
      <sz val="10"/>
      <color theme="1"/>
      <name val="Arial"/>
      <family val="2"/>
    </font>
    <font>
      <sz val="11"/>
      <color theme="1"/>
      <name val="Arial"/>
      <family val="2"/>
    </font>
    <font>
      <b/>
      <sz val="9.5"/>
      <name val="Arial"/>
      <family val="2"/>
    </font>
    <font>
      <sz val="10"/>
      <color theme="0"/>
      <name val="Arial"/>
      <family val="2"/>
    </font>
    <font>
      <sz val="12"/>
      <color theme="0"/>
      <name val="Arial"/>
      <family val="2"/>
    </font>
    <font>
      <b/>
      <sz val="12"/>
      <color theme="0"/>
      <name val="Arial"/>
      <family val="2"/>
    </font>
    <font>
      <i/>
      <sz val="9.5"/>
      <name val="Arial"/>
      <family val="2"/>
    </font>
    <font>
      <b/>
      <sz val="14"/>
      <color theme="0"/>
      <name val="Arial"/>
      <family val="2"/>
    </font>
    <font>
      <b/>
      <sz val="10"/>
      <name val="Arial"/>
      <family val="2"/>
    </font>
    <font>
      <sz val="10"/>
      <name val="Arial"/>
      <family val="2"/>
    </font>
    <font>
      <b/>
      <sz val="10"/>
      <color rgb="FFFF0000"/>
      <name val="Arial"/>
      <family val="2"/>
    </font>
    <font>
      <i/>
      <sz val="10"/>
      <name val="Arial"/>
      <family val="2"/>
    </font>
    <font>
      <b/>
      <sz val="11"/>
      <color theme="1"/>
      <name val="Arial"/>
      <family val="2"/>
    </font>
    <font>
      <sz val="10"/>
      <color indexed="8"/>
      <name val="Arial"/>
      <family val="2"/>
    </font>
    <font>
      <sz val="10"/>
      <color indexed="9"/>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i/>
      <sz val="10"/>
      <color indexed="18"/>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10"/>
      <color indexed="39"/>
      <name val="Arial"/>
      <family val="2"/>
    </font>
    <font>
      <b/>
      <sz val="10"/>
      <color indexed="8"/>
      <name val="Arial"/>
      <family val="2"/>
    </font>
    <font>
      <b/>
      <sz val="12"/>
      <color indexed="8"/>
      <name val="Arial"/>
      <family val="2"/>
    </font>
    <font>
      <b/>
      <sz val="8"/>
      <name val="Arial"/>
      <family val="2"/>
    </font>
    <font>
      <b/>
      <sz val="16"/>
      <color indexed="23"/>
      <name val="Arial"/>
      <family val="2"/>
    </font>
    <font>
      <sz val="10"/>
      <color indexed="10"/>
      <name val="Arial"/>
      <family val="2"/>
    </font>
    <font>
      <b/>
      <sz val="18"/>
      <color indexed="62"/>
      <name val="Cambria"/>
      <family val="2"/>
    </font>
    <font>
      <sz val="11"/>
      <color indexed="14"/>
      <name val="Calibri"/>
      <family val="2"/>
    </font>
    <font>
      <sz val="10"/>
      <color theme="1"/>
      <name val="Arial"/>
      <family val="2"/>
    </font>
    <font>
      <sz val="11"/>
      <name val="Arial"/>
      <family val="2"/>
    </font>
  </fonts>
  <fills count="72">
    <fill>
      <patternFill patternType="none"/>
    </fill>
    <fill>
      <patternFill patternType="gray125"/>
    </fill>
    <fill>
      <patternFill patternType="solid">
        <fgColor theme="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indexed="49"/>
      </patternFill>
    </fill>
    <fill>
      <patternFill patternType="solid">
        <fgColor rgb="FFBFBFBF"/>
        <bgColor indexed="64"/>
      </patternFill>
    </fill>
    <fill>
      <patternFill patternType="solid">
        <fgColor theme="0" tint="-0.249977111117893"/>
        <bgColor indexed="64"/>
      </patternFill>
    </fill>
    <fill>
      <patternFill patternType="solid">
        <fgColor rgb="FF7030A0"/>
        <bgColor indexed="64"/>
      </patternFill>
    </fill>
    <fill>
      <patternFill patternType="solid">
        <fgColor rgb="FFB8CCE4"/>
        <bgColor indexed="64"/>
      </patternFill>
    </fill>
    <fill>
      <patternFill patternType="solid">
        <fgColor rgb="FFCCFFFF"/>
        <bgColor indexed="64"/>
      </patternFill>
    </fill>
    <fill>
      <patternFill patternType="solid">
        <fgColor rgb="FF5F1F7A"/>
        <bgColor indexed="64"/>
      </patternFill>
    </fill>
    <fill>
      <patternFill patternType="solid">
        <fgColor rgb="FFCCC8D9"/>
        <bgColor indexed="64"/>
      </patternFill>
    </fill>
    <fill>
      <patternFill patternType="solid">
        <fgColor rgb="FFFFCCFF"/>
        <bgColor indexed="64"/>
      </patternFill>
    </fill>
    <fill>
      <patternFill patternType="solid">
        <fgColor theme="0" tint="-0.14996795556505021"/>
        <bgColor indexed="64"/>
      </patternFill>
    </fill>
    <fill>
      <patternFill patternType="solid">
        <fgColor rgb="FFFF00FF"/>
        <bgColor indexed="64"/>
      </patternFill>
    </fill>
    <fill>
      <patternFill patternType="solid">
        <fgColor indexed="41"/>
      </patternFill>
    </fill>
    <fill>
      <patternFill patternType="solid">
        <fgColor indexed="40"/>
      </patternFill>
    </fill>
    <fill>
      <patternFill patternType="solid">
        <fgColor indexed="50"/>
      </patternFill>
    </fill>
    <fill>
      <patternFill patternType="solid">
        <fgColor indexed="35"/>
      </patternFill>
    </fill>
    <fill>
      <patternFill patternType="solid">
        <fgColor indexed="47"/>
      </patternFill>
    </fill>
    <fill>
      <patternFill patternType="solid">
        <fgColor indexed="22"/>
      </patternFill>
    </fill>
    <fill>
      <patternFill patternType="solid">
        <fgColor indexed="57"/>
      </patternFill>
    </fill>
    <fill>
      <patternFill patternType="solid">
        <fgColor indexed="24"/>
      </patternFill>
    </fill>
    <fill>
      <patternFill patternType="solid">
        <fgColor indexed="54"/>
      </patternFill>
    </fill>
    <fill>
      <patternFill patternType="solid">
        <fgColor indexed="58"/>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26"/>
        <bgColor indexed="64"/>
      </patternFill>
    </fill>
    <fill>
      <patternFill patternType="solid">
        <fgColor indexed="20"/>
      </patternFill>
    </fill>
  </fills>
  <borders count="22">
    <border>
      <left/>
      <right/>
      <top/>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s>
  <cellStyleXfs count="30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4" fontId="10" fillId="6" borderId="1" applyNumberFormat="0" applyProtection="0">
      <alignment horizontal="left" vertical="center" indent="1"/>
    </xf>
    <xf numFmtId="49" fontId="18" fillId="12" borderId="2">
      <alignment vertical="top"/>
    </xf>
    <xf numFmtId="49" fontId="19" fillId="13" borderId="2">
      <alignment vertical="top"/>
    </xf>
    <xf numFmtId="49" fontId="19" fillId="0" borderId="0">
      <alignment vertical="top"/>
    </xf>
    <xf numFmtId="43" fontId="20" fillId="11" borderId="0">
      <alignment vertical="top"/>
    </xf>
    <xf numFmtId="43" fontId="20" fillId="5" borderId="0">
      <alignment vertical="top"/>
    </xf>
    <xf numFmtId="43" fontId="20" fillId="14" borderId="0">
      <alignment vertical="top"/>
    </xf>
    <xf numFmtId="43" fontId="20" fillId="3" borderId="0">
      <alignment vertical="top"/>
    </xf>
    <xf numFmtId="43" fontId="20" fillId="15" borderId="0" applyNumberFormat="0">
      <alignment vertical="top"/>
    </xf>
    <xf numFmtId="43" fontId="20" fillId="16" borderId="0">
      <alignment vertical="top"/>
    </xf>
    <xf numFmtId="43" fontId="20" fillId="4" borderId="0">
      <alignment vertical="top"/>
    </xf>
    <xf numFmtId="49" fontId="21" fillId="0" borderId="0">
      <alignment vertical="top"/>
    </xf>
    <xf numFmtId="0" fontId="20" fillId="0" borderId="0">
      <alignment vertical="top"/>
    </xf>
    <xf numFmtId="49" fontId="22" fillId="0" borderId="0">
      <alignment vertical="top"/>
    </xf>
    <xf numFmtId="0" fontId="20" fillId="0" borderId="0"/>
    <xf numFmtId="0" fontId="1" fillId="0" borderId="0"/>
    <xf numFmtId="9" fontId="20" fillId="0" borderId="0" applyFont="0" applyFill="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5" fillId="26" borderId="0" applyNumberFormat="0" applyBorder="0" applyAlignment="0" applyProtection="0"/>
    <xf numFmtId="0" fontId="25" fillId="18"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6" fillId="32" borderId="0" applyNumberFormat="0" applyBorder="0" applyAlignment="0" applyProtection="0"/>
    <xf numFmtId="0" fontId="26" fillId="40" borderId="0" applyNumberFormat="0" applyBorder="0" applyAlignment="0" applyProtection="0"/>
    <xf numFmtId="0" fontId="27" fillId="33"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8" fillId="44" borderId="0" applyNumberFormat="0" applyBorder="0" applyAlignment="0" applyProtection="0"/>
    <xf numFmtId="0" fontId="29" fillId="48" borderId="1" applyNumberFormat="0" applyAlignment="0" applyProtection="0"/>
    <xf numFmtId="0" fontId="30" fillId="41" borderId="12" applyNumberFormat="0" applyAlignment="0" applyProtection="0"/>
    <xf numFmtId="43" fontId="1" fillId="0" borderId="0" applyFont="0" applyFill="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0" borderId="0" applyNumberFormat="0" applyFill="0" applyBorder="0" applyAlignment="0" applyProtection="0"/>
    <xf numFmtId="0" fontId="26" fillId="37" borderId="0" applyNumberFormat="0" applyBorder="0" applyAlignment="0" applyProtection="0"/>
    <xf numFmtId="0" fontId="33" fillId="0" borderId="13" applyNumberFormat="0" applyFill="0" applyAlignment="0" applyProtection="0"/>
    <xf numFmtId="0" fontId="34" fillId="0" borderId="14" applyNumberFormat="0" applyFill="0" applyAlignment="0" applyProtection="0"/>
    <xf numFmtId="0" fontId="35" fillId="0" borderId="15" applyNumberFormat="0" applyFill="0" applyAlignment="0" applyProtection="0"/>
    <xf numFmtId="0" fontId="35" fillId="0" borderId="0" applyNumberFormat="0" applyFill="0" applyBorder="0" applyAlignment="0" applyProtection="0"/>
    <xf numFmtId="0" fontId="36" fillId="45" borderId="1" applyNumberFormat="0" applyAlignment="0" applyProtection="0"/>
    <xf numFmtId="43" fontId="20" fillId="0" borderId="0" applyFont="0" applyFill="0" applyBorder="0" applyAlignment="0" applyProtection="0"/>
    <xf numFmtId="0" fontId="37" fillId="0" borderId="16" applyNumberFormat="0" applyFill="0" applyAlignment="0" applyProtection="0"/>
    <xf numFmtId="0" fontId="37" fillId="45" borderId="0" applyNumberFormat="0" applyBorder="0" applyAlignment="0" applyProtection="0"/>
    <xf numFmtId="0" fontId="20" fillId="0" borderId="0"/>
    <xf numFmtId="0" fontId="10" fillId="44" borderId="1" applyNumberFormat="0" applyFont="0" applyAlignment="0" applyProtection="0"/>
    <xf numFmtId="0" fontId="10" fillId="44" borderId="1" applyNumberFormat="0" applyFont="0" applyAlignment="0" applyProtection="0"/>
    <xf numFmtId="0" fontId="38" fillId="48" borderId="17" applyNumberFormat="0" applyAlignment="0" applyProtection="0"/>
    <xf numFmtId="9" fontId="20" fillId="0" borderId="0" applyFont="0" applyFill="0" applyBorder="0" applyAlignment="0" applyProtection="0"/>
    <xf numFmtId="9" fontId="1" fillId="0" borderId="0" applyFont="0" applyFill="0" applyBorder="0" applyAlignment="0" applyProtection="0"/>
    <xf numFmtId="4" fontId="24" fillId="52" borderId="17" applyNumberFormat="0" applyProtection="0">
      <alignment vertical="center"/>
    </xf>
    <xf numFmtId="4" fontId="39" fillId="52" borderId="17" applyNumberFormat="0" applyProtection="0">
      <alignment vertical="center"/>
    </xf>
    <xf numFmtId="4" fontId="24" fillId="52" borderId="17" applyNumberFormat="0" applyProtection="0">
      <alignment horizontal="left" vertical="center" indent="1"/>
    </xf>
    <xf numFmtId="4" fontId="24" fillId="52"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4" fontId="24" fillId="54" borderId="17" applyNumberFormat="0" applyProtection="0">
      <alignment horizontal="right" vertical="center"/>
    </xf>
    <xf numFmtId="4" fontId="24" fillId="55" borderId="17" applyNumberFormat="0" applyProtection="0">
      <alignment horizontal="right" vertical="center"/>
    </xf>
    <xf numFmtId="4" fontId="24" fillId="56" borderId="17" applyNumberFormat="0" applyProtection="0">
      <alignment horizontal="right" vertical="center"/>
    </xf>
    <xf numFmtId="4" fontId="24" fillId="57" borderId="17" applyNumberFormat="0" applyProtection="0">
      <alignment horizontal="right" vertical="center"/>
    </xf>
    <xf numFmtId="4" fontId="24" fillId="58" borderId="17" applyNumberFormat="0" applyProtection="0">
      <alignment horizontal="right" vertical="center"/>
    </xf>
    <xf numFmtId="4" fontId="24" fillId="59" borderId="17" applyNumberFormat="0" applyProtection="0">
      <alignment horizontal="right" vertical="center"/>
    </xf>
    <xf numFmtId="4" fontId="24" fillId="60" borderId="17" applyNumberFormat="0" applyProtection="0">
      <alignment horizontal="right" vertical="center"/>
    </xf>
    <xf numFmtId="4" fontId="24" fillId="61" borderId="17" applyNumberFormat="0" applyProtection="0">
      <alignment horizontal="right" vertical="center"/>
    </xf>
    <xf numFmtId="4" fontId="24" fillId="62" borderId="17" applyNumberFormat="0" applyProtection="0">
      <alignment horizontal="right" vertical="center"/>
    </xf>
    <xf numFmtId="4" fontId="40" fillId="63" borderId="17" applyNumberFormat="0" applyProtection="0">
      <alignment horizontal="left" vertical="center" indent="1"/>
    </xf>
    <xf numFmtId="4" fontId="24" fillId="64" borderId="18" applyNumberFormat="0" applyProtection="0">
      <alignment horizontal="left" vertical="center" indent="1"/>
    </xf>
    <xf numFmtId="4" fontId="41" fillId="65" borderId="0" applyNumberFormat="0" applyProtection="0">
      <alignment horizontal="left" vertical="center" indent="1"/>
    </xf>
    <xf numFmtId="4" fontId="41" fillId="65" borderId="0" applyNumberFormat="0" applyProtection="0">
      <alignment horizontal="left" vertical="center" indent="1"/>
    </xf>
    <xf numFmtId="4" fontId="41" fillId="65" borderId="0"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4" fontId="24" fillId="64" borderId="17" applyNumberFormat="0" applyProtection="0">
      <alignment horizontal="left" vertical="center" indent="1"/>
    </xf>
    <xf numFmtId="4" fontId="24" fillId="64" borderId="17" applyNumberFormat="0" applyProtection="0">
      <alignment horizontal="left" vertical="center" indent="1"/>
    </xf>
    <xf numFmtId="4" fontId="24" fillId="64" borderId="17" applyNumberFormat="0" applyProtection="0">
      <alignment horizontal="left" vertical="center" indent="1"/>
    </xf>
    <xf numFmtId="4" fontId="24" fillId="64" borderId="17" applyNumberFormat="0" applyProtection="0">
      <alignment horizontal="left" vertical="center" indent="1"/>
    </xf>
    <xf numFmtId="4" fontId="24" fillId="64" borderId="17" applyNumberFormat="0" applyProtection="0">
      <alignment horizontal="left" vertical="center" indent="1"/>
    </xf>
    <xf numFmtId="4" fontId="24" fillId="66" borderId="17" applyNumberFormat="0" applyProtection="0">
      <alignment horizontal="left" vertical="center" indent="1"/>
    </xf>
    <xf numFmtId="4" fontId="24" fillId="66" borderId="17" applyNumberFormat="0" applyProtection="0">
      <alignment horizontal="left" vertical="center" indent="1"/>
    </xf>
    <xf numFmtId="4" fontId="24" fillId="66" borderId="17" applyNumberFormat="0" applyProtection="0">
      <alignment horizontal="left" vertical="center" indent="1"/>
    </xf>
    <xf numFmtId="4" fontId="24" fillId="66" borderId="17" applyNumberFormat="0" applyProtection="0">
      <alignment horizontal="left" vertical="center" indent="1"/>
    </xf>
    <xf numFmtId="4" fontId="24"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6"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7"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68"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10" fillId="69" borderId="19" applyNumberFormat="0">
      <protection locked="0"/>
    </xf>
    <xf numFmtId="0" fontId="10" fillId="69" borderId="19" applyNumberFormat="0">
      <protection locked="0"/>
    </xf>
    <xf numFmtId="0" fontId="10" fillId="69" borderId="19" applyNumberFormat="0">
      <protection locked="0"/>
    </xf>
    <xf numFmtId="0" fontId="42" fillId="25" borderId="20" applyBorder="0"/>
    <xf numFmtId="4" fontId="24" fillId="70" borderId="17" applyNumberFormat="0" applyProtection="0">
      <alignment vertical="center"/>
    </xf>
    <xf numFmtId="4" fontId="39" fillId="70" borderId="17" applyNumberFormat="0" applyProtection="0">
      <alignment vertical="center"/>
    </xf>
    <xf numFmtId="4" fontId="24" fillId="70" borderId="17" applyNumberFormat="0" applyProtection="0">
      <alignment horizontal="left" vertical="center" indent="1"/>
    </xf>
    <xf numFmtId="4" fontId="24" fillId="70" borderId="17" applyNumberFormat="0" applyProtection="0">
      <alignment horizontal="left" vertical="center" indent="1"/>
    </xf>
    <xf numFmtId="4" fontId="24" fillId="64" borderId="17" applyNumberFormat="0" applyProtection="0">
      <alignment horizontal="right" vertical="center"/>
    </xf>
    <xf numFmtId="4" fontId="39" fillId="64" borderId="17" applyNumberFormat="0" applyProtection="0">
      <alignment horizontal="right" vertical="center"/>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4" fontId="10" fillId="6" borderId="1"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20" fillId="53" borderId="17" applyNumberFormat="0" applyProtection="0">
      <alignment horizontal="left" vertical="center" indent="1"/>
    </xf>
    <xf numFmtId="0" fontId="43" fillId="0" borderId="0"/>
    <xf numFmtId="0" fontId="43" fillId="0" borderId="0"/>
    <xf numFmtId="0" fontId="43" fillId="0" borderId="0"/>
    <xf numFmtId="0" fontId="10" fillId="71" borderId="5"/>
    <xf numFmtId="0" fontId="10" fillId="71" borderId="5"/>
    <xf numFmtId="0" fontId="10" fillId="71" borderId="5"/>
    <xf numFmtId="0" fontId="10" fillId="71" borderId="5"/>
    <xf numFmtId="4" fontId="44" fillId="64" borderId="17" applyNumberFormat="0" applyProtection="0">
      <alignment horizontal="right" vertical="center"/>
    </xf>
    <xf numFmtId="0" fontId="45" fillId="0" borderId="0" applyNumberFormat="0" applyFill="0" applyBorder="0" applyAlignment="0" applyProtection="0"/>
    <xf numFmtId="0" fontId="20" fillId="0" borderId="0"/>
    <xf numFmtId="0" fontId="20" fillId="0" borderId="0"/>
    <xf numFmtId="0" fontId="1" fillId="0" borderId="0"/>
    <xf numFmtId="0" fontId="45" fillId="0" borderId="0" applyNumberFormat="0" applyFill="0" applyBorder="0" applyAlignment="0" applyProtection="0"/>
    <xf numFmtId="0" fontId="31" fillId="0" borderId="21" applyNumberFormat="0" applyFill="0" applyAlignment="0" applyProtection="0"/>
    <xf numFmtId="0" fontId="46" fillId="0" borderId="0" applyNumberFormat="0" applyFill="0" applyBorder="0" applyAlignment="0" applyProtection="0"/>
  </cellStyleXfs>
  <cellXfs count="194">
    <xf numFmtId="0" fontId="0" fillId="0" borderId="0" xfId="0"/>
    <xf numFmtId="0" fontId="5" fillId="0" borderId="0" xfId="0" applyFont="1"/>
    <xf numFmtId="0" fontId="5" fillId="0" borderId="0" xfId="0" applyFont="1" applyAlignment="1">
      <alignment horizontal="left"/>
    </xf>
    <xf numFmtId="0" fontId="5" fillId="3" borderId="0" xfId="0" applyFont="1" applyFill="1"/>
    <xf numFmtId="0" fontId="5" fillId="4" borderId="0" xfId="0" applyFont="1" applyFill="1"/>
    <xf numFmtId="0" fontId="5" fillId="5" borderId="0" xfId="0" applyFont="1" applyFill="1"/>
    <xf numFmtId="0" fontId="7" fillId="0" borderId="0" xfId="0" applyFont="1" applyFill="1"/>
    <xf numFmtId="0" fontId="7" fillId="0" borderId="0" xfId="0" applyFont="1" applyFill="1" applyAlignment="1">
      <alignment horizontal="left"/>
    </xf>
    <xf numFmtId="0" fontId="8" fillId="0" borderId="0" xfId="0" applyFont="1"/>
    <xf numFmtId="0" fontId="6" fillId="0" borderId="0" xfId="0" applyFont="1" applyFill="1"/>
    <xf numFmtId="164" fontId="5" fillId="3" borderId="0" xfId="1" applyNumberFormat="1" applyFont="1" applyFill="1"/>
    <xf numFmtId="0" fontId="9" fillId="0" borderId="0" xfId="0" applyFont="1"/>
    <xf numFmtId="9" fontId="5" fillId="5" borderId="0" xfId="2" applyFont="1" applyFill="1"/>
    <xf numFmtId="9" fontId="5" fillId="3" borderId="0" xfId="2" applyFont="1" applyFill="1"/>
    <xf numFmtId="9" fontId="5" fillId="3" borderId="0" xfId="0" applyNumberFormat="1" applyFont="1" applyFill="1"/>
    <xf numFmtId="164" fontId="5" fillId="4" borderId="0" xfId="1" applyNumberFormat="1" applyFont="1" applyFill="1"/>
    <xf numFmtId="0" fontId="4" fillId="0" borderId="0" xfId="3" applyFont="1" applyFill="1"/>
    <xf numFmtId="0" fontId="3" fillId="0" borderId="0" xfId="3" applyFont="1" applyFill="1"/>
    <xf numFmtId="0" fontId="3" fillId="0" borderId="0" xfId="3" applyFont="1" applyFill="1" applyAlignment="1">
      <alignment horizontal="left"/>
    </xf>
    <xf numFmtId="9" fontId="5" fillId="4" borderId="0" xfId="0" applyNumberFormat="1" applyFont="1" applyFill="1"/>
    <xf numFmtId="164" fontId="5" fillId="0" borderId="0" xfId="0" applyNumberFormat="1" applyFont="1"/>
    <xf numFmtId="0" fontId="11" fillId="0" borderId="0" xfId="0" applyFont="1" applyFill="1" applyBorder="1"/>
    <xf numFmtId="0" fontId="5" fillId="0" borderId="0" xfId="0" applyFont="1" applyFill="1"/>
    <xf numFmtId="0" fontId="12" fillId="0" borderId="0" xfId="0" applyFont="1" applyBorder="1"/>
    <xf numFmtId="0" fontId="12" fillId="0" borderId="0" xfId="0" applyFont="1"/>
    <xf numFmtId="0" fontId="13" fillId="0" borderId="0" xfId="0" applyFont="1" applyFill="1" applyBorder="1"/>
    <xf numFmtId="0" fontId="6" fillId="0" borderId="0" xfId="0" applyFont="1" applyFill="1" applyBorder="1"/>
    <xf numFmtId="165" fontId="6" fillId="0" borderId="0" xfId="0" applyNumberFormat="1" applyFont="1" applyFill="1" applyBorder="1"/>
    <xf numFmtId="0" fontId="13" fillId="0" borderId="0" xfId="0" applyFont="1" applyFill="1" applyBorder="1" applyAlignment="1">
      <alignment horizontal="center" vertical="center"/>
    </xf>
    <xf numFmtId="10" fontId="6" fillId="3" borderId="0" xfId="0" applyNumberFormat="1" applyFont="1" applyFill="1" applyBorder="1"/>
    <xf numFmtId="10" fontId="6" fillId="0" borderId="0" xfId="0" applyNumberFormat="1" applyFont="1" applyFill="1" applyBorder="1"/>
    <xf numFmtId="3" fontId="6" fillId="3" borderId="0" xfId="0" applyNumberFormat="1" applyFont="1" applyFill="1" applyBorder="1"/>
    <xf numFmtId="3" fontId="6" fillId="5" borderId="0" xfId="0" applyNumberFormat="1" applyFont="1" applyFill="1" applyBorder="1"/>
    <xf numFmtId="0" fontId="5" fillId="0" borderId="3" xfId="0" applyFont="1" applyFill="1" applyBorder="1"/>
    <xf numFmtId="0" fontId="6" fillId="0" borderId="0" xfId="0" applyFont="1" applyBorder="1" applyAlignment="1"/>
    <xf numFmtId="3" fontId="5" fillId="7" borderId="0" xfId="0" applyNumberFormat="1" applyFont="1" applyFill="1" applyBorder="1"/>
    <xf numFmtId="3" fontId="5" fillId="0" borderId="0" xfId="0" applyNumberFormat="1" applyFont="1" applyBorder="1"/>
    <xf numFmtId="0" fontId="5" fillId="0" borderId="0" xfId="0" applyFont="1" applyBorder="1"/>
    <xf numFmtId="3" fontId="5" fillId="8" borderId="0" xfId="0" applyNumberFormat="1" applyFont="1" applyFill="1" applyBorder="1"/>
    <xf numFmtId="0" fontId="5" fillId="8" borderId="0" xfId="0" applyFont="1" applyFill="1" applyBorder="1"/>
    <xf numFmtId="0" fontId="5" fillId="0" borderId="0" xfId="0" applyFont="1" applyFill="1" applyBorder="1"/>
    <xf numFmtId="0" fontId="6" fillId="0" borderId="0" xfId="0" applyFont="1" applyFill="1" applyBorder="1" applyAlignment="1"/>
    <xf numFmtId="3" fontId="5" fillId="0" borderId="0" xfId="0" applyNumberFormat="1" applyFont="1" applyFill="1" applyBorder="1"/>
    <xf numFmtId="3" fontId="5" fillId="3" borderId="0" xfId="0" applyNumberFormat="1" applyFont="1" applyFill="1" applyBorder="1"/>
    <xf numFmtId="3" fontId="7" fillId="3" borderId="0" xfId="0" applyNumberFormat="1" applyFont="1" applyFill="1" applyBorder="1"/>
    <xf numFmtId="3" fontId="7" fillId="8" borderId="0" xfId="0" applyNumberFormat="1" applyFont="1" applyFill="1" applyBorder="1"/>
    <xf numFmtId="0" fontId="7" fillId="3" borderId="0" xfId="0" applyFont="1" applyFill="1" applyBorder="1"/>
    <xf numFmtId="0" fontId="13" fillId="0" borderId="0" xfId="0" applyFont="1" applyFill="1" applyBorder="1" applyAlignment="1"/>
    <xf numFmtId="3" fontId="5" fillId="5" borderId="0" xfId="0" applyNumberFormat="1" applyFont="1" applyFill="1" applyBorder="1"/>
    <xf numFmtId="0" fontId="15" fillId="9" borderId="0" xfId="3" applyFont="1" applyFill="1"/>
    <xf numFmtId="0" fontId="16" fillId="9" borderId="0" xfId="3" applyFont="1" applyFill="1"/>
    <xf numFmtId="0" fontId="15" fillId="9" borderId="0" xfId="3" applyFont="1" applyFill="1" applyAlignment="1">
      <alignment horizontal="left"/>
    </xf>
    <xf numFmtId="0" fontId="14" fillId="0" borderId="0" xfId="0" applyFont="1" applyFill="1" applyBorder="1"/>
    <xf numFmtId="0" fontId="6" fillId="10" borderId="0" xfId="3" applyFont="1" applyFill="1"/>
    <xf numFmtId="0" fontId="13" fillId="10" borderId="0" xfId="3" applyFont="1" applyFill="1"/>
    <xf numFmtId="0" fontId="6" fillId="10" borderId="0" xfId="3" applyFont="1" applyFill="1" applyAlignment="1">
      <alignment horizontal="left"/>
    </xf>
    <xf numFmtId="164" fontId="7" fillId="3" borderId="0" xfId="1" applyNumberFormat="1" applyFont="1" applyFill="1"/>
    <xf numFmtId="0" fontId="6" fillId="0" borderId="0" xfId="3" applyFont="1" applyFill="1"/>
    <xf numFmtId="0" fontId="13" fillId="0" borderId="0" xfId="3" applyFont="1" applyFill="1"/>
    <xf numFmtId="0" fontId="6" fillId="0" borderId="0" xfId="3" applyFont="1" applyFill="1" applyAlignment="1">
      <alignment horizontal="left"/>
    </xf>
    <xf numFmtId="3" fontId="5" fillId="4" borderId="0" xfId="0" applyNumberFormat="1" applyFont="1" applyFill="1"/>
    <xf numFmtId="3" fontId="5" fillId="4" borderId="0" xfId="1" applyNumberFormat="1" applyFont="1" applyFill="1"/>
    <xf numFmtId="3" fontId="5" fillId="0" borderId="0" xfId="1" applyNumberFormat="1" applyFont="1" applyFill="1"/>
    <xf numFmtId="3" fontId="5" fillId="0" borderId="0" xfId="0" applyNumberFormat="1" applyFont="1" applyFill="1"/>
    <xf numFmtId="164" fontId="5" fillId="0" borderId="0" xfId="1" applyNumberFormat="1" applyFont="1" applyFill="1"/>
    <xf numFmtId="0" fontId="13" fillId="10" borderId="0" xfId="3" applyFont="1" applyFill="1" applyAlignment="1">
      <alignment horizontal="center"/>
    </xf>
    <xf numFmtId="43" fontId="5" fillId="0" borderId="0" xfId="0" applyNumberFormat="1" applyFont="1" applyFill="1"/>
    <xf numFmtId="166" fontId="5" fillId="5" borderId="0" xfId="0" applyNumberFormat="1" applyFont="1" applyFill="1"/>
    <xf numFmtId="167" fontId="5" fillId="5" borderId="0" xfId="0" applyNumberFormat="1" applyFont="1" applyFill="1"/>
    <xf numFmtId="165" fontId="5" fillId="5" borderId="0" xfId="0" applyNumberFormat="1" applyFont="1" applyFill="1"/>
    <xf numFmtId="0" fontId="7" fillId="0" borderId="0" xfId="0" applyFont="1"/>
    <xf numFmtId="165" fontId="5" fillId="4" borderId="0" xfId="0" applyNumberFormat="1" applyFont="1" applyFill="1"/>
    <xf numFmtId="0" fontId="9" fillId="0" borderId="0" xfId="0" applyFont="1" applyAlignment="1">
      <alignment horizontal="center"/>
    </xf>
    <xf numFmtId="165" fontId="5" fillId="5" borderId="0" xfId="0" applyNumberFormat="1" applyFont="1" applyFill="1" applyBorder="1"/>
    <xf numFmtId="0" fontId="12" fillId="0" borderId="6" xfId="0" applyFont="1" applyBorder="1"/>
    <xf numFmtId="0" fontId="12" fillId="0" borderId="4" xfId="0" applyFont="1" applyBorder="1"/>
    <xf numFmtId="0" fontId="12" fillId="0" borderId="11" xfId="0" applyFont="1" applyBorder="1"/>
    <xf numFmtId="0" fontId="9" fillId="0" borderId="0" xfId="0" applyFont="1" applyAlignment="1">
      <alignment horizontal="center"/>
    </xf>
    <xf numFmtId="0" fontId="9" fillId="0" borderId="7" xfId="0" applyFont="1" applyBorder="1" applyAlignment="1">
      <alignment horizontal="center"/>
    </xf>
    <xf numFmtId="0" fontId="7" fillId="3" borderId="0" xfId="0" applyFont="1" applyFill="1"/>
    <xf numFmtId="0" fontId="5" fillId="0" borderId="0" xfId="0" applyFont="1" applyAlignment="1">
      <alignment horizontal="left" vertical="top" wrapText="1"/>
    </xf>
    <xf numFmtId="0" fontId="6" fillId="0" borderId="0" xfId="0" applyFont="1"/>
    <xf numFmtId="0" fontId="17" fillId="0" borderId="0" xfId="0" applyFont="1" applyFill="1" applyBorder="1"/>
    <xf numFmtId="0" fontId="17" fillId="0" borderId="0" xfId="0" applyFont="1"/>
    <xf numFmtId="0" fontId="5" fillId="11" borderId="0" xfId="0" applyFont="1" applyFill="1"/>
    <xf numFmtId="43" fontId="20" fillId="4" borderId="0" xfId="14">
      <alignment vertical="top"/>
    </xf>
    <xf numFmtId="164" fontId="20" fillId="4" borderId="0" xfId="14" applyNumberFormat="1">
      <alignment vertical="top"/>
    </xf>
    <xf numFmtId="0" fontId="20" fillId="0" borderId="0" xfId="16">
      <alignment vertical="top"/>
    </xf>
    <xf numFmtId="166" fontId="20" fillId="4" borderId="0" xfId="14" applyNumberFormat="1">
      <alignment vertical="top"/>
    </xf>
    <xf numFmtId="43" fontId="20" fillId="3" borderId="0" xfId="11">
      <alignment vertical="top"/>
    </xf>
    <xf numFmtId="0" fontId="5" fillId="0" borderId="0" xfId="0" applyFont="1"/>
    <xf numFmtId="0" fontId="8" fillId="0" borderId="0" xfId="0" applyFont="1"/>
    <xf numFmtId="0" fontId="12" fillId="0" borderId="0" xfId="0" applyFont="1"/>
    <xf numFmtId="3" fontId="6" fillId="3" borderId="0" xfId="0" applyNumberFormat="1" applyFont="1" applyFill="1" applyBorder="1"/>
    <xf numFmtId="0" fontId="5" fillId="0" borderId="0" xfId="0" applyFont="1" applyBorder="1"/>
    <xf numFmtId="0" fontId="15" fillId="9" borderId="0" xfId="3" applyFont="1" applyFill="1"/>
    <xf numFmtId="0" fontId="16" fillId="9" borderId="0" xfId="3" applyFont="1" applyFill="1"/>
    <xf numFmtId="0" fontId="15" fillId="9" borderId="0" xfId="3" applyFont="1" applyFill="1" applyAlignment="1">
      <alignment horizontal="left"/>
    </xf>
    <xf numFmtId="0" fontId="6" fillId="10" borderId="0" xfId="3" applyFont="1" applyFill="1"/>
    <xf numFmtId="0" fontId="13" fillId="10" borderId="0" xfId="3" applyFont="1" applyFill="1"/>
    <xf numFmtId="0" fontId="6" fillId="10" borderId="0" xfId="3" applyFont="1" applyFill="1" applyAlignment="1">
      <alignment horizontal="left"/>
    </xf>
    <xf numFmtId="165" fontId="5" fillId="5" borderId="0" xfId="0" applyNumberFormat="1" applyFont="1" applyFill="1"/>
    <xf numFmtId="165" fontId="5" fillId="4" borderId="0" xfId="0" applyNumberFormat="1" applyFont="1" applyFill="1"/>
    <xf numFmtId="165" fontId="5" fillId="4" borderId="0" xfId="0" applyNumberFormat="1" applyFont="1" applyFill="1" applyBorder="1"/>
    <xf numFmtId="0" fontId="5" fillId="0" borderId="10" xfId="0" applyFont="1" applyBorder="1"/>
    <xf numFmtId="0" fontId="9" fillId="0" borderId="8" xfId="0" applyFont="1" applyBorder="1" applyAlignment="1">
      <alignment horizontal="center"/>
    </xf>
    <xf numFmtId="0" fontId="9" fillId="0" borderId="9" xfId="0" applyFont="1" applyBorder="1" applyAlignment="1">
      <alignment horizontal="center"/>
    </xf>
    <xf numFmtId="0" fontId="5" fillId="0" borderId="3" xfId="0" applyFont="1" applyBorder="1"/>
    <xf numFmtId="164" fontId="6" fillId="3" borderId="0" xfId="1" applyNumberFormat="1" applyFont="1" applyFill="1"/>
    <xf numFmtId="3" fontId="6" fillId="7" borderId="0" xfId="0" applyNumberFormat="1" applyFont="1" applyFill="1" applyBorder="1"/>
    <xf numFmtId="0" fontId="12" fillId="0" borderId="0" xfId="0" applyFont="1" applyAlignment="1">
      <alignment horizontal="left"/>
    </xf>
    <xf numFmtId="0" fontId="12" fillId="0" borderId="8" xfId="0" applyFont="1" applyBorder="1"/>
    <xf numFmtId="0" fontId="12" fillId="0" borderId="9" xfId="0" applyFont="1" applyBorder="1"/>
    <xf numFmtId="49" fontId="20" fillId="0" borderId="3" xfId="7" applyFont="1" applyBorder="1">
      <alignment vertical="top"/>
    </xf>
    <xf numFmtId="166" fontId="20" fillId="5" borderId="0" xfId="9" applyNumberFormat="1" applyBorder="1">
      <alignment vertical="top"/>
    </xf>
    <xf numFmtId="166" fontId="12" fillId="0" borderId="0" xfId="0" applyNumberFormat="1" applyFont="1" applyBorder="1"/>
    <xf numFmtId="0" fontId="12" fillId="0" borderId="3" xfId="0" applyFont="1" applyBorder="1"/>
    <xf numFmtId="0" fontId="12" fillId="0" borderId="7" xfId="0" applyFont="1" applyBorder="1"/>
    <xf numFmtId="49" fontId="19" fillId="0" borderId="3" xfId="7" applyBorder="1">
      <alignment vertical="top"/>
    </xf>
    <xf numFmtId="166" fontId="20" fillId="5" borderId="4" xfId="9" applyNumberFormat="1" applyBorder="1">
      <alignment vertical="top"/>
    </xf>
    <xf numFmtId="166" fontId="20" fillId="5" borderId="6" xfId="9" applyNumberFormat="1" applyBorder="1">
      <alignment vertical="top"/>
    </xf>
    <xf numFmtId="166" fontId="20" fillId="5" borderId="11" xfId="9" applyNumberFormat="1" applyBorder="1">
      <alignment vertical="top"/>
    </xf>
    <xf numFmtId="0" fontId="23" fillId="0" borderId="7" xfId="0" applyFont="1" applyBorder="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166" fontId="20" fillId="5" borderId="3" xfId="9" applyNumberFormat="1" applyBorder="1">
      <alignment vertical="top"/>
    </xf>
    <xf numFmtId="166" fontId="12" fillId="0" borderId="4" xfId="0" applyNumberFormat="1" applyFont="1" applyBorder="1"/>
    <xf numFmtId="0" fontId="9" fillId="0" borderId="4" xfId="0" applyFont="1" applyBorder="1" applyAlignment="1">
      <alignment horizontal="center"/>
    </xf>
    <xf numFmtId="166" fontId="20" fillId="5" borderId="10" xfId="9" applyNumberFormat="1" applyBorder="1">
      <alignment vertical="top"/>
    </xf>
    <xf numFmtId="169" fontId="20" fillId="5" borderId="3" xfId="9" applyNumberFormat="1" applyBorder="1">
      <alignment vertical="top"/>
    </xf>
    <xf numFmtId="169" fontId="20" fillId="5" borderId="0" xfId="9" applyNumberFormat="1" applyBorder="1">
      <alignment vertical="top"/>
    </xf>
    <xf numFmtId="169" fontId="20" fillId="5" borderId="4" xfId="9" applyNumberFormat="1" applyBorder="1">
      <alignment vertical="top"/>
    </xf>
    <xf numFmtId="168" fontId="20" fillId="5" borderId="3" xfId="9" applyNumberFormat="1" applyBorder="1">
      <alignment vertical="top"/>
    </xf>
    <xf numFmtId="168" fontId="20" fillId="5" borderId="0" xfId="9" applyNumberFormat="1" applyBorder="1">
      <alignment vertical="top"/>
    </xf>
    <xf numFmtId="168" fontId="20" fillId="5" borderId="4" xfId="9" applyNumberFormat="1" applyBorder="1">
      <alignment vertical="top"/>
    </xf>
    <xf numFmtId="168" fontId="20" fillId="5" borderId="10" xfId="9" applyNumberFormat="1" applyBorder="1">
      <alignment vertical="top"/>
    </xf>
    <xf numFmtId="168" fontId="20" fillId="5" borderId="6" xfId="9" applyNumberFormat="1" applyBorder="1">
      <alignment vertical="top"/>
    </xf>
    <xf numFmtId="168" fontId="20" fillId="5" borderId="11" xfId="9" applyNumberFormat="1" applyBorder="1">
      <alignment vertical="top"/>
    </xf>
    <xf numFmtId="166" fontId="12" fillId="0" borderId="6" xfId="0" applyNumberFormat="1" applyFont="1" applyBorder="1"/>
    <xf numFmtId="166" fontId="12" fillId="0" borderId="11" xfId="0" applyNumberFormat="1" applyFont="1" applyBorder="1"/>
    <xf numFmtId="0" fontId="23" fillId="0" borderId="7" xfId="0" applyFont="1" applyBorder="1"/>
    <xf numFmtId="0" fontId="0" fillId="8" borderId="0" xfId="0" applyFill="1" applyBorder="1"/>
    <xf numFmtId="0" fontId="47" fillId="0" borderId="0" xfId="3" applyFont="1" applyFill="1"/>
    <xf numFmtId="0" fontId="11" fillId="0" borderId="0" xfId="0" applyFont="1"/>
    <xf numFmtId="0" fontId="47" fillId="0" borderId="0" xfId="0" applyFont="1"/>
    <xf numFmtId="0" fontId="47" fillId="0" borderId="0" xfId="0" applyFont="1" applyFill="1" applyAlignment="1">
      <alignment horizontal="left"/>
    </xf>
    <xf numFmtId="165" fontId="47" fillId="3" borderId="0" xfId="0" applyNumberFormat="1" applyFont="1" applyFill="1" applyAlignment="1">
      <alignment horizontal="left"/>
    </xf>
    <xf numFmtId="0" fontId="47" fillId="0" borderId="0" xfId="0" applyFont="1" applyAlignment="1">
      <alignment horizontal="left"/>
    </xf>
    <xf numFmtId="165" fontId="47" fillId="0" borderId="0" xfId="0" applyNumberFormat="1" applyFont="1"/>
    <xf numFmtId="0" fontId="13" fillId="10" borderId="0" xfId="3" applyFont="1" applyFill="1" applyAlignment="1">
      <alignment horizontal="left"/>
    </xf>
    <xf numFmtId="0" fontId="6" fillId="0" borderId="0" xfId="3" applyFont="1" applyFill="1" applyBorder="1"/>
    <xf numFmtId="0" fontId="13" fillId="0" borderId="0" xfId="3" applyFont="1" applyFill="1" applyBorder="1"/>
    <xf numFmtId="0" fontId="6" fillId="0" borderId="0" xfId="3" applyFont="1" applyFill="1" applyBorder="1" applyAlignment="1">
      <alignment horizontal="left"/>
    </xf>
    <xf numFmtId="165" fontId="6" fillId="4" borderId="0" xfId="3" applyNumberFormat="1" applyFont="1" applyFill="1" applyBorder="1"/>
    <xf numFmtId="0" fontId="5" fillId="4" borderId="0" xfId="0" applyFont="1" applyFill="1" applyBorder="1"/>
    <xf numFmtId="9" fontId="5" fillId="5" borderId="0" xfId="2" applyFont="1" applyFill="1" applyBorder="1"/>
    <xf numFmtId="10" fontId="5" fillId="3" borderId="0" xfId="0" applyNumberFormat="1" applyFont="1" applyFill="1"/>
    <xf numFmtId="10" fontId="47" fillId="4" borderId="0" xfId="0" applyNumberFormat="1" applyFont="1" applyFill="1"/>
    <xf numFmtId="49" fontId="19" fillId="0" borderId="7" xfId="7" applyBorder="1">
      <alignment vertical="top"/>
    </xf>
    <xf numFmtId="0" fontId="6" fillId="0" borderId="0" xfId="0" applyFont="1" applyBorder="1" applyAlignment="1"/>
    <xf numFmtId="0" fontId="6" fillId="0" borderId="0" xfId="0" applyFont="1" applyBorder="1" applyAlignment="1"/>
    <xf numFmtId="0" fontId="6" fillId="0" borderId="0" xfId="0" applyFont="1" applyBorder="1" applyAlignment="1"/>
    <xf numFmtId="0" fontId="6" fillId="0" borderId="0" xfId="0" applyFont="1" applyBorder="1" applyAlignment="1"/>
    <xf numFmtId="0" fontId="6" fillId="0" borderId="0" xfId="0" applyFont="1" applyBorder="1" applyAlignment="1"/>
    <xf numFmtId="0" fontId="6" fillId="0" borderId="0" xfId="0" applyFont="1" applyBorder="1" applyAlignment="1"/>
    <xf numFmtId="0" fontId="5" fillId="0" borderId="0" xfId="0" applyFont="1"/>
    <xf numFmtId="0" fontId="6" fillId="0" borderId="0" xfId="0" applyFont="1" applyFill="1" applyBorder="1"/>
    <xf numFmtId="0" fontId="6" fillId="0" borderId="0" xfId="0" applyFont="1" applyBorder="1" applyAlignment="1"/>
    <xf numFmtId="0" fontId="5" fillId="0" borderId="0" xfId="0" applyFont="1"/>
    <xf numFmtId="0" fontId="8" fillId="0" borderId="0" xfId="0" applyFont="1"/>
    <xf numFmtId="0" fontId="9" fillId="0" borderId="0" xfId="0" applyFont="1"/>
    <xf numFmtId="0" fontId="12" fillId="0" borderId="0" xfId="0" applyFont="1" applyBorder="1"/>
    <xf numFmtId="0" fontId="12" fillId="0" borderId="0" xfId="0" applyFont="1"/>
    <xf numFmtId="0" fontId="15" fillId="9" borderId="0" xfId="3" applyFont="1" applyFill="1"/>
    <xf numFmtId="0" fontId="16" fillId="9" borderId="0" xfId="3" applyFont="1" applyFill="1"/>
    <xf numFmtId="0" fontId="15" fillId="9" borderId="0" xfId="3" applyFont="1" applyFill="1" applyAlignment="1">
      <alignment horizontal="left"/>
    </xf>
    <xf numFmtId="0" fontId="6" fillId="10" borderId="0" xfId="3" applyFont="1" applyFill="1"/>
    <xf numFmtId="0" fontId="13" fillId="10" borderId="0" xfId="3" applyFont="1" applyFill="1"/>
    <xf numFmtId="0" fontId="9" fillId="0" borderId="0" xfId="0" applyFont="1" applyAlignment="1">
      <alignment horizontal="center"/>
    </xf>
    <xf numFmtId="0" fontId="12" fillId="0" borderId="6" xfId="0" applyFont="1" applyBorder="1"/>
    <xf numFmtId="0" fontId="12" fillId="0" borderId="4" xfId="0" applyFont="1" applyBorder="1"/>
    <xf numFmtId="0" fontId="12" fillId="0" borderId="11" xfId="0" applyFont="1" applyBorder="1"/>
    <xf numFmtId="0" fontId="17" fillId="0" borderId="0" xfId="0" applyFont="1" applyFill="1" applyBorder="1"/>
    <xf numFmtId="0" fontId="17" fillId="0" borderId="0" xfId="0" applyFont="1"/>
    <xf numFmtId="0" fontId="23" fillId="0" borderId="8" xfId="0" applyFont="1" applyBorder="1" applyAlignment="1">
      <alignment horizontal="left"/>
    </xf>
    <xf numFmtId="0" fontId="6" fillId="0" borderId="3" xfId="0" applyFont="1" applyBorder="1"/>
    <xf numFmtId="0" fontId="48" fillId="0" borderId="0" xfId="0" applyFont="1" applyBorder="1"/>
    <xf numFmtId="0" fontId="6" fillId="0" borderId="10" xfId="0" applyFont="1" applyBorder="1"/>
    <xf numFmtId="0" fontId="48" fillId="0" borderId="6" xfId="0" applyFont="1" applyBorder="1"/>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quotePrefix="1" applyFont="1" applyAlignment="1">
      <alignment horizontal="left" vertical="top" wrapText="1"/>
    </xf>
  </cellXfs>
  <cellStyles count="307">
    <cellStyle name="_kop1 Bladtitel" xfId="5"/>
    <cellStyle name="_kop2 Bloktitel" xfId="6"/>
    <cellStyle name="_kop3 Subkop" xfId="7"/>
    <cellStyle name="20% - Accent1 2" xfId="21"/>
    <cellStyle name="20% - Accent2 2" xfId="22"/>
    <cellStyle name="20% - Accent3 2" xfId="23"/>
    <cellStyle name="20% - Accent4 2" xfId="24"/>
    <cellStyle name="20% - Accent5 2" xfId="25"/>
    <cellStyle name="20% - Accent6 2" xfId="26"/>
    <cellStyle name="40% - Accent1 2" xfId="27"/>
    <cellStyle name="40% - Accent2 2" xfId="28"/>
    <cellStyle name="40% - Accent3 2" xfId="29"/>
    <cellStyle name="40% - Accent4 2" xfId="30"/>
    <cellStyle name="40% - Accent5 2" xfId="31"/>
    <cellStyle name="40% - Accent6 2" xfId="32"/>
    <cellStyle name="60% - Accent1 2" xfId="33"/>
    <cellStyle name="60% - Accent2 2" xfId="34"/>
    <cellStyle name="60% - Accent3 2" xfId="35"/>
    <cellStyle name="60% - Accent4 2" xfId="36"/>
    <cellStyle name="60% - Accent5 2" xfId="37"/>
    <cellStyle name="60% - Accent6 2" xfId="38"/>
    <cellStyle name="Accent1" xfId="3" builtinId="29"/>
    <cellStyle name="Accent1 - 20%" xfId="39"/>
    <cellStyle name="Accent1 - 40%" xfId="40"/>
    <cellStyle name="Accent1 - 60%" xfId="41"/>
    <cellStyle name="Accent1 10" xfId="42"/>
    <cellStyle name="Accent1 11" xfId="43"/>
    <cellStyle name="Accent1 12" xfId="44"/>
    <cellStyle name="Accent1 13" xfId="45"/>
    <cellStyle name="Accent1 14" xfId="46"/>
    <cellStyle name="Accent1 15" xfId="47"/>
    <cellStyle name="Accent1 16" xfId="48"/>
    <cellStyle name="Accent1 2" xfId="49"/>
    <cellStyle name="Accent1 3" xfId="50"/>
    <cellStyle name="Accent1 4" xfId="51"/>
    <cellStyle name="Accent1 5" xfId="52"/>
    <cellStyle name="Accent1 6" xfId="53"/>
    <cellStyle name="Accent1 7" xfId="54"/>
    <cellStyle name="Accent1 8" xfId="55"/>
    <cellStyle name="Accent1 9" xfId="56"/>
    <cellStyle name="Accent2 - 20%" xfId="57"/>
    <cellStyle name="Accent2 - 40%" xfId="58"/>
    <cellStyle name="Accent2 - 60%" xfId="59"/>
    <cellStyle name="Accent2 10" xfId="60"/>
    <cellStyle name="Accent2 11" xfId="61"/>
    <cellStyle name="Accent2 12" xfId="62"/>
    <cellStyle name="Accent2 13" xfId="63"/>
    <cellStyle name="Accent2 14" xfId="64"/>
    <cellStyle name="Accent2 15" xfId="65"/>
    <cellStyle name="Accent2 16" xfId="66"/>
    <cellStyle name="Accent2 2" xfId="67"/>
    <cellStyle name="Accent2 3" xfId="68"/>
    <cellStyle name="Accent2 4" xfId="69"/>
    <cellStyle name="Accent2 5" xfId="70"/>
    <cellStyle name="Accent2 6" xfId="71"/>
    <cellStyle name="Accent2 7" xfId="72"/>
    <cellStyle name="Accent2 8" xfId="73"/>
    <cellStyle name="Accent2 9" xfId="74"/>
    <cellStyle name="Accent3 - 20%" xfId="75"/>
    <cellStyle name="Accent3 - 40%" xfId="76"/>
    <cellStyle name="Accent3 - 60%" xfId="77"/>
    <cellStyle name="Accent3 10" xfId="78"/>
    <cellStyle name="Accent3 11" xfId="79"/>
    <cellStyle name="Accent3 12" xfId="80"/>
    <cellStyle name="Accent3 13" xfId="81"/>
    <cellStyle name="Accent3 14" xfId="82"/>
    <cellStyle name="Accent3 15" xfId="83"/>
    <cellStyle name="Accent3 16" xfId="84"/>
    <cellStyle name="Accent3 2" xfId="85"/>
    <cellStyle name="Accent3 3" xfId="86"/>
    <cellStyle name="Accent3 4" xfId="87"/>
    <cellStyle name="Accent3 5" xfId="88"/>
    <cellStyle name="Accent3 6" xfId="89"/>
    <cellStyle name="Accent3 7" xfId="90"/>
    <cellStyle name="Accent3 8" xfId="91"/>
    <cellStyle name="Accent3 9" xfId="92"/>
    <cellStyle name="Accent4 - 20%" xfId="93"/>
    <cellStyle name="Accent4 - 40%" xfId="94"/>
    <cellStyle name="Accent4 - 60%" xfId="95"/>
    <cellStyle name="Accent4 10" xfId="96"/>
    <cellStyle name="Accent4 11" xfId="97"/>
    <cellStyle name="Accent4 12" xfId="98"/>
    <cellStyle name="Accent4 13" xfId="99"/>
    <cellStyle name="Accent4 14" xfId="100"/>
    <cellStyle name="Accent4 15" xfId="101"/>
    <cellStyle name="Accent4 16" xfId="102"/>
    <cellStyle name="Accent4 2" xfId="103"/>
    <cellStyle name="Accent4 3" xfId="104"/>
    <cellStyle name="Accent4 4" xfId="105"/>
    <cellStyle name="Accent4 5" xfId="106"/>
    <cellStyle name="Accent4 6" xfId="107"/>
    <cellStyle name="Accent4 7" xfId="108"/>
    <cellStyle name="Accent4 8" xfId="109"/>
    <cellStyle name="Accent4 9" xfId="110"/>
    <cellStyle name="Accent5 - 20%" xfId="111"/>
    <cellStyle name="Accent5 - 40%" xfId="112"/>
    <cellStyle name="Accent5 - 60%" xfId="113"/>
    <cellStyle name="Accent5 10" xfId="114"/>
    <cellStyle name="Accent5 11" xfId="115"/>
    <cellStyle name="Accent5 12" xfId="116"/>
    <cellStyle name="Accent5 13" xfId="117"/>
    <cellStyle name="Accent5 14" xfId="118"/>
    <cellStyle name="Accent5 15" xfId="119"/>
    <cellStyle name="Accent5 16" xfId="120"/>
    <cellStyle name="Accent5 2" xfId="121"/>
    <cellStyle name="Accent5 3" xfId="122"/>
    <cellStyle name="Accent5 4" xfId="123"/>
    <cellStyle name="Accent5 5" xfId="124"/>
    <cellStyle name="Accent5 6" xfId="125"/>
    <cellStyle name="Accent5 7" xfId="126"/>
    <cellStyle name="Accent5 8" xfId="127"/>
    <cellStyle name="Accent5 9" xfId="128"/>
    <cellStyle name="Accent6 - 20%" xfId="129"/>
    <cellStyle name="Accent6 - 40%" xfId="130"/>
    <cellStyle name="Accent6 - 60%" xfId="131"/>
    <cellStyle name="Accent6 10" xfId="132"/>
    <cellStyle name="Accent6 11" xfId="133"/>
    <cellStyle name="Accent6 12" xfId="134"/>
    <cellStyle name="Accent6 13" xfId="135"/>
    <cellStyle name="Accent6 14" xfId="136"/>
    <cellStyle name="Accent6 15" xfId="137"/>
    <cellStyle name="Accent6 16" xfId="138"/>
    <cellStyle name="Accent6 2" xfId="139"/>
    <cellStyle name="Accent6 3" xfId="140"/>
    <cellStyle name="Accent6 4" xfId="141"/>
    <cellStyle name="Accent6 5" xfId="142"/>
    <cellStyle name="Accent6 6" xfId="143"/>
    <cellStyle name="Accent6 7" xfId="144"/>
    <cellStyle name="Accent6 8" xfId="145"/>
    <cellStyle name="Accent6 9" xfId="146"/>
    <cellStyle name="Bad 2" xfId="147"/>
    <cellStyle name="Calculation 2" xfId="148"/>
    <cellStyle name="Cel (tussen)resultaat" xfId="8"/>
    <cellStyle name="Cel Berekening" xfId="9"/>
    <cellStyle name="Cel Bijzonderheid" xfId="10"/>
    <cellStyle name="Cel Input" xfId="11"/>
    <cellStyle name="Cel n.v.t. (leeg)" xfId="12"/>
    <cellStyle name="Cel PM extern" xfId="13"/>
    <cellStyle name="Cel Verwijzing" xfId="14"/>
    <cellStyle name="Check Cell 2" xfId="149"/>
    <cellStyle name="Comma" xfId="150"/>
    <cellStyle name="Emphasis 1" xfId="151"/>
    <cellStyle name="Emphasis 2" xfId="152"/>
    <cellStyle name="Emphasis 3" xfId="153"/>
    <cellStyle name="Explanatory Text 2" xfId="154"/>
    <cellStyle name="Good 2" xfId="155"/>
    <cellStyle name="Heading 1 2" xfId="156"/>
    <cellStyle name="Heading 2 2" xfId="157"/>
    <cellStyle name="Heading 3 2" xfId="158"/>
    <cellStyle name="Heading 4 2" xfId="159"/>
    <cellStyle name="Input 2" xfId="160"/>
    <cellStyle name="Komma" xfId="1" builtinId="3"/>
    <cellStyle name="Komma 2" xfId="161"/>
    <cellStyle name="Linked Cell 2" xfId="162"/>
    <cellStyle name="Neutral 2" xfId="163"/>
    <cellStyle name="Normal 2" xfId="164"/>
    <cellStyle name="Note 2" xfId="165"/>
    <cellStyle name="Note 3" xfId="166"/>
    <cellStyle name="Opm. INTERN" xfId="15"/>
    <cellStyle name="Output 2" xfId="167"/>
    <cellStyle name="Percent 2" xfId="168"/>
    <cellStyle name="Procent" xfId="2" builtinId="5"/>
    <cellStyle name="Procent 2" xfId="20"/>
    <cellStyle name="Procent 3" xfId="169"/>
    <cellStyle name="SAPBEXaggData" xfId="170"/>
    <cellStyle name="SAPBEXaggDataEmph" xfId="171"/>
    <cellStyle name="SAPBEXaggItem" xfId="172"/>
    <cellStyle name="SAPBEXaggItemX" xfId="173"/>
    <cellStyle name="SAPBEXchaText" xfId="174"/>
    <cellStyle name="SAPBEXchaText 2" xfId="175"/>
    <cellStyle name="SAPBEXchaText 2 2" xfId="176"/>
    <cellStyle name="SAPBEXchaText 2_Data 2015" xfId="177"/>
    <cellStyle name="SAPBEXchaText 3" xfId="178"/>
    <cellStyle name="SAPBEXchaText 3 2" xfId="179"/>
    <cellStyle name="SAPBEXchaText 3_Data 2015" xfId="180"/>
    <cellStyle name="SAPBEXexcBad7" xfId="181"/>
    <cellStyle name="SAPBEXexcBad8" xfId="182"/>
    <cellStyle name="SAPBEXexcBad9" xfId="183"/>
    <cellStyle name="SAPBEXexcCritical4" xfId="184"/>
    <cellStyle name="SAPBEXexcCritical5" xfId="185"/>
    <cellStyle name="SAPBEXexcCritical6" xfId="186"/>
    <cellStyle name="SAPBEXexcGood1" xfId="187"/>
    <cellStyle name="SAPBEXexcGood2" xfId="188"/>
    <cellStyle name="SAPBEXexcGood3" xfId="189"/>
    <cellStyle name="SAPBEXfilterDrill" xfId="190"/>
    <cellStyle name="SAPBEXfilterItem" xfId="191"/>
    <cellStyle name="SAPBEXfilterText" xfId="192"/>
    <cellStyle name="SAPBEXfilterText 2" xfId="193"/>
    <cellStyle name="SAPBEXfilterText 3" xfId="194"/>
    <cellStyle name="SAPBEXformats" xfId="195"/>
    <cellStyle name="SAPBEXformats 2" xfId="196"/>
    <cellStyle name="SAPBEXformats 2 2" xfId="197"/>
    <cellStyle name="SAPBEXformats 2_Data 2015" xfId="198"/>
    <cellStyle name="SAPBEXformats 3" xfId="199"/>
    <cellStyle name="SAPBEXformats 3 2" xfId="200"/>
    <cellStyle name="SAPBEXformats 3_Data 2015" xfId="201"/>
    <cellStyle name="SAPBEXheaderItem" xfId="202"/>
    <cellStyle name="SAPBEXheaderItem 2" xfId="203"/>
    <cellStyle name="SAPBEXheaderItem 3" xfId="204"/>
    <cellStyle name="SAPBEXheaderItem 4" xfId="205"/>
    <cellStyle name="SAPBEXheaderItem_Data 2015" xfId="206"/>
    <cellStyle name="SAPBEXheaderText" xfId="207"/>
    <cellStyle name="SAPBEXheaderText 2" xfId="208"/>
    <cellStyle name="SAPBEXheaderText 3" xfId="209"/>
    <cellStyle name="SAPBEXheaderText 4" xfId="210"/>
    <cellStyle name="SAPBEXheaderText_Data 2015" xfId="211"/>
    <cellStyle name="SAPBEXHLevel0" xfId="212"/>
    <cellStyle name="SAPBEXHLevel0 2" xfId="213"/>
    <cellStyle name="SAPBEXHLevel0 2 2" xfId="214"/>
    <cellStyle name="SAPBEXHLevel0 2_Data 2015" xfId="215"/>
    <cellStyle name="SAPBEXHLevel0 3" xfId="216"/>
    <cellStyle name="SAPBEXHLevel0 3 2" xfId="217"/>
    <cellStyle name="SAPBEXHLevel0 3_Data 2015" xfId="218"/>
    <cellStyle name="SAPBEXHLevel0X" xfId="219"/>
    <cellStyle name="SAPBEXHLevel0X 2" xfId="220"/>
    <cellStyle name="SAPBEXHLevel0X 2 2" xfId="221"/>
    <cellStyle name="SAPBEXHLevel0X 2_Data 2015" xfId="222"/>
    <cellStyle name="SAPBEXHLevel0X 3" xfId="223"/>
    <cellStyle name="SAPBEXHLevel0X 3 2" xfId="224"/>
    <cellStyle name="SAPBEXHLevel0X 3_Data 2015" xfId="225"/>
    <cellStyle name="SAPBEXHLevel1" xfId="226"/>
    <cellStyle name="SAPBEXHLevel1 2" xfId="227"/>
    <cellStyle name="SAPBEXHLevel1 2 2" xfId="228"/>
    <cellStyle name="SAPBEXHLevel1 2_Data 2015" xfId="229"/>
    <cellStyle name="SAPBEXHLevel1 3" xfId="230"/>
    <cellStyle name="SAPBEXHLevel1 3 2" xfId="231"/>
    <cellStyle name="SAPBEXHLevel1 3_Data 2015" xfId="232"/>
    <cellStyle name="SAPBEXHLevel1X" xfId="233"/>
    <cellStyle name="SAPBEXHLevel1X 2" xfId="234"/>
    <cellStyle name="SAPBEXHLevel1X 2 2" xfId="235"/>
    <cellStyle name="SAPBEXHLevel1X 2_Data 2015" xfId="236"/>
    <cellStyle name="SAPBEXHLevel1X 3" xfId="237"/>
    <cellStyle name="SAPBEXHLevel1X 3 2" xfId="238"/>
    <cellStyle name="SAPBEXHLevel1X 3_Data 2015" xfId="239"/>
    <cellStyle name="SAPBEXHLevel2" xfId="240"/>
    <cellStyle name="SAPBEXHLevel2 2" xfId="241"/>
    <cellStyle name="SAPBEXHLevel2 2 2" xfId="242"/>
    <cellStyle name="SAPBEXHLevel2 2_Data 2015" xfId="243"/>
    <cellStyle name="SAPBEXHLevel2 3" xfId="244"/>
    <cellStyle name="SAPBEXHLevel2 3 2" xfId="245"/>
    <cellStyle name="SAPBEXHLevel2 3_Data 2015" xfId="246"/>
    <cellStyle name="SAPBEXHLevel2X" xfId="247"/>
    <cellStyle name="SAPBEXHLevel2X 2" xfId="248"/>
    <cellStyle name="SAPBEXHLevel2X 2 2" xfId="249"/>
    <cellStyle name="SAPBEXHLevel2X 2_Data 2015" xfId="250"/>
    <cellStyle name="SAPBEXHLevel2X 3" xfId="251"/>
    <cellStyle name="SAPBEXHLevel2X 3 2" xfId="252"/>
    <cellStyle name="SAPBEXHLevel2X 3_Data 2015" xfId="253"/>
    <cellStyle name="SAPBEXHLevel3" xfId="254"/>
    <cellStyle name="SAPBEXHLevel3 2" xfId="255"/>
    <cellStyle name="SAPBEXHLevel3 2 2" xfId="256"/>
    <cellStyle name="SAPBEXHLevel3 2_Data 2015" xfId="257"/>
    <cellStyle name="SAPBEXHLevel3 3" xfId="258"/>
    <cellStyle name="SAPBEXHLevel3 3 2" xfId="259"/>
    <cellStyle name="SAPBEXHLevel3 3_Data 2015" xfId="260"/>
    <cellStyle name="SAPBEXHLevel3X" xfId="261"/>
    <cellStyle name="SAPBEXHLevel3X 2" xfId="262"/>
    <cellStyle name="SAPBEXHLevel3X 2 2" xfId="263"/>
    <cellStyle name="SAPBEXHLevel3X 2_Data 2015" xfId="264"/>
    <cellStyle name="SAPBEXHLevel3X 3" xfId="265"/>
    <cellStyle name="SAPBEXHLevel3X 3 2" xfId="266"/>
    <cellStyle name="SAPBEXHLevel3X 3_Data 2015" xfId="267"/>
    <cellStyle name="SAPBEXinputData" xfId="268"/>
    <cellStyle name="SAPBEXinputData 2" xfId="269"/>
    <cellStyle name="SAPBEXinputData 3" xfId="270"/>
    <cellStyle name="SAPBEXItemHeader" xfId="271"/>
    <cellStyle name="SAPBEXresData" xfId="272"/>
    <cellStyle name="SAPBEXresDataEmph" xfId="273"/>
    <cellStyle name="SAPBEXresItem" xfId="274"/>
    <cellStyle name="SAPBEXresItemX" xfId="275"/>
    <cellStyle name="SAPBEXstdData" xfId="276"/>
    <cellStyle name="SAPBEXstdDataEmph" xfId="277"/>
    <cellStyle name="SAPBEXstdItem" xfId="278"/>
    <cellStyle name="SAPBEXstdItem 2" xfId="4"/>
    <cellStyle name="SAPBEXstdItem 2 2" xfId="279"/>
    <cellStyle name="SAPBEXstdItem 2_Data 2015" xfId="280"/>
    <cellStyle name="SAPBEXstdItem 3" xfId="281"/>
    <cellStyle name="SAPBEXstdItem 3 2" xfId="282"/>
    <cellStyle name="SAPBEXstdItem 3_Data 2015" xfId="283"/>
    <cellStyle name="SAPBEXstdItem_Rekenblad" xfId="284"/>
    <cellStyle name="SAPBEXstdItemX" xfId="285"/>
    <cellStyle name="SAPBEXstdItemX 2" xfId="286"/>
    <cellStyle name="SAPBEXstdItemX 2 2" xfId="287"/>
    <cellStyle name="SAPBEXstdItemX 2_Data 2015" xfId="288"/>
    <cellStyle name="SAPBEXstdItemX 3" xfId="289"/>
    <cellStyle name="SAPBEXstdItemX 3 2" xfId="290"/>
    <cellStyle name="SAPBEXstdItemX 3_Data 2015" xfId="291"/>
    <cellStyle name="SAPBEXtitle" xfId="292"/>
    <cellStyle name="SAPBEXtitle 2" xfId="293"/>
    <cellStyle name="SAPBEXtitle 3" xfId="294"/>
    <cellStyle name="SAPBEXunassignedItem" xfId="295"/>
    <cellStyle name="SAPBEXunassignedItem 2" xfId="296"/>
    <cellStyle name="SAPBEXunassignedItem 3" xfId="297"/>
    <cellStyle name="SAPBEXunassignedItem_Data 2015" xfId="298"/>
    <cellStyle name="SAPBEXundefined" xfId="299"/>
    <cellStyle name="Sheet Title" xfId="300"/>
    <cellStyle name="Standaard" xfId="0" builtinId="0"/>
    <cellStyle name="Standaard 2" xfId="18"/>
    <cellStyle name="Standaard 2 2" xfId="301"/>
    <cellStyle name="Standaard 2_Data 2015" xfId="302"/>
    <cellStyle name="Standaard 3" xfId="303"/>
    <cellStyle name="Standaard 35" xfId="19"/>
    <cellStyle name="Standaard ACM-DE" xfId="16"/>
    <cellStyle name="Title 2" xfId="304"/>
    <cellStyle name="Toelichting" xfId="17"/>
    <cellStyle name="Total 2" xfId="305"/>
    <cellStyle name="Warning Text 2" xfId="306"/>
  </cellStyles>
  <dxfs count="0"/>
  <tableStyles count="0" defaultTableStyle="TableStyleMedium2" defaultPivotStyle="PivotStyleLight16"/>
  <colors>
    <mruColors>
      <color rgb="FFCCFFCC"/>
      <color rgb="FFFFCC99"/>
      <color rgb="FFFFFFCC"/>
      <color rgb="FFCCFFFF"/>
      <color rgb="FFB8CCE4"/>
      <color rgb="FF7030A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zoomScale="85" zoomScaleNormal="85" workbookViewId="0"/>
  </sheetViews>
  <sheetFormatPr defaultColWidth="3.42578125" defaultRowHeight="12.75" x14ac:dyDescent="0.2"/>
  <cols>
    <col min="1" max="1" width="4.28515625" style="1" customWidth="1"/>
    <col min="2" max="2" width="39.7109375" style="1" customWidth="1"/>
    <col min="3" max="3" width="105" style="1" customWidth="1"/>
    <col min="4" max="16384" width="3.42578125" style="1"/>
  </cols>
  <sheetData>
    <row r="1" spans="2:8" x14ac:dyDescent="0.2">
      <c r="B1" s="1" t="s">
        <v>784</v>
      </c>
    </row>
    <row r="3" spans="2:8" s="95" customFormat="1" ht="15.75" x14ac:dyDescent="0.25">
      <c r="B3" s="96" t="s">
        <v>601</v>
      </c>
      <c r="C3" s="96"/>
      <c r="E3" s="97"/>
    </row>
    <row r="4" spans="2:8" s="90" customFormat="1" x14ac:dyDescent="0.2">
      <c r="E4" s="2"/>
    </row>
    <row r="5" spans="2:8" s="90" customFormat="1" ht="29.25" customHeight="1" x14ac:dyDescent="0.2">
      <c r="B5" s="191" t="s">
        <v>785</v>
      </c>
      <c r="C5" s="191"/>
      <c r="E5" s="2"/>
    </row>
    <row r="6" spans="2:8" s="90" customFormat="1" x14ac:dyDescent="0.2">
      <c r="E6" s="2"/>
    </row>
    <row r="7" spans="2:8" s="98" customFormat="1" x14ac:dyDescent="0.2">
      <c r="B7" s="99"/>
      <c r="D7" s="99"/>
      <c r="E7" s="99"/>
      <c r="F7" s="99"/>
      <c r="H7" s="100"/>
    </row>
    <row r="8" spans="2:8" s="90" customFormat="1" x14ac:dyDescent="0.2"/>
    <row r="9" spans="2:8" s="98" customFormat="1" x14ac:dyDescent="0.2">
      <c r="B9" s="99" t="s">
        <v>602</v>
      </c>
      <c r="D9" s="99"/>
      <c r="E9" s="99"/>
      <c r="F9" s="99"/>
      <c r="H9" s="100"/>
    </row>
    <row r="10" spans="2:8" s="17" customFormat="1" x14ac:dyDescent="0.2">
      <c r="B10" s="16"/>
      <c r="C10" s="16"/>
      <c r="E10" s="18"/>
    </row>
    <row r="11" spans="2:8" s="90" customFormat="1" x14ac:dyDescent="0.2">
      <c r="B11" s="3" t="s">
        <v>0</v>
      </c>
      <c r="E11" s="2"/>
    </row>
    <row r="12" spans="2:8" s="90" customFormat="1" x14ac:dyDescent="0.2">
      <c r="B12" s="79" t="s">
        <v>603</v>
      </c>
      <c r="E12" s="2"/>
    </row>
    <row r="13" spans="2:8" s="90" customFormat="1" x14ac:dyDescent="0.2">
      <c r="B13" s="4" t="s">
        <v>604</v>
      </c>
      <c r="E13" s="2"/>
    </row>
    <row r="14" spans="2:8" s="90" customFormat="1" x14ac:dyDescent="0.2">
      <c r="B14" s="5" t="s">
        <v>605</v>
      </c>
      <c r="E14" s="2"/>
    </row>
    <row r="15" spans="2:8" s="90" customFormat="1" x14ac:dyDescent="0.2">
      <c r="B15" s="84" t="s">
        <v>606</v>
      </c>
      <c r="E15" s="2"/>
    </row>
    <row r="16" spans="2:8" s="6" customFormat="1" x14ac:dyDescent="0.2">
      <c r="E16" s="7"/>
    </row>
    <row r="17" spans="2:8" s="6" customFormat="1" x14ac:dyDescent="0.2">
      <c r="B17" s="91" t="s">
        <v>613</v>
      </c>
      <c r="E17" s="7"/>
    </row>
    <row r="18" spans="2:8" s="6" customFormat="1" x14ac:dyDescent="0.2">
      <c r="B18" s="90" t="s">
        <v>607</v>
      </c>
      <c r="E18" s="7"/>
    </row>
    <row r="19" spans="2:8" s="6" customFormat="1" x14ac:dyDescent="0.2">
      <c r="B19" s="90" t="s">
        <v>608</v>
      </c>
      <c r="E19" s="7"/>
    </row>
    <row r="20" spans="2:8" s="6" customFormat="1" x14ac:dyDescent="0.2">
      <c r="B20" s="90" t="s">
        <v>609</v>
      </c>
      <c r="E20" s="7"/>
    </row>
    <row r="21" spans="2:8" s="6" customFormat="1" x14ac:dyDescent="0.2">
      <c r="B21" s="90" t="s">
        <v>610</v>
      </c>
      <c r="E21" s="7"/>
    </row>
    <row r="22" spans="2:8" s="6" customFormat="1" x14ac:dyDescent="0.2">
      <c r="B22" s="9" t="s">
        <v>611</v>
      </c>
      <c r="E22" s="7"/>
    </row>
    <row r="23" spans="2:8" s="90" customFormat="1" x14ac:dyDescent="0.2"/>
    <row r="24" spans="2:8" s="98" customFormat="1" x14ac:dyDescent="0.2">
      <c r="B24" s="99" t="s">
        <v>612</v>
      </c>
      <c r="D24" s="99"/>
      <c r="E24" s="99"/>
      <c r="F24" s="99"/>
      <c r="H24" s="100"/>
    </row>
    <row r="25" spans="2:8" s="90" customFormat="1" x14ac:dyDescent="0.2"/>
    <row r="26" spans="2:8" s="90" customFormat="1" ht="248.25" customHeight="1" x14ac:dyDescent="0.2">
      <c r="B26" s="191" t="s">
        <v>788</v>
      </c>
      <c r="C26" s="192"/>
    </row>
    <row r="27" spans="2:8" x14ac:dyDescent="0.2">
      <c r="B27" s="70"/>
    </row>
    <row r="28" spans="2:8" s="80" customFormat="1" ht="102" customHeight="1" x14ac:dyDescent="0.25">
      <c r="B28" s="193" t="s">
        <v>787</v>
      </c>
      <c r="C28" s="193"/>
    </row>
    <row r="29" spans="2:8" x14ac:dyDescent="0.2">
      <c r="B29" s="70"/>
    </row>
    <row r="30" spans="2:8" x14ac:dyDescent="0.2">
      <c r="B30" s="70"/>
    </row>
    <row r="31" spans="2:8" x14ac:dyDescent="0.2">
      <c r="B31" s="70"/>
    </row>
  </sheetData>
  <mergeCells count="3">
    <mergeCell ref="B26:C26"/>
    <mergeCell ref="B28:C28"/>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C5ED"/>
  </sheetPr>
  <dimension ref="A1"/>
  <sheetViews>
    <sheetView workbookViewId="0"/>
  </sheetViews>
  <sheetFormatPr defaultRowHeight="15" x14ac:dyDescent="0.25"/>
  <cols>
    <col min="1" max="1" width="4.28515625" style="143" customWidth="1"/>
    <col min="2" max="16384" width="9.140625" style="14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W137"/>
  <sheetViews>
    <sheetView showGridLines="0" tabSelected="1" zoomScale="85" zoomScaleNormal="85" workbookViewId="0"/>
  </sheetViews>
  <sheetFormatPr defaultRowHeight="12.75" x14ac:dyDescent="0.2"/>
  <cols>
    <col min="1" max="1" width="4.28515625" style="1" customWidth="1"/>
    <col min="2" max="2" width="48.85546875" style="1" customWidth="1"/>
    <col min="3" max="3" width="4.28515625" style="1" customWidth="1"/>
    <col min="4" max="4" width="12.85546875" style="1" customWidth="1"/>
    <col min="5" max="5" width="2.7109375" style="1" customWidth="1"/>
    <col min="6" max="17" width="14.28515625" style="1" customWidth="1"/>
    <col min="18" max="16384" width="9.140625" style="1"/>
  </cols>
  <sheetData>
    <row r="1" spans="2:12" x14ac:dyDescent="0.2">
      <c r="B1" s="170" t="s">
        <v>784</v>
      </c>
    </row>
    <row r="2" spans="2:12" x14ac:dyDescent="0.2">
      <c r="D2" s="1" t="s">
        <v>545</v>
      </c>
    </row>
    <row r="3" spans="2:12" s="49" customFormat="1" ht="15.75" x14ac:dyDescent="0.25">
      <c r="B3" s="50" t="s">
        <v>1</v>
      </c>
      <c r="D3" s="50"/>
      <c r="E3" s="50"/>
      <c r="F3" s="50"/>
      <c r="H3" s="51"/>
    </row>
    <row r="4" spans="2:12" x14ac:dyDescent="0.2">
      <c r="K4" s="52"/>
    </row>
    <row r="5" spans="2:12" x14ac:dyDescent="0.2">
      <c r="B5" s="81" t="s">
        <v>614</v>
      </c>
      <c r="L5" s="21"/>
    </row>
    <row r="7" spans="2:12" s="53" customFormat="1" x14ac:dyDescent="0.2">
      <c r="B7" s="54"/>
      <c r="D7" s="54"/>
      <c r="E7" s="54"/>
      <c r="F7" s="54"/>
      <c r="H7" s="55"/>
    </row>
    <row r="9" spans="2:12" s="53" customFormat="1" x14ac:dyDescent="0.2">
      <c r="B9" s="54" t="s">
        <v>619</v>
      </c>
      <c r="D9" s="54"/>
      <c r="E9" s="54"/>
      <c r="F9" s="54"/>
      <c r="H9" s="55"/>
    </row>
    <row r="11" spans="2:12" s="25" customFormat="1" x14ac:dyDescent="0.2">
      <c r="B11" s="25" t="s">
        <v>543</v>
      </c>
    </row>
    <row r="12" spans="2:12" s="26" customFormat="1" x14ac:dyDescent="0.2">
      <c r="B12" s="26" t="s">
        <v>615</v>
      </c>
      <c r="F12" s="46">
        <v>1.012</v>
      </c>
      <c r="J12" s="27"/>
      <c r="L12" s="82" t="s">
        <v>709</v>
      </c>
    </row>
    <row r="13" spans="2:12" s="26" customFormat="1" x14ac:dyDescent="0.2">
      <c r="B13" s="26" t="s">
        <v>616</v>
      </c>
      <c r="F13" s="46">
        <v>1.012</v>
      </c>
      <c r="L13" s="184" t="s">
        <v>709</v>
      </c>
    </row>
    <row r="14" spans="2:12" s="26" customFormat="1" x14ac:dyDescent="0.2"/>
    <row r="15" spans="2:12" s="25" customFormat="1" x14ac:dyDescent="0.2">
      <c r="B15" s="25" t="s">
        <v>544</v>
      </c>
      <c r="F15" s="28" t="s">
        <v>2</v>
      </c>
      <c r="G15" s="28" t="s">
        <v>3</v>
      </c>
      <c r="H15" s="28" t="s">
        <v>4</v>
      </c>
      <c r="I15" s="28" t="s">
        <v>5</v>
      </c>
      <c r="J15" s="28" t="s">
        <v>6</v>
      </c>
    </row>
    <row r="16" spans="2:12" s="25" customFormat="1" x14ac:dyDescent="0.2">
      <c r="B16" s="26" t="s">
        <v>617</v>
      </c>
      <c r="D16" s="26" t="s">
        <v>7</v>
      </c>
      <c r="F16" s="29">
        <v>4.9500000000000002E-2</v>
      </c>
      <c r="G16" s="29">
        <v>4.1599999999999998E-2</v>
      </c>
      <c r="H16" s="29">
        <v>5.3900000000000003E-2</v>
      </c>
      <c r="I16" s="29">
        <v>-3.5300000000000005E-2</v>
      </c>
      <c r="J16" s="29">
        <v>1.7000000000000001E-2</v>
      </c>
      <c r="L16" s="184" t="s">
        <v>709</v>
      </c>
    </row>
    <row r="17" spans="1:12" s="25" customFormat="1" x14ac:dyDescent="0.2">
      <c r="B17" s="26"/>
      <c r="F17" s="30"/>
      <c r="G17" s="30"/>
      <c r="H17" s="30"/>
      <c r="I17" s="30"/>
      <c r="J17" s="30"/>
    </row>
    <row r="18" spans="1:12" s="25" customFormat="1" x14ac:dyDescent="0.2">
      <c r="B18" s="25" t="s">
        <v>618</v>
      </c>
      <c r="F18" s="28" t="s">
        <v>2</v>
      </c>
      <c r="G18" s="28" t="s">
        <v>3</v>
      </c>
      <c r="H18" s="28" t="s">
        <v>4</v>
      </c>
      <c r="I18" s="28" t="s">
        <v>5</v>
      </c>
      <c r="J18" s="28" t="s">
        <v>6</v>
      </c>
    </row>
    <row r="19" spans="1:12" s="25" customFormat="1" x14ac:dyDescent="0.2">
      <c r="B19" s="26" t="s">
        <v>620</v>
      </c>
      <c r="D19" s="1" t="s">
        <v>670</v>
      </c>
      <c r="F19" s="31">
        <v>749493548.84137499</v>
      </c>
      <c r="G19" s="31">
        <v>29143703.426437601</v>
      </c>
      <c r="H19" s="31">
        <v>40433720.538817205</v>
      </c>
      <c r="I19" s="31">
        <v>569618.44456467824</v>
      </c>
      <c r="J19" s="31">
        <v>94817002.343680069</v>
      </c>
      <c r="L19" s="82" t="s">
        <v>710</v>
      </c>
    </row>
    <row r="20" spans="1:12" s="25" customFormat="1" x14ac:dyDescent="0.2">
      <c r="B20" s="26" t="s">
        <v>621</v>
      </c>
      <c r="D20" s="167" t="s">
        <v>671</v>
      </c>
      <c r="F20" s="93">
        <v>721387540.75982344</v>
      </c>
      <c r="G20" s="93">
        <v>28281049.80501505</v>
      </c>
      <c r="H20" s="93">
        <v>38739547.64824076</v>
      </c>
      <c r="I20" s="93">
        <v>596561.3969925876</v>
      </c>
      <c r="J20" s="93">
        <v>94342917.331961662</v>
      </c>
      <c r="L20" s="184" t="s">
        <v>710</v>
      </c>
    </row>
    <row r="21" spans="1:12" s="25" customFormat="1" x14ac:dyDescent="0.2">
      <c r="B21" s="26" t="s">
        <v>622</v>
      </c>
      <c r="D21" s="167" t="s">
        <v>672</v>
      </c>
      <c r="F21" s="32">
        <f t="shared" ref="F21:F22" si="0">($F12-F$16)*F20</f>
        <v>694335507.98133004</v>
      </c>
      <c r="G21" s="32">
        <f t="shared" ref="G21:G22" si="1">($F12-G$16)*G20</f>
        <v>27443930.730786607</v>
      </c>
      <c r="H21" s="32">
        <f t="shared" ref="H21:H22" si="2">($F12-H$16)*H20</f>
        <v>37116360.601779468</v>
      </c>
      <c r="I21" s="32">
        <f t="shared" ref="I21:I22" si="3">($F12-I$16)*I20</f>
        <v>624778.75107033702</v>
      </c>
      <c r="J21" s="32">
        <f t="shared" ref="J21:J22" si="4">($F12-J$16)*J20</f>
        <v>93871202.745301858</v>
      </c>
    </row>
    <row r="22" spans="1:12" s="25" customFormat="1" x14ac:dyDescent="0.2">
      <c r="B22" s="26" t="s">
        <v>623</v>
      </c>
      <c r="D22" s="167" t="s">
        <v>673</v>
      </c>
      <c r="F22" s="32">
        <f t="shared" si="0"/>
        <v>668297926.4320302</v>
      </c>
      <c r="G22" s="32">
        <f t="shared" si="1"/>
        <v>26631590.381155323</v>
      </c>
      <c r="H22" s="32">
        <f t="shared" si="2"/>
        <v>35561185.092564903</v>
      </c>
      <c r="I22" s="32">
        <f t="shared" si="3"/>
        <v>654330.78599596408</v>
      </c>
      <c r="J22" s="32">
        <f t="shared" si="4"/>
        <v>93401846.731575355</v>
      </c>
    </row>
    <row r="23" spans="1:12" s="25" customFormat="1" x14ac:dyDescent="0.2">
      <c r="B23" s="26"/>
      <c r="F23" s="30"/>
      <c r="G23" s="30"/>
      <c r="H23" s="30"/>
      <c r="I23" s="30"/>
      <c r="J23" s="30"/>
    </row>
    <row r="24" spans="1:12" s="25" customFormat="1" x14ac:dyDescent="0.2">
      <c r="B24" s="25" t="s">
        <v>624</v>
      </c>
      <c r="F24" s="28" t="s">
        <v>2</v>
      </c>
      <c r="G24" s="28" t="s">
        <v>3</v>
      </c>
      <c r="H24" s="28" t="s">
        <v>4</v>
      </c>
      <c r="I24" s="28" t="s">
        <v>5</v>
      </c>
      <c r="J24" s="28" t="s">
        <v>6</v>
      </c>
    </row>
    <row r="25" spans="1:12" ht="14.25" customHeight="1" x14ac:dyDescent="0.2">
      <c r="A25" s="33"/>
      <c r="B25" s="34" t="s">
        <v>631</v>
      </c>
      <c r="C25" s="40"/>
      <c r="D25" s="167" t="s">
        <v>670</v>
      </c>
      <c r="F25" s="43">
        <v>551459.85501848545</v>
      </c>
      <c r="G25" s="43">
        <v>20864.431532758674</v>
      </c>
      <c r="H25" s="35"/>
      <c r="I25" s="43">
        <v>0</v>
      </c>
      <c r="J25" s="43">
        <v>126717.58452464129</v>
      </c>
      <c r="K25" s="36"/>
      <c r="L25" s="82" t="s">
        <v>711</v>
      </c>
    </row>
    <row r="26" spans="1:12" ht="14.25" customHeight="1" x14ac:dyDescent="0.2">
      <c r="A26" s="33"/>
      <c r="B26" s="34" t="s">
        <v>625</v>
      </c>
      <c r="C26" s="40"/>
      <c r="D26" s="167" t="s">
        <v>670</v>
      </c>
      <c r="F26" s="43">
        <v>-18461787.944709443</v>
      </c>
      <c r="G26" s="43">
        <v>-642271.84551321075</v>
      </c>
      <c r="H26" s="43">
        <v>4843626.1553350566</v>
      </c>
      <c r="I26" s="43">
        <v>45929.600555116274</v>
      </c>
      <c r="J26" s="43">
        <v>-574715.11425112118</v>
      </c>
      <c r="K26" s="36"/>
      <c r="L26" s="184" t="s">
        <v>712</v>
      </c>
    </row>
    <row r="27" spans="1:12" x14ac:dyDescent="0.2">
      <c r="A27" s="33"/>
      <c r="B27" s="161" t="s">
        <v>626</v>
      </c>
      <c r="C27" s="40"/>
      <c r="D27" s="167" t="s">
        <v>670</v>
      </c>
      <c r="F27" s="43">
        <v>-3618270.4771199976</v>
      </c>
      <c r="G27" s="38"/>
      <c r="H27" s="39"/>
      <c r="I27" s="39"/>
      <c r="J27" s="39"/>
      <c r="K27" s="36"/>
      <c r="L27" s="184" t="s">
        <v>713</v>
      </c>
    </row>
    <row r="28" spans="1:12" x14ac:dyDescent="0.2">
      <c r="A28" s="33"/>
      <c r="B28" s="161" t="s">
        <v>627</v>
      </c>
      <c r="C28" s="40"/>
      <c r="D28" s="167" t="s">
        <v>670</v>
      </c>
      <c r="F28" s="43">
        <v>-256215.10803199999</v>
      </c>
      <c r="G28" s="38"/>
      <c r="H28" s="39"/>
      <c r="I28" s="39"/>
      <c r="J28" s="39"/>
      <c r="K28" s="36"/>
      <c r="L28" s="184" t="s">
        <v>714</v>
      </c>
    </row>
    <row r="29" spans="1:12" x14ac:dyDescent="0.2">
      <c r="A29" s="33"/>
      <c r="B29" s="161" t="s">
        <v>628</v>
      </c>
      <c r="C29" s="40"/>
      <c r="D29" s="167" t="s">
        <v>670</v>
      </c>
      <c r="F29" s="43">
        <v>-18483163.582527049</v>
      </c>
      <c r="G29" s="43">
        <v>-667335.22781552793</v>
      </c>
      <c r="H29" s="43">
        <v>-1071780.8204309989</v>
      </c>
      <c r="I29" s="35"/>
      <c r="J29" s="43">
        <v>13066759.670551484</v>
      </c>
      <c r="K29" s="36"/>
      <c r="L29" s="184" t="s">
        <v>715</v>
      </c>
    </row>
    <row r="30" spans="1:12" x14ac:dyDescent="0.2">
      <c r="A30" s="33"/>
      <c r="B30" s="161" t="s">
        <v>629</v>
      </c>
      <c r="C30" s="40"/>
      <c r="D30" s="167" t="s">
        <v>670</v>
      </c>
      <c r="F30" s="39"/>
      <c r="G30" s="43">
        <v>-765255.9249919994</v>
      </c>
      <c r="H30" s="39"/>
      <c r="I30" s="39"/>
      <c r="J30" s="38"/>
      <c r="K30" s="37"/>
      <c r="L30" s="184" t="s">
        <v>716</v>
      </c>
    </row>
    <row r="31" spans="1:12" x14ac:dyDescent="0.2">
      <c r="A31" s="33"/>
      <c r="B31" s="161" t="s">
        <v>630</v>
      </c>
      <c r="C31" s="40"/>
      <c r="D31" s="167" t="s">
        <v>670</v>
      </c>
      <c r="F31" s="43">
        <v>-2573191.8723640321</v>
      </c>
      <c r="G31" s="43">
        <v>4719.7531545123738</v>
      </c>
      <c r="H31" s="43">
        <v>0</v>
      </c>
      <c r="I31" s="43">
        <v>0</v>
      </c>
      <c r="J31" s="43">
        <v>0</v>
      </c>
      <c r="K31" s="37"/>
      <c r="L31" s="184" t="s">
        <v>717</v>
      </c>
    </row>
    <row r="32" spans="1:12" s="22" customFormat="1" x14ac:dyDescent="0.2">
      <c r="A32" s="40"/>
      <c r="B32" s="41"/>
      <c r="C32" s="40"/>
      <c r="F32" s="42"/>
      <c r="G32" s="42"/>
      <c r="H32" s="42"/>
      <c r="I32" s="42"/>
      <c r="J32" s="42"/>
      <c r="K32" s="40"/>
    </row>
    <row r="33" spans="1:12" ht="14.25" customHeight="1" x14ac:dyDescent="0.2">
      <c r="A33" s="33"/>
      <c r="B33" s="34" t="s">
        <v>632</v>
      </c>
      <c r="C33" s="40"/>
      <c r="D33" s="1" t="s">
        <v>671</v>
      </c>
      <c r="F33" s="93">
        <v>363937.96397010627</v>
      </c>
      <c r="G33" s="93">
        <v>13921.124304867453</v>
      </c>
      <c r="H33" s="109"/>
      <c r="I33" s="93">
        <v>0</v>
      </c>
      <c r="J33" s="93">
        <v>192414.94556972932</v>
      </c>
      <c r="K33" s="36"/>
      <c r="L33" s="184" t="s">
        <v>711</v>
      </c>
    </row>
    <row r="34" spans="1:12" ht="14.25" customHeight="1" x14ac:dyDescent="0.2">
      <c r="A34" s="33"/>
      <c r="B34" s="162" t="s">
        <v>635</v>
      </c>
      <c r="C34" s="40"/>
      <c r="D34" s="1" t="s">
        <v>671</v>
      </c>
      <c r="F34" s="93">
        <v>-11847039.378658958</v>
      </c>
      <c r="G34" s="93">
        <v>-1744446.9589837845</v>
      </c>
      <c r="H34" s="93">
        <v>-491702.38420403999</v>
      </c>
      <c r="I34" s="93">
        <v>-73240.716162581128</v>
      </c>
      <c r="J34" s="93">
        <v>-4215263.2633934375</v>
      </c>
      <c r="K34" s="36"/>
      <c r="L34" s="184" t="s">
        <v>712</v>
      </c>
    </row>
    <row r="35" spans="1:12" x14ac:dyDescent="0.2">
      <c r="A35" s="33"/>
      <c r="B35" s="162" t="s">
        <v>636</v>
      </c>
      <c r="C35" s="40"/>
      <c r="D35" s="167" t="s">
        <v>671</v>
      </c>
      <c r="F35" s="93">
        <v>-1330245.4168639991</v>
      </c>
      <c r="G35" s="38"/>
      <c r="H35" s="39"/>
      <c r="I35" s="39"/>
      <c r="J35" s="39"/>
      <c r="K35" s="36"/>
      <c r="L35" s="184" t="s">
        <v>713</v>
      </c>
    </row>
    <row r="36" spans="1:12" x14ac:dyDescent="0.2">
      <c r="A36" s="33"/>
      <c r="B36" s="162" t="s">
        <v>637</v>
      </c>
      <c r="C36" s="40"/>
      <c r="D36" s="167" t="s">
        <v>671</v>
      </c>
      <c r="F36" s="93">
        <v>-141046.3183999999</v>
      </c>
      <c r="G36" s="38"/>
      <c r="H36" s="39"/>
      <c r="I36" s="39"/>
      <c r="J36" s="39"/>
      <c r="K36" s="36"/>
      <c r="L36" s="184" t="s">
        <v>714</v>
      </c>
    </row>
    <row r="37" spans="1:12" x14ac:dyDescent="0.2">
      <c r="A37" s="33"/>
      <c r="B37" s="162" t="s">
        <v>638</v>
      </c>
      <c r="C37" s="40"/>
      <c r="D37" s="167" t="s">
        <v>671</v>
      </c>
      <c r="F37" s="38"/>
      <c r="G37" s="38"/>
      <c r="H37" s="38"/>
      <c r="I37" s="35"/>
      <c r="J37" s="93">
        <v>6161727.8652399266</v>
      </c>
      <c r="K37" s="36"/>
      <c r="L37" s="184" t="s">
        <v>715</v>
      </c>
    </row>
    <row r="38" spans="1:12" x14ac:dyDescent="0.2">
      <c r="A38" s="33"/>
      <c r="B38" s="163" t="s">
        <v>639</v>
      </c>
      <c r="C38" s="40"/>
      <c r="D38" s="167" t="s">
        <v>671</v>
      </c>
      <c r="F38" s="93">
        <v>7730609.8421759941</v>
      </c>
      <c r="G38" s="45"/>
      <c r="H38" s="39"/>
      <c r="I38" s="39"/>
      <c r="J38" s="38"/>
      <c r="K38" s="37"/>
      <c r="L38" s="184" t="s">
        <v>716</v>
      </c>
    </row>
    <row r="39" spans="1:12" x14ac:dyDescent="0.2">
      <c r="A39" s="33"/>
      <c r="B39" s="163" t="s">
        <v>640</v>
      </c>
      <c r="C39" s="40"/>
      <c r="D39" s="167" t="s">
        <v>671</v>
      </c>
      <c r="F39" s="93">
        <v>119628.13568979282</v>
      </c>
      <c r="G39" s="93">
        <v>4575.9396165494527</v>
      </c>
      <c r="H39" s="93">
        <v>0</v>
      </c>
      <c r="I39" s="93">
        <v>0</v>
      </c>
      <c r="J39" s="93">
        <v>0</v>
      </c>
      <c r="K39" s="37"/>
      <c r="L39" s="37"/>
    </row>
    <row r="40" spans="1:12" s="22" customFormat="1" x14ac:dyDescent="0.2">
      <c r="A40" s="40"/>
      <c r="B40" s="41"/>
      <c r="C40" s="40"/>
      <c r="F40" s="42"/>
      <c r="G40" s="42"/>
      <c r="H40" s="42"/>
      <c r="I40" s="42"/>
      <c r="J40" s="42"/>
      <c r="K40" s="40"/>
    </row>
    <row r="41" spans="1:12" ht="14.25" customHeight="1" x14ac:dyDescent="0.2">
      <c r="A41" s="33"/>
      <c r="B41" s="34" t="s">
        <v>633</v>
      </c>
      <c r="C41" s="40"/>
      <c r="D41" s="1" t="s">
        <v>672</v>
      </c>
      <c r="F41" s="44">
        <v>0</v>
      </c>
      <c r="G41" s="44">
        <v>0</v>
      </c>
      <c r="H41" s="35"/>
      <c r="I41" s="44">
        <v>0</v>
      </c>
      <c r="J41" s="44">
        <v>0</v>
      </c>
      <c r="K41" s="36"/>
      <c r="L41" s="37"/>
    </row>
    <row r="42" spans="1:12" ht="14.25" customHeight="1" x14ac:dyDescent="0.2">
      <c r="A42" s="33"/>
      <c r="B42" s="164" t="s">
        <v>641</v>
      </c>
      <c r="C42" s="40"/>
      <c r="D42" s="1" t="s">
        <v>672</v>
      </c>
      <c r="F42" s="44">
        <v>0</v>
      </c>
      <c r="G42" s="44">
        <v>0</v>
      </c>
      <c r="H42" s="44">
        <v>0</v>
      </c>
      <c r="I42" s="44">
        <v>0</v>
      </c>
      <c r="J42" s="44">
        <v>0</v>
      </c>
      <c r="K42" s="36"/>
      <c r="L42" s="37"/>
    </row>
    <row r="43" spans="1:12" x14ac:dyDescent="0.2">
      <c r="A43" s="33"/>
      <c r="B43" s="164" t="s">
        <v>642</v>
      </c>
      <c r="C43" s="40"/>
      <c r="D43" s="167" t="s">
        <v>672</v>
      </c>
      <c r="F43" s="44">
        <v>0</v>
      </c>
      <c r="G43" s="38"/>
      <c r="H43" s="39"/>
      <c r="I43" s="39"/>
      <c r="J43" s="39"/>
      <c r="K43" s="36"/>
      <c r="L43" s="37"/>
    </row>
    <row r="44" spans="1:12" x14ac:dyDescent="0.2">
      <c r="A44" s="33"/>
      <c r="B44" s="164" t="s">
        <v>643</v>
      </c>
      <c r="C44" s="40"/>
      <c r="D44" s="167" t="s">
        <v>672</v>
      </c>
      <c r="F44" s="44">
        <v>0</v>
      </c>
      <c r="G44" s="38"/>
      <c r="H44" s="39"/>
      <c r="I44" s="39"/>
      <c r="J44" s="39"/>
      <c r="K44" s="36"/>
      <c r="L44" s="37"/>
    </row>
    <row r="45" spans="1:12" x14ac:dyDescent="0.2">
      <c r="A45" s="33"/>
      <c r="B45" s="164" t="s">
        <v>644</v>
      </c>
      <c r="C45" s="40"/>
      <c r="D45" s="167" t="s">
        <v>672</v>
      </c>
      <c r="F45" s="38"/>
      <c r="G45" s="38"/>
      <c r="H45" s="38"/>
      <c r="I45" s="35"/>
      <c r="J45" s="44">
        <v>0</v>
      </c>
      <c r="K45" s="36"/>
      <c r="L45" s="37"/>
    </row>
    <row r="46" spans="1:12" x14ac:dyDescent="0.2">
      <c r="A46" s="33"/>
      <c r="B46" s="165" t="s">
        <v>645</v>
      </c>
      <c r="C46" s="40"/>
      <c r="D46" s="167" t="s">
        <v>672</v>
      </c>
      <c r="F46" s="46">
        <v>0</v>
      </c>
      <c r="G46" s="45"/>
      <c r="H46" s="39"/>
      <c r="I46" s="39"/>
      <c r="J46" s="38"/>
      <c r="K46" s="37"/>
      <c r="L46" s="37"/>
    </row>
    <row r="47" spans="1:12" x14ac:dyDescent="0.2">
      <c r="A47" s="33"/>
      <c r="B47" s="165" t="s">
        <v>646</v>
      </c>
      <c r="C47" s="40"/>
      <c r="D47" s="167" t="s">
        <v>672</v>
      </c>
      <c r="F47" s="44">
        <v>0</v>
      </c>
      <c r="G47" s="44">
        <v>0</v>
      </c>
      <c r="H47" s="44">
        <v>0</v>
      </c>
      <c r="I47" s="44">
        <v>0</v>
      </c>
      <c r="J47" s="44">
        <v>0</v>
      </c>
      <c r="K47" s="37"/>
      <c r="L47" s="37"/>
    </row>
    <row r="48" spans="1:12" s="22" customFormat="1" x14ac:dyDescent="0.2">
      <c r="A48" s="40"/>
      <c r="B48" s="41"/>
      <c r="C48" s="40"/>
      <c r="F48" s="42"/>
      <c r="G48" s="42"/>
      <c r="H48" s="42"/>
      <c r="I48" s="42"/>
      <c r="J48" s="42"/>
      <c r="K48" s="40"/>
    </row>
    <row r="49" spans="1:12" ht="14.25" customHeight="1" x14ac:dyDescent="0.2">
      <c r="A49" s="33"/>
      <c r="B49" s="34" t="s">
        <v>634</v>
      </c>
      <c r="C49" s="40"/>
      <c r="D49" s="1" t="s">
        <v>673</v>
      </c>
      <c r="F49" s="44">
        <v>0</v>
      </c>
      <c r="G49" s="44">
        <v>0</v>
      </c>
      <c r="H49" s="35"/>
      <c r="I49" s="44">
        <v>0</v>
      </c>
      <c r="J49" s="44">
        <v>0</v>
      </c>
      <c r="K49" s="36"/>
      <c r="L49" s="37"/>
    </row>
    <row r="50" spans="1:12" ht="14.25" customHeight="1" x14ac:dyDescent="0.2">
      <c r="A50" s="33"/>
      <c r="B50" s="166" t="s">
        <v>647</v>
      </c>
      <c r="C50" s="40"/>
      <c r="D50" s="1" t="s">
        <v>673</v>
      </c>
      <c r="F50" s="44">
        <v>0</v>
      </c>
      <c r="G50" s="44">
        <v>0</v>
      </c>
      <c r="H50" s="44">
        <v>0</v>
      </c>
      <c r="I50" s="44">
        <v>0</v>
      </c>
      <c r="J50" s="44">
        <v>0</v>
      </c>
      <c r="K50" s="36"/>
      <c r="L50" s="37"/>
    </row>
    <row r="51" spans="1:12" x14ac:dyDescent="0.2">
      <c r="A51" s="33"/>
      <c r="B51" s="166" t="s">
        <v>648</v>
      </c>
      <c r="C51" s="40"/>
      <c r="D51" s="167" t="s">
        <v>673</v>
      </c>
      <c r="F51" s="44">
        <v>0</v>
      </c>
      <c r="G51" s="38"/>
      <c r="H51" s="39"/>
      <c r="I51" s="39"/>
      <c r="J51" s="39"/>
      <c r="K51" s="36"/>
      <c r="L51" s="37"/>
    </row>
    <row r="52" spans="1:12" x14ac:dyDescent="0.2">
      <c r="A52" s="33"/>
      <c r="B52" s="166" t="s">
        <v>649</v>
      </c>
      <c r="C52" s="40"/>
      <c r="D52" s="167" t="s">
        <v>673</v>
      </c>
      <c r="F52" s="44">
        <v>0</v>
      </c>
      <c r="G52" s="38"/>
      <c r="H52" s="39"/>
      <c r="I52" s="39"/>
      <c r="J52" s="39"/>
      <c r="K52" s="36"/>
      <c r="L52" s="37"/>
    </row>
    <row r="53" spans="1:12" x14ac:dyDescent="0.2">
      <c r="A53" s="33"/>
      <c r="B53" s="166" t="s">
        <v>650</v>
      </c>
      <c r="C53" s="40"/>
      <c r="D53" s="167" t="s">
        <v>673</v>
      </c>
      <c r="F53" s="38"/>
      <c r="G53" s="38"/>
      <c r="H53" s="38"/>
      <c r="I53" s="35"/>
      <c r="J53" s="44">
        <v>0</v>
      </c>
      <c r="K53" s="36"/>
      <c r="L53" s="37"/>
    </row>
    <row r="54" spans="1:12" x14ac:dyDescent="0.2">
      <c r="A54" s="33"/>
      <c r="B54" s="169" t="s">
        <v>651</v>
      </c>
      <c r="C54" s="40"/>
      <c r="D54" s="167" t="s">
        <v>673</v>
      </c>
      <c r="F54" s="46">
        <v>0</v>
      </c>
      <c r="G54" s="45"/>
      <c r="H54" s="39"/>
      <c r="I54" s="39"/>
      <c r="J54" s="38"/>
      <c r="K54" s="37"/>
      <c r="L54" s="37"/>
    </row>
    <row r="55" spans="1:12" x14ac:dyDescent="0.2">
      <c r="A55" s="33"/>
      <c r="B55" s="169" t="s">
        <v>652</v>
      </c>
      <c r="C55" s="40"/>
      <c r="D55" s="167" t="s">
        <v>673</v>
      </c>
      <c r="F55" s="44">
        <v>0</v>
      </c>
      <c r="G55" s="44">
        <v>0</v>
      </c>
      <c r="H55" s="44">
        <v>0</v>
      </c>
      <c r="I55" s="44">
        <v>0</v>
      </c>
      <c r="J55" s="44">
        <v>0</v>
      </c>
      <c r="K55" s="37"/>
      <c r="L55" s="37"/>
    </row>
    <row r="56" spans="1:12" s="22" customFormat="1" x14ac:dyDescent="0.2">
      <c r="A56" s="40"/>
      <c r="B56" s="41"/>
      <c r="C56" s="40"/>
      <c r="F56" s="42"/>
      <c r="G56" s="42"/>
      <c r="H56" s="42"/>
      <c r="I56" s="42"/>
      <c r="J56" s="42"/>
      <c r="K56" s="40"/>
    </row>
    <row r="57" spans="1:12" s="22" customFormat="1" x14ac:dyDescent="0.2">
      <c r="A57" s="40"/>
      <c r="B57" s="47" t="s">
        <v>653</v>
      </c>
      <c r="C57" s="40"/>
      <c r="F57" s="28" t="s">
        <v>2</v>
      </c>
      <c r="G57" s="28" t="s">
        <v>3</v>
      </c>
      <c r="H57" s="28" t="s">
        <v>4</v>
      </c>
      <c r="I57" s="28" t="s">
        <v>5</v>
      </c>
      <c r="J57" s="28" t="s">
        <v>6</v>
      </c>
      <c r="K57" s="40"/>
    </row>
    <row r="58" spans="1:12" s="22" customFormat="1" x14ac:dyDescent="0.2">
      <c r="A58" s="40"/>
      <c r="B58" s="26" t="s">
        <v>654</v>
      </c>
      <c r="C58" s="25"/>
      <c r="D58" s="1" t="s">
        <v>670</v>
      </c>
      <c r="F58" s="48">
        <f>F19+SUM(F25:F31)</f>
        <v>706652379.71164095</v>
      </c>
      <c r="G58" s="48">
        <f>G19+SUM(G25:G31)</f>
        <v>27094424.612804133</v>
      </c>
      <c r="H58" s="48">
        <f>H19+SUM(H25:H31)</f>
        <v>44205565.873721264</v>
      </c>
      <c r="I58" s="48">
        <f>I19+SUM(I25:I31)</f>
        <v>615548.04511979455</v>
      </c>
      <c r="J58" s="48">
        <f>J19+SUM(J25:J31)</f>
        <v>107435764.48450507</v>
      </c>
      <c r="K58" s="40"/>
    </row>
    <row r="59" spans="1:12" s="22" customFormat="1" x14ac:dyDescent="0.2">
      <c r="A59" s="40"/>
      <c r="B59" s="168" t="s">
        <v>655</v>
      </c>
      <c r="C59" s="25"/>
      <c r="D59" s="167" t="s">
        <v>671</v>
      </c>
      <c r="F59" s="48">
        <f>F20+SUM(F33:F39)</f>
        <v>716283385.58773637</v>
      </c>
      <c r="G59" s="48">
        <f>G20+SUM(G33:G39)</f>
        <v>26555099.909952682</v>
      </c>
      <c r="H59" s="48">
        <f>H20+SUM(H33:H39)</f>
        <v>38247845.264036722</v>
      </c>
      <c r="I59" s="48">
        <f>I20+SUM(I33:I39)</f>
        <v>523320.68083000649</v>
      </c>
      <c r="J59" s="48">
        <f>J20+SUM(J33:J39)</f>
        <v>96481796.879377887</v>
      </c>
      <c r="K59" s="40"/>
    </row>
    <row r="60" spans="1:12" s="22" customFormat="1" x14ac:dyDescent="0.2">
      <c r="A60" s="40"/>
      <c r="B60" s="168" t="s">
        <v>656</v>
      </c>
      <c r="C60" s="25"/>
      <c r="D60" s="167" t="s">
        <v>672</v>
      </c>
      <c r="F60" s="48">
        <f>F21+SUM(F41:F47)</f>
        <v>694335507.98133004</v>
      </c>
      <c r="G60" s="48">
        <f>G21+SUM(G41:G47)</f>
        <v>27443930.730786607</v>
      </c>
      <c r="H60" s="48">
        <f>H21+SUM(H41:H47)</f>
        <v>37116360.601779468</v>
      </c>
      <c r="I60" s="48">
        <f>I21+SUM(I41:I47)</f>
        <v>624778.75107033702</v>
      </c>
      <c r="J60" s="48">
        <f>J21+SUM(J41:J47)</f>
        <v>93871202.745301858</v>
      </c>
      <c r="K60" s="40"/>
    </row>
    <row r="61" spans="1:12" s="22" customFormat="1" x14ac:dyDescent="0.2">
      <c r="A61" s="40"/>
      <c r="B61" s="168" t="s">
        <v>657</v>
      </c>
      <c r="C61" s="25"/>
      <c r="D61" s="167" t="s">
        <v>673</v>
      </c>
      <c r="F61" s="48">
        <f>F22+SUM(F49:F55)</f>
        <v>668297926.4320302</v>
      </c>
      <c r="G61" s="48">
        <f>G22+SUM(G49:G55)</f>
        <v>26631590.381155323</v>
      </c>
      <c r="H61" s="48">
        <f>H22+SUM(H49:H55)</f>
        <v>35561185.092564903</v>
      </c>
      <c r="I61" s="48">
        <f>I22+SUM(I49:I55)</f>
        <v>654330.78599596408</v>
      </c>
      <c r="J61" s="48">
        <f>J22+SUM(J49:J55)</f>
        <v>93401846.731575355</v>
      </c>
      <c r="K61" s="40"/>
    </row>
    <row r="62" spans="1:12" s="22" customFormat="1" x14ac:dyDescent="0.2">
      <c r="A62" s="40"/>
      <c r="B62" s="26"/>
      <c r="C62" s="25"/>
      <c r="D62" s="1"/>
      <c r="F62" s="42"/>
      <c r="G62" s="42"/>
      <c r="H62" s="42"/>
      <c r="I62" s="42"/>
      <c r="J62" s="42"/>
      <c r="K62" s="40"/>
    </row>
    <row r="63" spans="1:12" s="22" customFormat="1" x14ac:dyDescent="0.2">
      <c r="A63" s="40"/>
      <c r="B63" s="25" t="s">
        <v>658</v>
      </c>
      <c r="C63" s="25"/>
      <c r="D63" s="1"/>
      <c r="F63" s="42"/>
      <c r="G63" s="42"/>
      <c r="H63" s="42"/>
      <c r="I63" s="42"/>
      <c r="J63" s="42"/>
      <c r="K63" s="40"/>
    </row>
    <row r="64" spans="1:12" s="22" customFormat="1" x14ac:dyDescent="0.2">
      <c r="A64" s="40"/>
      <c r="B64" s="26" t="s">
        <v>659</v>
      </c>
      <c r="C64" s="25"/>
      <c r="D64" s="1" t="s">
        <v>670</v>
      </c>
      <c r="F64" s="48">
        <f>SUM(F58:J58)</f>
        <v>886003682.72779119</v>
      </c>
      <c r="G64" s="42"/>
      <c r="H64" s="42"/>
      <c r="I64" s="42"/>
      <c r="J64" s="42"/>
      <c r="K64" s="40"/>
    </row>
    <row r="65" spans="1:20" s="22" customFormat="1" x14ac:dyDescent="0.2">
      <c r="A65" s="40"/>
      <c r="B65" s="168" t="s">
        <v>660</v>
      </c>
      <c r="C65" s="25"/>
      <c r="D65" s="167" t="s">
        <v>671</v>
      </c>
      <c r="F65" s="48">
        <f>SUM(F59:J59)</f>
        <v>878091448.32193363</v>
      </c>
      <c r="G65" s="42"/>
      <c r="H65" s="42"/>
      <c r="I65" s="42"/>
      <c r="J65" s="42"/>
      <c r="K65" s="40"/>
    </row>
    <row r="66" spans="1:20" s="22" customFormat="1" x14ac:dyDescent="0.2">
      <c r="A66" s="40"/>
      <c r="B66" s="168" t="s">
        <v>661</v>
      </c>
      <c r="C66" s="25"/>
      <c r="D66" s="167" t="s">
        <v>672</v>
      </c>
      <c r="F66" s="48">
        <f t="shared" ref="F66:F67" si="5">SUM(F60:J60)</f>
        <v>853391780.81026828</v>
      </c>
      <c r="G66" s="42"/>
      <c r="H66" s="42"/>
      <c r="I66" s="42"/>
      <c r="J66" s="42"/>
      <c r="K66" s="40"/>
    </row>
    <row r="67" spans="1:20" s="22" customFormat="1" x14ac:dyDescent="0.2">
      <c r="A67" s="40"/>
      <c r="B67" s="168" t="s">
        <v>662</v>
      </c>
      <c r="C67" s="25"/>
      <c r="D67" s="167" t="s">
        <v>673</v>
      </c>
      <c r="F67" s="48">
        <f t="shared" si="5"/>
        <v>824546879.42332184</v>
      </c>
      <c r="G67" s="42"/>
      <c r="H67" s="42"/>
      <c r="I67" s="42"/>
      <c r="J67" s="42"/>
      <c r="K67" s="40"/>
    </row>
    <row r="68" spans="1:20" s="22" customFormat="1" x14ac:dyDescent="0.2">
      <c r="A68" s="40"/>
      <c r="B68" s="26"/>
      <c r="C68" s="25"/>
      <c r="F68" s="42"/>
      <c r="G68" s="42"/>
      <c r="H68" s="42"/>
      <c r="I68" s="42"/>
      <c r="J68" s="42"/>
      <c r="K68" s="40"/>
    </row>
    <row r="69" spans="1:20" s="53" customFormat="1" x14ac:dyDescent="0.2">
      <c r="B69" s="54" t="s">
        <v>663</v>
      </c>
      <c r="D69" s="54"/>
      <c r="E69" s="54"/>
      <c r="F69" s="54"/>
      <c r="H69" s="55"/>
    </row>
    <row r="71" spans="1:20" x14ac:dyDescent="0.2">
      <c r="B71" s="11"/>
      <c r="F71" s="72" t="s">
        <v>664</v>
      </c>
      <c r="G71" s="72" t="s">
        <v>665</v>
      </c>
    </row>
    <row r="72" spans="1:20" x14ac:dyDescent="0.2">
      <c r="B72" s="1" t="s">
        <v>666</v>
      </c>
      <c r="D72" s="1" t="s">
        <v>674</v>
      </c>
      <c r="F72" s="10">
        <v>286225705.00165987</v>
      </c>
      <c r="G72" s="10">
        <v>319229124.56826031</v>
      </c>
      <c r="I72" s="8" t="s">
        <v>718</v>
      </c>
      <c r="S72" s="20"/>
      <c r="T72" s="20"/>
    </row>
    <row r="73" spans="1:20" x14ac:dyDescent="0.2">
      <c r="B73" s="167" t="s">
        <v>667</v>
      </c>
      <c r="D73" s="167" t="s">
        <v>674</v>
      </c>
      <c r="F73" s="108">
        <v>283420115.11067772</v>
      </c>
      <c r="G73" s="108">
        <v>307040777.5209707</v>
      </c>
      <c r="I73" s="171" t="s">
        <v>719</v>
      </c>
    </row>
    <row r="74" spans="1:20" x14ac:dyDescent="0.2">
      <c r="B74" s="167" t="s">
        <v>668</v>
      </c>
      <c r="D74" s="167" t="s">
        <v>674</v>
      </c>
      <c r="F74" s="56">
        <v>286225367.24961537</v>
      </c>
      <c r="G74" s="56">
        <v>319228942.02529371</v>
      </c>
    </row>
    <row r="75" spans="1:20" x14ac:dyDescent="0.2">
      <c r="B75" s="167" t="s">
        <v>669</v>
      </c>
      <c r="D75" s="167" t="s">
        <v>674</v>
      </c>
      <c r="F75" s="56">
        <v>286225367.24961537</v>
      </c>
      <c r="G75" s="56">
        <v>319228942.02529371</v>
      </c>
    </row>
    <row r="76" spans="1:20" x14ac:dyDescent="0.2">
      <c r="D76" s="167"/>
    </row>
    <row r="77" spans="1:20" x14ac:dyDescent="0.2">
      <c r="B77" s="1" t="s">
        <v>675</v>
      </c>
      <c r="D77" s="167" t="s">
        <v>674</v>
      </c>
      <c r="F77" s="10">
        <v>137137066.60444576</v>
      </c>
      <c r="G77" s="10">
        <v>43970552.436775148</v>
      </c>
      <c r="I77" s="171" t="s">
        <v>718</v>
      </c>
      <c r="S77" s="20"/>
      <c r="T77" s="20"/>
    </row>
    <row r="78" spans="1:20" x14ac:dyDescent="0.2">
      <c r="B78" s="167" t="s">
        <v>676</v>
      </c>
      <c r="D78" s="167" t="s">
        <v>674</v>
      </c>
      <c r="F78" s="108">
        <v>123634854.31662188</v>
      </c>
      <c r="G78" s="108">
        <v>45200419.633154802</v>
      </c>
      <c r="I78" s="171" t="s">
        <v>719</v>
      </c>
    </row>
    <row r="79" spans="1:20" x14ac:dyDescent="0.2">
      <c r="B79" s="167" t="s">
        <v>677</v>
      </c>
      <c r="D79" s="167" t="s">
        <v>674</v>
      </c>
      <c r="F79" s="56">
        <v>137137066.60444576</v>
      </c>
      <c r="G79" s="56">
        <v>43970552.436775148</v>
      </c>
    </row>
    <row r="80" spans="1:20" x14ac:dyDescent="0.2">
      <c r="B80" s="167" t="s">
        <v>678</v>
      </c>
      <c r="D80" s="167" t="s">
        <v>674</v>
      </c>
      <c r="F80" s="56">
        <v>137137066.60444576</v>
      </c>
      <c r="G80" s="56">
        <v>43970552.436775148</v>
      </c>
    </row>
    <row r="82" spans="2:23" s="53" customFormat="1" x14ac:dyDescent="0.2">
      <c r="B82" s="54" t="s">
        <v>679</v>
      </c>
      <c r="D82" s="54"/>
      <c r="E82" s="54"/>
      <c r="F82" s="54"/>
      <c r="H82" s="55"/>
    </row>
    <row r="83" spans="2:23" s="57" customFormat="1" x14ac:dyDescent="0.2">
      <c r="B83" s="58"/>
      <c r="D83" s="58"/>
      <c r="E83" s="58"/>
      <c r="F83" s="58"/>
      <c r="H83" s="59"/>
    </row>
    <row r="84" spans="2:23" x14ac:dyDescent="0.2">
      <c r="B84" s="1" t="s">
        <v>680</v>
      </c>
      <c r="D84" s="1" t="s">
        <v>7</v>
      </c>
      <c r="F84" s="13">
        <v>0.4</v>
      </c>
      <c r="I84" s="83" t="s">
        <v>786</v>
      </c>
      <c r="S84" s="20"/>
      <c r="T84" s="20"/>
      <c r="U84" s="20"/>
      <c r="V84" s="20"/>
      <c r="W84" s="20"/>
    </row>
    <row r="85" spans="2:23" x14ac:dyDescent="0.2">
      <c r="B85" s="1" t="s">
        <v>681</v>
      </c>
      <c r="D85" s="1" t="s">
        <v>7</v>
      </c>
      <c r="F85" s="12">
        <f>(1-F84)</f>
        <v>0.6</v>
      </c>
      <c r="S85" s="20"/>
      <c r="T85" s="20"/>
      <c r="U85" s="20"/>
      <c r="V85" s="20"/>
      <c r="W85" s="20"/>
    </row>
    <row r="87" spans="2:23" s="53" customFormat="1" x14ac:dyDescent="0.2">
      <c r="B87" s="54" t="s">
        <v>683</v>
      </c>
      <c r="D87" s="54"/>
      <c r="E87" s="54"/>
      <c r="F87" s="54"/>
      <c r="H87" s="55"/>
    </row>
    <row r="88" spans="2:23" s="57" customFormat="1" x14ac:dyDescent="0.2">
      <c r="B88" s="58"/>
      <c r="D88" s="58"/>
      <c r="E88" s="58"/>
      <c r="F88" s="58"/>
      <c r="H88" s="59"/>
    </row>
    <row r="89" spans="2:23" x14ac:dyDescent="0.2">
      <c r="B89" s="1" t="s">
        <v>682</v>
      </c>
      <c r="D89" s="1" t="s">
        <v>7</v>
      </c>
      <c r="F89" s="14">
        <v>0.6</v>
      </c>
      <c r="I89" s="185" t="s">
        <v>786</v>
      </c>
    </row>
    <row r="91" spans="2:23" s="53" customFormat="1" x14ac:dyDescent="0.2">
      <c r="B91" s="54" t="s">
        <v>684</v>
      </c>
      <c r="D91" s="54"/>
      <c r="E91" s="54"/>
      <c r="F91" s="54"/>
      <c r="H91" s="55"/>
    </row>
    <row r="93" spans="2:23" x14ac:dyDescent="0.2">
      <c r="B93" s="170" t="s">
        <v>685</v>
      </c>
      <c r="D93" s="90" t="s">
        <v>599</v>
      </c>
      <c r="F93" s="3">
        <v>1.25</v>
      </c>
      <c r="I93" s="185" t="s">
        <v>786</v>
      </c>
    </row>
    <row r="94" spans="2:23" x14ac:dyDescent="0.2">
      <c r="B94" s="170" t="s">
        <v>686</v>
      </c>
      <c r="D94" s="90" t="s">
        <v>599</v>
      </c>
      <c r="F94" s="3">
        <v>1.5</v>
      </c>
      <c r="I94" s="185" t="s">
        <v>786</v>
      </c>
    </row>
    <row r="95" spans="2:23" x14ac:dyDescent="0.2">
      <c r="B95" s="170" t="s">
        <v>687</v>
      </c>
      <c r="D95" s="90" t="s">
        <v>599</v>
      </c>
      <c r="F95" s="89">
        <v>1.75</v>
      </c>
      <c r="I95" s="185" t="s">
        <v>786</v>
      </c>
    </row>
    <row r="96" spans="2:23" x14ac:dyDescent="0.2">
      <c r="B96" s="170" t="s">
        <v>688</v>
      </c>
      <c r="D96" s="90" t="s">
        <v>599</v>
      </c>
      <c r="F96" s="89">
        <v>1.75</v>
      </c>
      <c r="I96" s="185" t="s">
        <v>786</v>
      </c>
    </row>
    <row r="98" spans="2:19" s="53" customFormat="1" x14ac:dyDescent="0.2">
      <c r="B98" s="54" t="s">
        <v>689</v>
      </c>
      <c r="D98" s="54"/>
      <c r="E98" s="54"/>
      <c r="F98" s="54"/>
      <c r="H98" s="55"/>
    </row>
    <row r="100" spans="2:19" x14ac:dyDescent="0.2">
      <c r="F100" s="180" t="s">
        <v>550</v>
      </c>
      <c r="G100" s="180" t="s">
        <v>551</v>
      </c>
      <c r="H100" s="180" t="s">
        <v>755</v>
      </c>
      <c r="I100" s="180" t="s">
        <v>553</v>
      </c>
      <c r="J100" s="180" t="s">
        <v>754</v>
      </c>
      <c r="K100" s="180" t="s">
        <v>555</v>
      </c>
      <c r="L100" s="180" t="s">
        <v>556</v>
      </c>
      <c r="M100" s="180" t="s">
        <v>557</v>
      </c>
      <c r="N100" s="180" t="s">
        <v>558</v>
      </c>
      <c r="O100" s="180" t="s">
        <v>753</v>
      </c>
      <c r="P100" s="180" t="s">
        <v>560</v>
      </c>
      <c r="Q100" s="180" t="s">
        <v>561</v>
      </c>
    </row>
    <row r="101" spans="2:19" x14ac:dyDescent="0.2">
      <c r="B101" s="170" t="s">
        <v>690</v>
      </c>
      <c r="D101" s="1" t="s">
        <v>599</v>
      </c>
      <c r="F101" s="3">
        <v>1.7849999999999999</v>
      </c>
      <c r="G101" s="3">
        <v>1.667</v>
      </c>
      <c r="H101" s="3">
        <v>1.2070000000000001</v>
      </c>
      <c r="I101" s="3">
        <v>0.85899999999999999</v>
      </c>
      <c r="J101" s="3">
        <v>0.67600000000000005</v>
      </c>
      <c r="K101" s="3">
        <v>0.6</v>
      </c>
      <c r="L101" s="3">
        <v>0.55500000000000005</v>
      </c>
      <c r="M101" s="3">
        <v>0.52800000000000002</v>
      </c>
      <c r="N101" s="3">
        <v>0.57399999999999995</v>
      </c>
      <c r="O101" s="3">
        <v>0.745</v>
      </c>
      <c r="P101" s="3">
        <v>1.2070000000000001</v>
      </c>
      <c r="Q101" s="3">
        <v>1.595</v>
      </c>
      <c r="S101" s="185" t="s">
        <v>786</v>
      </c>
    </row>
    <row r="102" spans="2:19" x14ac:dyDescent="0.2">
      <c r="B102" s="170" t="s">
        <v>691</v>
      </c>
      <c r="D102" s="90" t="s">
        <v>599</v>
      </c>
      <c r="F102" s="3">
        <v>1.877</v>
      </c>
      <c r="G102" s="3">
        <v>1.7529999999999999</v>
      </c>
      <c r="H102" s="3">
        <v>1.2689999999999999</v>
      </c>
      <c r="I102" s="3">
        <v>0.90300000000000002</v>
      </c>
      <c r="J102" s="3">
        <v>0.71099999999999997</v>
      </c>
      <c r="K102" s="3">
        <v>0.63100000000000001</v>
      </c>
      <c r="L102" s="3">
        <v>0.58299999999999996</v>
      </c>
      <c r="M102" s="3">
        <v>0.55500000000000005</v>
      </c>
      <c r="N102" s="3">
        <v>0.60399999999999998</v>
      </c>
      <c r="O102" s="3">
        <v>0.78400000000000003</v>
      </c>
      <c r="P102" s="3">
        <v>1.2689999999999999</v>
      </c>
      <c r="Q102" s="3">
        <v>1.677</v>
      </c>
      <c r="S102" s="185" t="s">
        <v>786</v>
      </c>
    </row>
    <row r="103" spans="2:19" x14ac:dyDescent="0.2">
      <c r="B103" s="170" t="s">
        <v>692</v>
      </c>
      <c r="D103" s="90" t="s">
        <v>599</v>
      </c>
      <c r="F103" s="3">
        <v>1.877</v>
      </c>
      <c r="G103" s="3">
        <v>1.7529999999999999</v>
      </c>
      <c r="H103" s="3">
        <v>1.2689999999999999</v>
      </c>
      <c r="I103" s="3">
        <v>0.90300000000000002</v>
      </c>
      <c r="J103" s="3">
        <v>0.71099999999999997</v>
      </c>
      <c r="K103" s="3">
        <v>0.63100000000000001</v>
      </c>
      <c r="L103" s="3">
        <v>0.58299999999999996</v>
      </c>
      <c r="M103" s="3">
        <v>0.55500000000000005</v>
      </c>
      <c r="N103" s="3">
        <v>0.60399999999999998</v>
      </c>
      <c r="O103" s="3">
        <v>0.78400000000000003</v>
      </c>
      <c r="P103" s="3">
        <v>1.2689999999999999</v>
      </c>
      <c r="Q103" s="3">
        <v>1.677</v>
      </c>
      <c r="S103" s="185" t="s">
        <v>786</v>
      </c>
    </row>
    <row r="105" spans="2:19" x14ac:dyDescent="0.2">
      <c r="F105" s="77" t="s">
        <v>546</v>
      </c>
      <c r="G105" s="77" t="s">
        <v>547</v>
      </c>
      <c r="H105" s="77" t="s">
        <v>548</v>
      </c>
      <c r="I105" s="77" t="s">
        <v>549</v>
      </c>
    </row>
    <row r="106" spans="2:19" x14ac:dyDescent="0.2">
      <c r="B106" s="1" t="s">
        <v>693</v>
      </c>
      <c r="D106" s="90" t="s">
        <v>599</v>
      </c>
      <c r="F106" s="3">
        <v>1.5529999999999999</v>
      </c>
      <c r="G106" s="3">
        <v>0.71199999999999997</v>
      </c>
      <c r="H106" s="3">
        <v>0.55200000000000005</v>
      </c>
      <c r="I106" s="3">
        <v>1.1830000000000001</v>
      </c>
      <c r="S106" s="185" t="s">
        <v>786</v>
      </c>
    </row>
    <row r="108" spans="2:19" s="53" customFormat="1" x14ac:dyDescent="0.2">
      <c r="B108" s="54" t="s">
        <v>694</v>
      </c>
      <c r="D108" s="54"/>
      <c r="E108" s="54"/>
      <c r="F108" s="54"/>
      <c r="H108" s="55"/>
    </row>
    <row r="110" spans="2:19" x14ac:dyDescent="0.2">
      <c r="F110" s="180" t="s">
        <v>550</v>
      </c>
      <c r="G110" s="180" t="s">
        <v>551</v>
      </c>
      <c r="H110" s="180" t="s">
        <v>755</v>
      </c>
      <c r="I110" s="180" t="s">
        <v>553</v>
      </c>
      <c r="J110" s="180" t="s">
        <v>754</v>
      </c>
      <c r="K110" s="180" t="s">
        <v>555</v>
      </c>
      <c r="L110" s="180" t="s">
        <v>556</v>
      </c>
      <c r="M110" s="180" t="s">
        <v>557</v>
      </c>
      <c r="N110" s="180" t="s">
        <v>558</v>
      </c>
      <c r="O110" s="180" t="s">
        <v>753</v>
      </c>
      <c r="P110" s="180" t="s">
        <v>560</v>
      </c>
      <c r="Q110" s="180" t="s">
        <v>561</v>
      </c>
    </row>
    <row r="111" spans="2:19" x14ac:dyDescent="0.2">
      <c r="B111" s="1" t="s">
        <v>695</v>
      </c>
      <c r="D111" s="90" t="s">
        <v>598</v>
      </c>
      <c r="F111" s="3">
        <v>31</v>
      </c>
      <c r="G111" s="3">
        <v>28</v>
      </c>
      <c r="H111" s="3">
        <v>31</v>
      </c>
      <c r="I111" s="3">
        <v>30</v>
      </c>
      <c r="J111" s="3">
        <v>31</v>
      </c>
      <c r="K111" s="3">
        <v>30</v>
      </c>
      <c r="L111" s="3">
        <v>31</v>
      </c>
      <c r="M111" s="3">
        <v>31</v>
      </c>
      <c r="N111" s="3">
        <v>30</v>
      </c>
      <c r="O111" s="3">
        <v>31</v>
      </c>
      <c r="P111" s="3">
        <v>30</v>
      </c>
      <c r="Q111" s="3">
        <v>31</v>
      </c>
    </row>
    <row r="112" spans="2:19" x14ac:dyDescent="0.2">
      <c r="B112" s="170" t="s">
        <v>696</v>
      </c>
      <c r="D112" s="90" t="s">
        <v>598</v>
      </c>
      <c r="F112" s="3">
        <v>31</v>
      </c>
      <c r="G112" s="3">
        <v>28</v>
      </c>
      <c r="H112" s="3">
        <v>31</v>
      </c>
      <c r="I112" s="3">
        <v>30</v>
      </c>
      <c r="J112" s="3">
        <v>31</v>
      </c>
      <c r="K112" s="3">
        <v>30</v>
      </c>
      <c r="L112" s="3">
        <v>31</v>
      </c>
      <c r="M112" s="3">
        <v>31</v>
      </c>
      <c r="N112" s="3">
        <v>30</v>
      </c>
      <c r="O112" s="3">
        <v>31</v>
      </c>
      <c r="P112" s="3">
        <v>30</v>
      </c>
      <c r="Q112" s="3">
        <v>31</v>
      </c>
    </row>
    <row r="113" spans="2:20" x14ac:dyDescent="0.2">
      <c r="B113" s="170" t="s">
        <v>697</v>
      </c>
      <c r="D113" s="90" t="s">
        <v>598</v>
      </c>
      <c r="F113" s="3">
        <v>31</v>
      </c>
      <c r="G113" s="3">
        <v>29</v>
      </c>
      <c r="H113" s="3">
        <v>31</v>
      </c>
      <c r="I113" s="3">
        <v>30</v>
      </c>
      <c r="J113" s="3">
        <v>31</v>
      </c>
      <c r="K113" s="3">
        <v>30</v>
      </c>
      <c r="L113" s="3">
        <v>31</v>
      </c>
      <c r="M113" s="3">
        <v>31</v>
      </c>
      <c r="N113" s="3">
        <v>30</v>
      </c>
      <c r="O113" s="3">
        <v>31</v>
      </c>
      <c r="P113" s="3">
        <v>30</v>
      </c>
      <c r="Q113" s="3">
        <v>31</v>
      </c>
    </row>
    <row r="114" spans="2:20" x14ac:dyDescent="0.2">
      <c r="B114" s="170" t="s">
        <v>698</v>
      </c>
      <c r="D114" s="90" t="s">
        <v>598</v>
      </c>
      <c r="F114" s="3">
        <v>31</v>
      </c>
      <c r="G114" s="3">
        <v>28</v>
      </c>
      <c r="H114" s="3">
        <v>31</v>
      </c>
      <c r="I114" s="3">
        <v>30</v>
      </c>
      <c r="J114" s="3">
        <v>31</v>
      </c>
      <c r="K114" s="3">
        <v>30</v>
      </c>
      <c r="L114" s="3">
        <v>31</v>
      </c>
      <c r="M114" s="3">
        <v>31</v>
      </c>
      <c r="N114" s="3">
        <v>30</v>
      </c>
      <c r="O114" s="3">
        <v>31</v>
      </c>
      <c r="P114" s="3">
        <v>30</v>
      </c>
      <c r="Q114" s="3">
        <v>31</v>
      </c>
    </row>
    <row r="116" spans="2:20" x14ac:dyDescent="0.2">
      <c r="F116" s="77" t="s">
        <v>546</v>
      </c>
      <c r="G116" s="77" t="s">
        <v>547</v>
      </c>
      <c r="H116" s="77" t="s">
        <v>548</v>
      </c>
      <c r="I116" s="77" t="s">
        <v>549</v>
      </c>
    </row>
    <row r="117" spans="2:20" x14ac:dyDescent="0.2">
      <c r="B117" s="1" t="s">
        <v>746</v>
      </c>
      <c r="D117" s="90" t="s">
        <v>598</v>
      </c>
      <c r="F117" s="5">
        <f>SUM(F111:H111)</f>
        <v>90</v>
      </c>
      <c r="G117" s="5">
        <f>SUM(I111:K111)</f>
        <v>91</v>
      </c>
      <c r="H117" s="5">
        <f>SUM(L111:N111)</f>
        <v>92</v>
      </c>
      <c r="I117" s="5">
        <f>SUM(O111:Q111)</f>
        <v>92</v>
      </c>
      <c r="S117" s="90"/>
    </row>
    <row r="118" spans="2:20" x14ac:dyDescent="0.2">
      <c r="B118" s="170" t="s">
        <v>747</v>
      </c>
      <c r="D118" s="90" t="s">
        <v>598</v>
      </c>
      <c r="F118" s="5">
        <f t="shared" ref="F118:F120" si="6">SUM(F112:H112)</f>
        <v>90</v>
      </c>
      <c r="G118" s="5">
        <f t="shared" ref="G118:G120" si="7">SUM(I112:K112)</f>
        <v>91</v>
      </c>
      <c r="H118" s="5">
        <f t="shared" ref="H118:H120" si="8">SUM(L112:N112)</f>
        <v>92</v>
      </c>
      <c r="I118" s="5">
        <f t="shared" ref="I118:I120" si="9">SUM(O112:Q112)</f>
        <v>92</v>
      </c>
      <c r="P118" s="90"/>
      <c r="Q118" s="90"/>
      <c r="R118" s="90"/>
      <c r="S118" s="90"/>
    </row>
    <row r="119" spans="2:20" x14ac:dyDescent="0.2">
      <c r="B119" s="170" t="s">
        <v>748</v>
      </c>
      <c r="D119" s="90" t="s">
        <v>598</v>
      </c>
      <c r="F119" s="5">
        <f t="shared" si="6"/>
        <v>91</v>
      </c>
      <c r="G119" s="5">
        <f t="shared" si="7"/>
        <v>91</v>
      </c>
      <c r="H119" s="5">
        <f t="shared" si="8"/>
        <v>92</v>
      </c>
      <c r="I119" s="5">
        <f t="shared" si="9"/>
        <v>92</v>
      </c>
      <c r="P119" s="90"/>
      <c r="Q119" s="90"/>
      <c r="R119" s="90"/>
      <c r="S119" s="90"/>
      <c r="T119" s="90"/>
    </row>
    <row r="120" spans="2:20" x14ac:dyDescent="0.2">
      <c r="B120" s="170" t="s">
        <v>749</v>
      </c>
      <c r="D120" s="90" t="s">
        <v>598</v>
      </c>
      <c r="F120" s="5">
        <f t="shared" si="6"/>
        <v>90</v>
      </c>
      <c r="G120" s="5">
        <f t="shared" si="7"/>
        <v>91</v>
      </c>
      <c r="H120" s="5">
        <f t="shared" si="8"/>
        <v>92</v>
      </c>
      <c r="I120" s="5">
        <f t="shared" si="9"/>
        <v>92</v>
      </c>
      <c r="O120" s="90"/>
      <c r="P120" s="90"/>
      <c r="Q120" s="90"/>
      <c r="R120" s="90"/>
      <c r="S120" s="90"/>
      <c r="T120" s="90"/>
    </row>
    <row r="121" spans="2:20" x14ac:dyDescent="0.2">
      <c r="O121" s="90"/>
      <c r="P121" s="90"/>
      <c r="Q121" s="90"/>
      <c r="R121" s="90"/>
      <c r="S121" s="90"/>
      <c r="T121" s="90"/>
    </row>
    <row r="122" spans="2:20" x14ac:dyDescent="0.2">
      <c r="D122" s="90"/>
      <c r="F122" s="11"/>
      <c r="O122" s="90"/>
      <c r="P122" s="90"/>
      <c r="Q122" s="90"/>
      <c r="R122" s="90"/>
      <c r="S122" s="90"/>
      <c r="T122" s="90"/>
    </row>
    <row r="123" spans="2:20" x14ac:dyDescent="0.2">
      <c r="B123" s="1" t="s">
        <v>699</v>
      </c>
      <c r="D123" s="90" t="s">
        <v>598</v>
      </c>
      <c r="F123" s="5">
        <f>SUM(F111:Q111)</f>
        <v>365</v>
      </c>
      <c r="O123" s="90"/>
      <c r="P123" s="90"/>
      <c r="Q123" s="90"/>
      <c r="R123" s="90"/>
      <c r="S123" s="90"/>
      <c r="T123" s="90"/>
    </row>
    <row r="124" spans="2:20" x14ac:dyDescent="0.2">
      <c r="B124" s="170" t="s">
        <v>700</v>
      </c>
      <c r="D124" s="90" t="s">
        <v>598</v>
      </c>
      <c r="F124" s="5">
        <f t="shared" ref="F124:F126" si="10">SUM(F112:Q112)</f>
        <v>365</v>
      </c>
      <c r="O124" s="90"/>
      <c r="P124" s="90"/>
      <c r="Q124" s="90"/>
      <c r="R124" s="90"/>
      <c r="S124" s="90"/>
      <c r="T124" s="90"/>
    </row>
    <row r="125" spans="2:20" x14ac:dyDescent="0.2">
      <c r="B125" s="170" t="s">
        <v>701</v>
      </c>
      <c r="D125" s="90" t="s">
        <v>598</v>
      </c>
      <c r="F125" s="5">
        <f t="shared" si="10"/>
        <v>366</v>
      </c>
      <c r="O125" s="90"/>
      <c r="P125" s="90"/>
      <c r="Q125" s="90"/>
      <c r="R125" s="90"/>
      <c r="S125" s="90"/>
      <c r="T125" s="90"/>
    </row>
    <row r="126" spans="2:20" x14ac:dyDescent="0.2">
      <c r="B126" s="170" t="s">
        <v>702</v>
      </c>
      <c r="D126" s="90" t="s">
        <v>598</v>
      </c>
      <c r="F126" s="5">
        <f t="shared" si="10"/>
        <v>365</v>
      </c>
      <c r="O126" s="90"/>
      <c r="P126" s="90"/>
      <c r="Q126" s="90"/>
      <c r="R126" s="90"/>
      <c r="S126" s="90"/>
      <c r="T126" s="90"/>
    </row>
    <row r="127" spans="2:20" x14ac:dyDescent="0.2">
      <c r="O127" s="90"/>
      <c r="P127" s="90"/>
      <c r="Q127" s="90"/>
      <c r="R127" s="90"/>
      <c r="S127" s="90"/>
      <c r="T127" s="90"/>
    </row>
    <row r="128" spans="2:20" x14ac:dyDescent="0.2">
      <c r="O128" s="90"/>
      <c r="P128" s="90"/>
      <c r="Q128" s="90"/>
      <c r="R128" s="90"/>
      <c r="S128" s="90"/>
      <c r="T128" s="90"/>
    </row>
    <row r="129" spans="2:20" x14ac:dyDescent="0.2">
      <c r="B129" s="1" t="s">
        <v>703</v>
      </c>
      <c r="D129" s="90" t="s">
        <v>598</v>
      </c>
      <c r="F129" s="5">
        <f>F123*24</f>
        <v>8760</v>
      </c>
      <c r="O129" s="90"/>
      <c r="P129" s="90"/>
      <c r="Q129" s="90"/>
      <c r="R129" s="90"/>
      <c r="S129" s="90"/>
      <c r="T129" s="90"/>
    </row>
    <row r="130" spans="2:20" x14ac:dyDescent="0.2">
      <c r="B130" s="170" t="s">
        <v>704</v>
      </c>
      <c r="D130" s="90" t="s">
        <v>598</v>
      </c>
      <c r="F130" s="5">
        <f t="shared" ref="F130:F132" si="11">F124*24</f>
        <v>8760</v>
      </c>
      <c r="O130" s="90"/>
      <c r="P130" s="90"/>
      <c r="Q130" s="90"/>
      <c r="R130" s="90"/>
      <c r="S130" s="90"/>
      <c r="T130" s="90"/>
    </row>
    <row r="131" spans="2:20" x14ac:dyDescent="0.2">
      <c r="B131" s="170" t="s">
        <v>705</v>
      </c>
      <c r="D131" s="90" t="s">
        <v>598</v>
      </c>
      <c r="F131" s="5">
        <f t="shared" si="11"/>
        <v>8784</v>
      </c>
      <c r="O131" s="90"/>
      <c r="P131" s="90"/>
      <c r="Q131" s="90"/>
      <c r="R131" s="90"/>
      <c r="S131" s="90"/>
      <c r="T131" s="90"/>
    </row>
    <row r="132" spans="2:20" x14ac:dyDescent="0.2">
      <c r="B132" s="170" t="s">
        <v>706</v>
      </c>
      <c r="D132" s="1" t="s">
        <v>598</v>
      </c>
      <c r="F132" s="5">
        <f t="shared" si="11"/>
        <v>8760</v>
      </c>
      <c r="O132" s="90"/>
      <c r="P132" s="90"/>
      <c r="Q132" s="90"/>
      <c r="R132" s="90"/>
      <c r="S132" s="90"/>
      <c r="T132" s="90"/>
    </row>
    <row r="133" spans="2:20" x14ac:dyDescent="0.2">
      <c r="O133" s="90"/>
      <c r="P133" s="90"/>
      <c r="Q133" s="90"/>
      <c r="R133" s="90"/>
      <c r="S133" s="90"/>
      <c r="T133" s="90"/>
    </row>
    <row r="135" spans="2:20" s="98" customFormat="1" x14ac:dyDescent="0.2">
      <c r="B135" s="99" t="s">
        <v>707</v>
      </c>
      <c r="D135" s="99"/>
      <c r="E135" s="99"/>
      <c r="F135" s="99"/>
      <c r="H135" s="100"/>
    </row>
    <row r="137" spans="2:20" x14ac:dyDescent="0.2">
      <c r="B137" s="1" t="s">
        <v>708</v>
      </c>
      <c r="D137" s="1" t="s">
        <v>7</v>
      </c>
      <c r="F137" s="158">
        <v>1E-4</v>
      </c>
      <c r="H137" s="185" t="s">
        <v>786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N39"/>
  <sheetViews>
    <sheetView showGridLines="0" zoomScale="85" zoomScaleNormal="85" workbookViewId="0">
      <pane ySplit="9" topLeftCell="A10" activePane="bottomLeft" state="frozen"/>
      <selection pane="bottomLeft" activeCell="J39" sqref="J39"/>
    </sheetView>
  </sheetViews>
  <sheetFormatPr defaultRowHeight="12.75" x14ac:dyDescent="0.2"/>
  <cols>
    <col min="1" max="1" width="4.28515625" style="1" customWidth="1"/>
    <col min="2" max="2" width="52.42578125" style="1" customWidth="1"/>
    <col min="3" max="3" width="4.28515625" style="1" customWidth="1"/>
    <col min="4" max="4" width="22.5703125" style="1" customWidth="1"/>
    <col min="5" max="5" width="4.28515625" style="1" customWidth="1"/>
    <col min="6" max="6" width="14.28515625" style="1" customWidth="1"/>
    <col min="7" max="7" width="4.28515625" style="1" customWidth="1"/>
    <col min="8" max="11" width="14.28515625" style="1" customWidth="1"/>
    <col min="12" max="16384" width="9.140625" style="1"/>
  </cols>
  <sheetData>
    <row r="1" spans="2:14" x14ac:dyDescent="0.2">
      <c r="B1" s="170" t="s">
        <v>784</v>
      </c>
    </row>
    <row r="3" spans="2:14" s="49" customFormat="1" ht="15.75" x14ac:dyDescent="0.25">
      <c r="B3" s="50" t="s">
        <v>720</v>
      </c>
      <c r="C3" s="50"/>
      <c r="D3" s="50"/>
      <c r="F3" s="50"/>
      <c r="I3" s="51"/>
    </row>
    <row r="4" spans="2:14" s="17" customFormat="1" x14ac:dyDescent="0.2">
      <c r="B4" s="16"/>
      <c r="C4" s="16"/>
      <c r="D4" s="16"/>
      <c r="F4" s="16"/>
      <c r="I4" s="18"/>
    </row>
    <row r="5" spans="2:14" ht="26.25" customHeight="1" x14ac:dyDescent="0.2">
      <c r="B5" s="191" t="s">
        <v>721</v>
      </c>
      <c r="C5" s="191"/>
      <c r="D5" s="191"/>
      <c r="E5" s="191"/>
      <c r="F5" s="191"/>
      <c r="G5" s="191"/>
      <c r="H5" s="191"/>
      <c r="I5" s="191"/>
      <c r="J5" s="191"/>
      <c r="K5" s="191"/>
      <c r="N5" s="21"/>
    </row>
    <row r="7" spans="2:14" s="53" customFormat="1" x14ac:dyDescent="0.2">
      <c r="B7" s="54"/>
      <c r="D7" s="54"/>
      <c r="F7" s="54"/>
      <c r="H7" s="54"/>
      <c r="J7" s="55"/>
    </row>
    <row r="9" spans="2:14" s="53" customFormat="1" x14ac:dyDescent="0.2">
      <c r="B9" s="54" t="s">
        <v>722</v>
      </c>
      <c r="D9" s="54"/>
      <c r="F9" s="65" t="s">
        <v>7</v>
      </c>
      <c r="H9" s="65">
        <v>2018</v>
      </c>
      <c r="I9" s="65">
        <v>2019</v>
      </c>
      <c r="J9" s="65">
        <v>2020</v>
      </c>
      <c r="K9" s="65">
        <v>2021</v>
      </c>
    </row>
    <row r="11" spans="2:14" x14ac:dyDescent="0.2">
      <c r="B11" s="1" t="s">
        <v>658</v>
      </c>
      <c r="D11" s="1" t="s">
        <v>723</v>
      </c>
      <c r="H11" s="15">
        <f>Parameters!F64</f>
        <v>886003682.72779119</v>
      </c>
      <c r="I11" s="60">
        <f>Parameters!F65</f>
        <v>878091448.32193363</v>
      </c>
      <c r="J11" s="60">
        <f>Parameters!F66</f>
        <v>853391780.81026828</v>
      </c>
      <c r="K11" s="60">
        <f>Parameters!F67</f>
        <v>824546879.42332184</v>
      </c>
    </row>
    <row r="12" spans="2:14" x14ac:dyDescent="0.2">
      <c r="H12" s="64"/>
      <c r="I12" s="63"/>
      <c r="J12" s="63"/>
      <c r="K12" s="63"/>
    </row>
    <row r="13" spans="2:14" x14ac:dyDescent="0.2">
      <c r="B13" s="1" t="s">
        <v>724</v>
      </c>
      <c r="D13" s="1" t="s">
        <v>674</v>
      </c>
      <c r="H13" s="60">
        <f>Parameters!F72</f>
        <v>286225705.00165987</v>
      </c>
      <c r="I13" s="60">
        <f>Parameters!F73</f>
        <v>283420115.11067772</v>
      </c>
      <c r="J13" s="60">
        <f>Parameters!F74</f>
        <v>286225367.24961537</v>
      </c>
      <c r="K13" s="60">
        <f>Parameters!F75</f>
        <v>286225367.24961537</v>
      </c>
    </row>
    <row r="14" spans="2:14" x14ac:dyDescent="0.2">
      <c r="B14" s="1" t="s">
        <v>725</v>
      </c>
      <c r="D14" s="170" t="s">
        <v>674</v>
      </c>
      <c r="H14" s="61">
        <f>Parameters!G72</f>
        <v>319229124.56826031</v>
      </c>
      <c r="I14" s="60">
        <f>Parameters!G73</f>
        <v>307040777.5209707</v>
      </c>
      <c r="J14" s="60">
        <f>Parameters!G74</f>
        <v>319228942.02529371</v>
      </c>
      <c r="K14" s="60">
        <f>Parameters!G75</f>
        <v>319228942.02529371</v>
      </c>
    </row>
    <row r="15" spans="2:14" x14ac:dyDescent="0.2">
      <c r="D15" s="170"/>
      <c r="H15" s="62"/>
      <c r="I15" s="63"/>
      <c r="J15" s="63"/>
      <c r="K15" s="63"/>
    </row>
    <row r="16" spans="2:14" x14ac:dyDescent="0.2">
      <c r="B16" s="170" t="s">
        <v>726</v>
      </c>
      <c r="D16" s="170" t="s">
        <v>674</v>
      </c>
      <c r="H16" s="61">
        <f>Parameters!F77</f>
        <v>137137066.60444576</v>
      </c>
      <c r="I16" s="60">
        <f>Parameters!F78</f>
        <v>123634854.31662188</v>
      </c>
      <c r="J16" s="60">
        <f>Parameters!F79</f>
        <v>137137066.60444576</v>
      </c>
      <c r="K16" s="60">
        <f>Parameters!F80</f>
        <v>137137066.60444576</v>
      </c>
    </row>
    <row r="17" spans="2:11" x14ac:dyDescent="0.2">
      <c r="B17" s="170" t="s">
        <v>727</v>
      </c>
      <c r="D17" s="170" t="s">
        <v>674</v>
      </c>
      <c r="H17" s="61">
        <f>Parameters!G77</f>
        <v>43970552.436775148</v>
      </c>
      <c r="I17" s="60">
        <f>Parameters!G78</f>
        <v>45200419.633154802</v>
      </c>
      <c r="J17" s="60">
        <f>Parameters!G79</f>
        <v>43970552.436775148</v>
      </c>
      <c r="K17" s="60">
        <f>Parameters!G80</f>
        <v>43970552.436775148</v>
      </c>
    </row>
    <row r="19" spans="2:11" x14ac:dyDescent="0.2">
      <c r="B19" s="1" t="s">
        <v>64</v>
      </c>
      <c r="D19" s="1" t="s">
        <v>7</v>
      </c>
      <c r="F19" s="19">
        <f>Parameters!F84</f>
        <v>0.4</v>
      </c>
    </row>
    <row r="20" spans="2:11" x14ac:dyDescent="0.2">
      <c r="B20" s="1" t="s">
        <v>65</v>
      </c>
      <c r="D20" s="1" t="s">
        <v>7</v>
      </c>
      <c r="F20" s="19">
        <f>Parameters!F85</f>
        <v>0.6</v>
      </c>
    </row>
    <row r="22" spans="2:11" x14ac:dyDescent="0.2">
      <c r="B22" s="1" t="s">
        <v>682</v>
      </c>
      <c r="D22" s="1" t="s">
        <v>7</v>
      </c>
      <c r="F22" s="19">
        <f>Parameters!F89</f>
        <v>0.6</v>
      </c>
    </row>
    <row r="24" spans="2:11" s="53" customFormat="1" x14ac:dyDescent="0.2">
      <c r="B24" s="54" t="s">
        <v>728</v>
      </c>
      <c r="C24" s="54"/>
      <c r="D24" s="54"/>
      <c r="F24" s="54"/>
      <c r="I24" s="55"/>
    </row>
    <row r="26" spans="2:11" x14ac:dyDescent="0.2">
      <c r="B26" s="1" t="s">
        <v>729</v>
      </c>
      <c r="D26" s="170" t="s">
        <v>732</v>
      </c>
      <c r="F26" s="22"/>
      <c r="G26" s="22"/>
      <c r="H26" s="67">
        <f>$F19*H$11/H13</f>
        <v>1.238188838032773</v>
      </c>
      <c r="I26" s="67">
        <f t="shared" ref="I26:K27" si="0">$F19*I$11/I13</f>
        <v>1.2392789382348988</v>
      </c>
      <c r="J26" s="67">
        <f t="shared" si="0"/>
        <v>1.1926151605787347</v>
      </c>
      <c r="K26" s="67">
        <f t="shared" si="0"/>
        <v>1.1523044059253347</v>
      </c>
    </row>
    <row r="27" spans="2:11" x14ac:dyDescent="0.2">
      <c r="B27" s="1" t="s">
        <v>730</v>
      </c>
      <c r="D27" s="170" t="s">
        <v>732</v>
      </c>
      <c r="F27" s="66"/>
      <c r="G27" s="22"/>
      <c r="H27" s="67">
        <f>$F20*H$11/H14</f>
        <v>1.6652685131898199</v>
      </c>
      <c r="I27" s="67">
        <f t="shared" si="0"/>
        <v>1.7159117210650505</v>
      </c>
      <c r="J27" s="67">
        <f t="shared" si="0"/>
        <v>1.6039744555667215</v>
      </c>
      <c r="K27" s="67">
        <f t="shared" si="0"/>
        <v>1.5497596318030396</v>
      </c>
    </row>
    <row r="29" spans="2:11" s="53" customFormat="1" x14ac:dyDescent="0.2">
      <c r="B29" s="54" t="s">
        <v>731</v>
      </c>
      <c r="C29" s="54"/>
      <c r="D29" s="54"/>
      <c r="F29" s="54"/>
      <c r="I29" s="55"/>
    </row>
    <row r="31" spans="2:11" x14ac:dyDescent="0.2">
      <c r="B31" s="1" t="s">
        <v>735</v>
      </c>
      <c r="D31" s="1" t="s">
        <v>733</v>
      </c>
      <c r="H31" s="68">
        <f>$F$22*(H16*H26+H17*H27)</f>
        <v>145814616.97842315</v>
      </c>
      <c r="I31" s="68">
        <f t="shared" ref="I31:K31" si="1">$F$22*(I16*I26+I17*I27)</f>
        <v>138466800.49915123</v>
      </c>
      <c r="J31" s="68">
        <f t="shared" si="1"/>
        <v>140447632.56930128</v>
      </c>
      <c r="K31" s="68">
        <f t="shared" si="1"/>
        <v>135700459.93114308</v>
      </c>
    </row>
    <row r="32" spans="2:11" x14ac:dyDescent="0.2">
      <c r="B32" s="1" t="s">
        <v>736</v>
      </c>
      <c r="D32" s="1" t="s">
        <v>734</v>
      </c>
      <c r="H32" s="67">
        <f>H11/(H11-H31)</f>
        <v>1.1969964482396134</v>
      </c>
      <c r="I32" s="67">
        <f t="shared" ref="I32:K32" si="2">I11/(I11-I31)</f>
        <v>1.1872122581457407</v>
      </c>
      <c r="J32" s="67">
        <f t="shared" si="2"/>
        <v>1.1969966832827297</v>
      </c>
      <c r="K32" s="67">
        <f t="shared" si="2"/>
        <v>1.1969966832827297</v>
      </c>
    </row>
    <row r="34" spans="2:11" s="53" customFormat="1" x14ac:dyDescent="0.2">
      <c r="B34" s="179" t="s">
        <v>737</v>
      </c>
      <c r="C34" s="54"/>
      <c r="D34" s="54"/>
      <c r="F34" s="54"/>
      <c r="I34" s="55"/>
    </row>
    <row r="36" spans="2:11" x14ac:dyDescent="0.2">
      <c r="B36" s="1" t="s">
        <v>738</v>
      </c>
      <c r="D36" s="170" t="s">
        <v>732</v>
      </c>
      <c r="H36" s="69">
        <f>H26*H$32</f>
        <v>1.4821076413751633</v>
      </c>
      <c r="I36" s="69">
        <f t="shared" ref="I36:K36" si="3">I26*I$32</f>
        <v>1.47128714673431</v>
      </c>
      <c r="J36" s="69">
        <f t="shared" si="3"/>
        <v>1.4275563916454455</v>
      </c>
      <c r="K36" s="69">
        <f t="shared" si="3"/>
        <v>1.3793045520247018</v>
      </c>
    </row>
    <row r="37" spans="2:11" x14ac:dyDescent="0.2">
      <c r="B37" s="170" t="s">
        <v>739</v>
      </c>
      <c r="D37" s="170" t="s">
        <v>732</v>
      </c>
      <c r="H37" s="69">
        <f>H27*H$32</f>
        <v>1.9933204956534762</v>
      </c>
      <c r="I37" s="69">
        <f t="shared" ref="I37:K37" si="4">I27*I$32</f>
        <v>2.0371514291443829</v>
      </c>
      <c r="J37" s="69">
        <f t="shared" si="4"/>
        <v>1.9199521033835876</v>
      </c>
      <c r="K37" s="69">
        <f t="shared" si="4"/>
        <v>1.8550571391537027</v>
      </c>
    </row>
    <row r="38" spans="2:11" x14ac:dyDescent="0.2">
      <c r="B38" s="170" t="s">
        <v>740</v>
      </c>
      <c r="D38" s="170" t="s">
        <v>732</v>
      </c>
      <c r="H38" s="69">
        <f>(1-$F$22)*H26*H$32</f>
        <v>0.59284305655006531</v>
      </c>
      <c r="I38" s="101">
        <f t="shared" ref="I38:K38" si="5">(1-$F$22)*I26*I$32</f>
        <v>0.58851485869372411</v>
      </c>
      <c r="J38" s="101">
        <f t="shared" si="5"/>
        <v>0.57102255665817825</v>
      </c>
      <c r="K38" s="101">
        <f t="shared" si="5"/>
        <v>0.55172182080988075</v>
      </c>
    </row>
    <row r="39" spans="2:11" x14ac:dyDescent="0.2">
      <c r="B39" s="170" t="s">
        <v>741</v>
      </c>
      <c r="D39" s="170" t="s">
        <v>732</v>
      </c>
      <c r="H39" s="69">
        <f>(1-$F$22)*H27*H$32</f>
        <v>0.79732819826139056</v>
      </c>
      <c r="I39" s="101">
        <f t="shared" ref="I39:K39" si="6">(1-$F$22)*I27*I$32</f>
        <v>0.81486057165775327</v>
      </c>
      <c r="J39" s="101">
        <f t="shared" si="6"/>
        <v>0.76798084135343514</v>
      </c>
      <c r="K39" s="101">
        <f t="shared" si="6"/>
        <v>0.74202285566148107</v>
      </c>
    </row>
  </sheetData>
  <mergeCells count="1">
    <mergeCell ref="B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1:BC96"/>
  <sheetViews>
    <sheetView showGridLines="0" topLeftCell="V35" zoomScale="85" zoomScaleNormal="85" workbookViewId="0">
      <selection activeCell="AQ74" sqref="AF74:AQ74"/>
    </sheetView>
  </sheetViews>
  <sheetFormatPr defaultRowHeight="14.25" x14ac:dyDescent="0.2"/>
  <cols>
    <col min="1" max="1" width="4.28515625" style="24" customWidth="1"/>
    <col min="2" max="2" width="16.5703125" style="24" customWidth="1"/>
    <col min="3" max="3" width="40.5703125" style="24" bestFit="1" customWidth="1"/>
    <col min="4" max="4" width="18.5703125" style="24" customWidth="1"/>
    <col min="5" max="5" width="9.140625" style="24"/>
    <col min="6" max="6" width="2.5703125" style="24" customWidth="1"/>
    <col min="7" max="7" width="2.7109375" style="24" customWidth="1"/>
    <col min="8" max="15" width="14.28515625" style="24" customWidth="1"/>
    <col min="16" max="19" width="10.7109375" style="24" bestFit="1" customWidth="1"/>
    <col min="20" max="43" width="9.140625" style="24"/>
    <col min="44" max="44" width="9.7109375" style="24" bestFit="1" customWidth="1"/>
    <col min="45" max="16384" width="9.140625" style="24"/>
  </cols>
  <sheetData>
    <row r="1" spans="2:12" s="1" customFormat="1" ht="12.75" x14ac:dyDescent="0.2">
      <c r="B1" s="170" t="s">
        <v>784</v>
      </c>
    </row>
    <row r="2" spans="2:12" s="1" customFormat="1" ht="12.75" x14ac:dyDescent="0.2"/>
    <row r="3" spans="2:12" s="49" customFormat="1" ht="15.75" x14ac:dyDescent="0.25">
      <c r="B3" s="176" t="s">
        <v>742</v>
      </c>
      <c r="D3" s="50"/>
      <c r="E3" s="50"/>
      <c r="F3" s="50"/>
      <c r="G3" s="50"/>
      <c r="J3" s="51"/>
      <c r="K3" s="51"/>
    </row>
    <row r="4" spans="2:12" x14ac:dyDescent="0.2">
      <c r="E4" s="24" t="s">
        <v>545</v>
      </c>
    </row>
    <row r="5" spans="2:12" s="1" customFormat="1" ht="27" customHeight="1" x14ac:dyDescent="0.2">
      <c r="B5" s="191" t="s">
        <v>781</v>
      </c>
      <c r="C5" s="191"/>
      <c r="D5" s="191"/>
      <c r="E5" s="191"/>
      <c r="F5" s="191"/>
      <c r="G5" s="191"/>
      <c r="H5" s="191"/>
      <c r="I5" s="191"/>
      <c r="J5" s="191"/>
      <c r="K5" s="191"/>
      <c r="L5" s="21"/>
    </row>
    <row r="6" spans="2:12" s="1" customFormat="1" ht="12.75" x14ac:dyDescent="0.2"/>
    <row r="7" spans="2:12" s="53" customFormat="1" ht="12.75" x14ac:dyDescent="0.2">
      <c r="B7" s="54"/>
      <c r="D7" s="54"/>
      <c r="E7" s="54"/>
      <c r="F7" s="54"/>
      <c r="H7" s="55"/>
    </row>
    <row r="8" spans="2:12" s="1" customFormat="1" ht="12.75" x14ac:dyDescent="0.2"/>
    <row r="9" spans="2:12" s="53" customFormat="1" ht="12.75" x14ac:dyDescent="0.2">
      <c r="B9" s="54" t="s">
        <v>743</v>
      </c>
      <c r="D9" s="54"/>
      <c r="E9" s="54"/>
      <c r="F9" s="54"/>
      <c r="H9" s="65"/>
      <c r="I9" s="65"/>
      <c r="J9" s="65"/>
      <c r="K9" s="65"/>
    </row>
    <row r="10" spans="2:12" s="1" customFormat="1" ht="12.75" x14ac:dyDescent="0.2"/>
    <row r="11" spans="2:12" s="1" customFormat="1" ht="12.75" x14ac:dyDescent="0.2">
      <c r="B11" s="11" t="s">
        <v>744</v>
      </c>
      <c r="H11" s="72">
        <v>2018</v>
      </c>
      <c r="I11" s="72">
        <v>2019</v>
      </c>
      <c r="J11" s="72">
        <v>2020</v>
      </c>
      <c r="K11" s="72">
        <v>2021</v>
      </c>
    </row>
    <row r="12" spans="2:12" x14ac:dyDescent="0.2">
      <c r="B12" s="170" t="s">
        <v>738</v>
      </c>
      <c r="C12" s="1"/>
      <c r="D12" s="170" t="s">
        <v>732</v>
      </c>
      <c r="E12" s="1"/>
      <c r="F12" s="1"/>
      <c r="G12" s="1"/>
      <c r="H12" s="71">
        <f>RPM!H36</f>
        <v>1.4821076413751633</v>
      </c>
      <c r="I12" s="102">
        <f>RPM!I36</f>
        <v>1.47128714673431</v>
      </c>
      <c r="J12" s="102">
        <f>RPM!J36</f>
        <v>1.4275563916454455</v>
      </c>
      <c r="K12" s="102">
        <f>RPM!K36</f>
        <v>1.3793045520247018</v>
      </c>
    </row>
    <row r="13" spans="2:12" x14ac:dyDescent="0.2">
      <c r="B13" s="170" t="s">
        <v>740</v>
      </c>
      <c r="C13" s="1"/>
      <c r="D13" s="170" t="s">
        <v>732</v>
      </c>
      <c r="E13" s="1"/>
      <c r="F13" s="1"/>
      <c r="G13" s="1"/>
      <c r="H13" s="71">
        <f>RPM!H38</f>
        <v>0.59284305655006531</v>
      </c>
      <c r="I13" s="102">
        <f>RPM!I38</f>
        <v>0.58851485869372411</v>
      </c>
      <c r="J13" s="102">
        <f>RPM!J38</f>
        <v>0.57102255665817825</v>
      </c>
      <c r="K13" s="102">
        <f>RPM!K38</f>
        <v>0.55172182080988075</v>
      </c>
    </row>
    <row r="14" spans="2:12" x14ac:dyDescent="0.2">
      <c r="L14" s="24" t="s">
        <v>545</v>
      </c>
    </row>
    <row r="16" spans="2:12" s="53" customFormat="1" ht="12.75" x14ac:dyDescent="0.2">
      <c r="B16" s="54" t="s">
        <v>745</v>
      </c>
      <c r="D16" s="54"/>
      <c r="E16" s="54"/>
      <c r="F16" s="54"/>
      <c r="H16" s="65"/>
      <c r="I16" s="65"/>
      <c r="J16" s="65"/>
      <c r="K16" s="65"/>
    </row>
    <row r="18" spans="2:19" s="1" customFormat="1" ht="12.75" x14ac:dyDescent="0.2">
      <c r="H18" s="180" t="s">
        <v>550</v>
      </c>
      <c r="I18" s="180" t="s">
        <v>551</v>
      </c>
      <c r="J18" s="180" t="s">
        <v>755</v>
      </c>
      <c r="K18" s="180" t="s">
        <v>553</v>
      </c>
      <c r="L18" s="180" t="s">
        <v>754</v>
      </c>
      <c r="M18" s="180" t="s">
        <v>555</v>
      </c>
      <c r="N18" s="180" t="s">
        <v>556</v>
      </c>
      <c r="O18" s="180" t="s">
        <v>557</v>
      </c>
      <c r="P18" s="180" t="s">
        <v>558</v>
      </c>
      <c r="Q18" s="180" t="s">
        <v>753</v>
      </c>
      <c r="R18" s="180" t="s">
        <v>560</v>
      </c>
      <c r="S18" s="180" t="s">
        <v>561</v>
      </c>
    </row>
    <row r="19" spans="2:19" s="1" customFormat="1" ht="12.75" x14ac:dyDescent="0.2">
      <c r="B19" s="170" t="s">
        <v>695</v>
      </c>
      <c r="D19" s="1" t="s">
        <v>598</v>
      </c>
      <c r="H19" s="86">
        <f>Parameters!F111</f>
        <v>31</v>
      </c>
      <c r="I19" s="86">
        <f>Parameters!G111</f>
        <v>28</v>
      </c>
      <c r="J19" s="86">
        <f>Parameters!H111</f>
        <v>31</v>
      </c>
      <c r="K19" s="86">
        <f>Parameters!I111</f>
        <v>30</v>
      </c>
      <c r="L19" s="86">
        <f>Parameters!J111</f>
        <v>31</v>
      </c>
      <c r="M19" s="86">
        <f>Parameters!K111</f>
        <v>30</v>
      </c>
      <c r="N19" s="86">
        <f>Parameters!L111</f>
        <v>31</v>
      </c>
      <c r="O19" s="86">
        <f>Parameters!M111</f>
        <v>31</v>
      </c>
      <c r="P19" s="86">
        <f>Parameters!N111</f>
        <v>30</v>
      </c>
      <c r="Q19" s="86">
        <f>Parameters!O111</f>
        <v>31</v>
      </c>
      <c r="R19" s="86">
        <f>Parameters!P111</f>
        <v>30</v>
      </c>
      <c r="S19" s="86">
        <f>Parameters!Q111</f>
        <v>31</v>
      </c>
    </row>
    <row r="20" spans="2:19" s="1" customFormat="1" ht="12.75" x14ac:dyDescent="0.2">
      <c r="B20" s="170" t="s">
        <v>696</v>
      </c>
      <c r="D20" s="90" t="s">
        <v>598</v>
      </c>
      <c r="H20" s="86">
        <f>Parameters!F112</f>
        <v>31</v>
      </c>
      <c r="I20" s="86">
        <f>Parameters!G112</f>
        <v>28</v>
      </c>
      <c r="J20" s="86">
        <f>Parameters!H112</f>
        <v>31</v>
      </c>
      <c r="K20" s="86">
        <f>Parameters!I112</f>
        <v>30</v>
      </c>
      <c r="L20" s="86">
        <f>Parameters!J112</f>
        <v>31</v>
      </c>
      <c r="M20" s="86">
        <f>Parameters!K112</f>
        <v>30</v>
      </c>
      <c r="N20" s="86">
        <f>Parameters!L112</f>
        <v>31</v>
      </c>
      <c r="O20" s="86">
        <f>Parameters!M112</f>
        <v>31</v>
      </c>
      <c r="P20" s="86">
        <f>Parameters!N112</f>
        <v>30</v>
      </c>
      <c r="Q20" s="86">
        <f>Parameters!O112</f>
        <v>31</v>
      </c>
      <c r="R20" s="86">
        <f>Parameters!P112</f>
        <v>30</v>
      </c>
      <c r="S20" s="86">
        <f>Parameters!Q112</f>
        <v>31</v>
      </c>
    </row>
    <row r="21" spans="2:19" s="1" customFormat="1" ht="12.75" x14ac:dyDescent="0.2">
      <c r="B21" s="170" t="s">
        <v>697</v>
      </c>
      <c r="D21" s="90" t="s">
        <v>598</v>
      </c>
      <c r="H21" s="86">
        <f>Parameters!F113</f>
        <v>31</v>
      </c>
      <c r="I21" s="86">
        <f>Parameters!G113</f>
        <v>29</v>
      </c>
      <c r="J21" s="86">
        <f>Parameters!H113</f>
        <v>31</v>
      </c>
      <c r="K21" s="86">
        <f>Parameters!I113</f>
        <v>30</v>
      </c>
      <c r="L21" s="86">
        <f>Parameters!J113</f>
        <v>31</v>
      </c>
      <c r="M21" s="86">
        <f>Parameters!K113</f>
        <v>30</v>
      </c>
      <c r="N21" s="86">
        <f>Parameters!L113</f>
        <v>31</v>
      </c>
      <c r="O21" s="86">
        <f>Parameters!M113</f>
        <v>31</v>
      </c>
      <c r="P21" s="86">
        <f>Parameters!N113</f>
        <v>30</v>
      </c>
      <c r="Q21" s="86">
        <f>Parameters!O113</f>
        <v>31</v>
      </c>
      <c r="R21" s="86">
        <f>Parameters!P113</f>
        <v>30</v>
      </c>
      <c r="S21" s="86">
        <f>Parameters!Q113</f>
        <v>31</v>
      </c>
    </row>
    <row r="22" spans="2:19" s="1" customFormat="1" ht="12.75" x14ac:dyDescent="0.2">
      <c r="B22" s="170" t="s">
        <v>698</v>
      </c>
      <c r="D22" s="90" t="s">
        <v>598</v>
      </c>
      <c r="H22" s="86">
        <f>Parameters!F114</f>
        <v>31</v>
      </c>
      <c r="I22" s="86">
        <f>Parameters!G114</f>
        <v>28</v>
      </c>
      <c r="J22" s="86">
        <f>Parameters!H114</f>
        <v>31</v>
      </c>
      <c r="K22" s="86">
        <f>Parameters!I114</f>
        <v>30</v>
      </c>
      <c r="L22" s="86">
        <f>Parameters!J114</f>
        <v>31</v>
      </c>
      <c r="M22" s="86">
        <f>Parameters!K114</f>
        <v>30</v>
      </c>
      <c r="N22" s="86">
        <f>Parameters!L114</f>
        <v>31</v>
      </c>
      <c r="O22" s="86">
        <f>Parameters!M114</f>
        <v>31</v>
      </c>
      <c r="P22" s="86">
        <f>Parameters!N114</f>
        <v>30</v>
      </c>
      <c r="Q22" s="86">
        <f>Parameters!O114</f>
        <v>31</v>
      </c>
      <c r="R22" s="86">
        <f>Parameters!P114</f>
        <v>30</v>
      </c>
      <c r="S22" s="86">
        <f>Parameters!Q114</f>
        <v>31</v>
      </c>
    </row>
    <row r="23" spans="2:19" s="1" customFormat="1" ht="12.75" x14ac:dyDescent="0.2">
      <c r="B23" s="170"/>
    </row>
    <row r="24" spans="2:19" s="1" customFormat="1" ht="12.75" x14ac:dyDescent="0.2">
      <c r="B24" s="170"/>
      <c r="H24" s="77" t="s">
        <v>546</v>
      </c>
      <c r="I24" s="77" t="s">
        <v>547</v>
      </c>
      <c r="J24" s="77" t="s">
        <v>548</v>
      </c>
      <c r="K24" s="77" t="s">
        <v>549</v>
      </c>
    </row>
    <row r="25" spans="2:19" s="1" customFormat="1" ht="12.75" x14ac:dyDescent="0.2">
      <c r="B25" s="170" t="s">
        <v>746</v>
      </c>
      <c r="D25" s="90" t="s">
        <v>598</v>
      </c>
      <c r="H25" s="86">
        <f>Parameters!F117</f>
        <v>90</v>
      </c>
      <c r="I25" s="86">
        <f>Parameters!G117</f>
        <v>91</v>
      </c>
      <c r="J25" s="86">
        <f>Parameters!H117</f>
        <v>92</v>
      </c>
      <c r="K25" s="86">
        <f>Parameters!I117</f>
        <v>92</v>
      </c>
    </row>
    <row r="26" spans="2:19" s="1" customFormat="1" ht="12.75" x14ac:dyDescent="0.2">
      <c r="B26" s="170" t="s">
        <v>747</v>
      </c>
      <c r="D26" s="90" t="s">
        <v>598</v>
      </c>
      <c r="H26" s="86">
        <f>Parameters!F118</f>
        <v>90</v>
      </c>
      <c r="I26" s="86">
        <f>Parameters!G118</f>
        <v>91</v>
      </c>
      <c r="J26" s="86">
        <f>Parameters!H118</f>
        <v>92</v>
      </c>
      <c r="K26" s="86">
        <f>Parameters!I118</f>
        <v>92</v>
      </c>
    </row>
    <row r="27" spans="2:19" s="1" customFormat="1" ht="12.75" x14ac:dyDescent="0.2">
      <c r="B27" s="170" t="s">
        <v>748</v>
      </c>
      <c r="D27" s="90" t="s">
        <v>598</v>
      </c>
      <c r="H27" s="86">
        <f>Parameters!F119</f>
        <v>91</v>
      </c>
      <c r="I27" s="86">
        <f>Parameters!G119</f>
        <v>91</v>
      </c>
      <c r="J27" s="86">
        <f>Parameters!H119</f>
        <v>92</v>
      </c>
      <c r="K27" s="86">
        <f>Parameters!I119</f>
        <v>92</v>
      </c>
    </row>
    <row r="28" spans="2:19" s="1" customFormat="1" ht="12.75" x14ac:dyDescent="0.2">
      <c r="B28" s="170" t="s">
        <v>749</v>
      </c>
      <c r="D28" s="90" t="s">
        <v>598</v>
      </c>
      <c r="H28" s="86">
        <f>Parameters!F120</f>
        <v>90</v>
      </c>
      <c r="I28" s="86">
        <f>Parameters!G120</f>
        <v>91</v>
      </c>
      <c r="J28" s="86">
        <f>Parameters!H120</f>
        <v>92</v>
      </c>
      <c r="K28" s="86">
        <f>Parameters!I120</f>
        <v>92</v>
      </c>
    </row>
    <row r="29" spans="2:19" s="1" customFormat="1" ht="12.75" x14ac:dyDescent="0.2">
      <c r="B29" s="170"/>
    </row>
    <row r="30" spans="2:19" s="1" customFormat="1" ht="12.75" x14ac:dyDescent="0.2">
      <c r="B30" s="170"/>
      <c r="H30" s="11"/>
    </row>
    <row r="31" spans="2:19" s="1" customFormat="1" ht="12.75" x14ac:dyDescent="0.2">
      <c r="B31" s="170" t="s">
        <v>699</v>
      </c>
      <c r="D31" s="90" t="s">
        <v>598</v>
      </c>
      <c r="H31" s="86">
        <f>Parameters!F123</f>
        <v>365</v>
      </c>
    </row>
    <row r="32" spans="2:19" s="1" customFormat="1" ht="12.75" x14ac:dyDescent="0.2">
      <c r="B32" s="170" t="s">
        <v>700</v>
      </c>
      <c r="D32" s="90" t="s">
        <v>598</v>
      </c>
      <c r="H32" s="86">
        <f>Parameters!F124</f>
        <v>365</v>
      </c>
    </row>
    <row r="33" spans="2:11" s="1" customFormat="1" ht="12.75" x14ac:dyDescent="0.2">
      <c r="B33" s="170" t="s">
        <v>701</v>
      </c>
      <c r="D33" s="90" t="s">
        <v>598</v>
      </c>
      <c r="H33" s="86">
        <f>Parameters!F125</f>
        <v>366</v>
      </c>
    </row>
    <row r="34" spans="2:11" s="1" customFormat="1" ht="12.75" x14ac:dyDescent="0.2">
      <c r="B34" s="170" t="s">
        <v>702</v>
      </c>
      <c r="D34" s="90" t="s">
        <v>598</v>
      </c>
      <c r="H34" s="86">
        <f>Parameters!F126</f>
        <v>365</v>
      </c>
    </row>
    <row r="35" spans="2:11" s="1" customFormat="1" ht="12.75" x14ac:dyDescent="0.2">
      <c r="B35" s="170"/>
    </row>
    <row r="36" spans="2:11" s="1" customFormat="1" ht="12.75" x14ac:dyDescent="0.2">
      <c r="B36" s="170"/>
    </row>
    <row r="37" spans="2:11" s="1" customFormat="1" ht="12.75" x14ac:dyDescent="0.2">
      <c r="B37" s="170" t="s">
        <v>703</v>
      </c>
      <c r="D37" s="90" t="s">
        <v>598</v>
      </c>
      <c r="H37" s="86">
        <f>Parameters!F129</f>
        <v>8760</v>
      </c>
    </row>
    <row r="38" spans="2:11" s="1" customFormat="1" ht="12.75" x14ac:dyDescent="0.2">
      <c r="B38" s="170" t="s">
        <v>704</v>
      </c>
      <c r="D38" s="90" t="s">
        <v>598</v>
      </c>
      <c r="H38" s="86">
        <f>Parameters!F130</f>
        <v>8760</v>
      </c>
    </row>
    <row r="39" spans="2:11" s="1" customFormat="1" ht="12.75" x14ac:dyDescent="0.2">
      <c r="B39" s="170" t="s">
        <v>705</v>
      </c>
      <c r="D39" s="90" t="s">
        <v>598</v>
      </c>
      <c r="H39" s="86">
        <f>Parameters!F131</f>
        <v>8784</v>
      </c>
    </row>
    <row r="40" spans="2:11" s="1" customFormat="1" ht="12.75" x14ac:dyDescent="0.2">
      <c r="B40" s="170" t="s">
        <v>706</v>
      </c>
      <c r="D40" s="90" t="s">
        <v>598</v>
      </c>
      <c r="H40" s="86">
        <f>Parameters!F132</f>
        <v>8760</v>
      </c>
    </row>
    <row r="41" spans="2:11" s="1" customFormat="1" ht="12.75" x14ac:dyDescent="0.2"/>
    <row r="42" spans="2:11" s="53" customFormat="1" ht="12.75" x14ac:dyDescent="0.2">
      <c r="B42" s="54" t="s">
        <v>750</v>
      </c>
      <c r="D42" s="54"/>
      <c r="E42" s="54"/>
      <c r="F42" s="54"/>
      <c r="H42" s="65"/>
      <c r="I42" s="65"/>
      <c r="J42" s="65"/>
      <c r="K42" s="65"/>
    </row>
    <row r="43" spans="2:11" s="1" customFormat="1" ht="12.75" x14ac:dyDescent="0.2"/>
    <row r="44" spans="2:11" s="1" customFormat="1" ht="12.75" x14ac:dyDescent="0.2">
      <c r="B44" s="170" t="s">
        <v>685</v>
      </c>
      <c r="D44" s="1" t="s">
        <v>600</v>
      </c>
      <c r="H44" s="85">
        <f>Parameters!F93</f>
        <v>1.25</v>
      </c>
    </row>
    <row r="45" spans="2:11" s="1" customFormat="1" ht="12.75" x14ac:dyDescent="0.2">
      <c r="B45" s="170" t="s">
        <v>686</v>
      </c>
      <c r="D45" s="90" t="s">
        <v>600</v>
      </c>
      <c r="H45" s="85">
        <f>Parameters!F94</f>
        <v>1.5</v>
      </c>
    </row>
    <row r="46" spans="2:11" s="1" customFormat="1" ht="12.75" x14ac:dyDescent="0.2">
      <c r="B46" s="170" t="s">
        <v>687</v>
      </c>
      <c r="D46" s="90" t="s">
        <v>600</v>
      </c>
      <c r="H46" s="85">
        <f>Parameters!F95</f>
        <v>1.75</v>
      </c>
    </row>
    <row r="47" spans="2:11" x14ac:dyDescent="0.2">
      <c r="B47" s="170" t="s">
        <v>688</v>
      </c>
      <c r="D47" s="90" t="s">
        <v>600</v>
      </c>
      <c r="H47" s="85">
        <f>Parameters!F96</f>
        <v>1.75</v>
      </c>
    </row>
    <row r="48" spans="2:11" ht="15" customHeight="1" x14ac:dyDescent="0.2">
      <c r="B48" s="1"/>
      <c r="C48" s="1"/>
      <c r="D48" s="1"/>
      <c r="E48" s="1"/>
      <c r="F48" s="1"/>
      <c r="G48" s="1"/>
      <c r="H48" s="1"/>
      <c r="I48" s="1"/>
      <c r="J48" s="1"/>
    </row>
    <row r="49" spans="2:19" s="53" customFormat="1" ht="12.75" x14ac:dyDescent="0.2">
      <c r="B49" s="54" t="s">
        <v>751</v>
      </c>
      <c r="D49" s="54"/>
      <c r="E49" s="54"/>
      <c r="F49" s="54"/>
      <c r="H49" s="65"/>
      <c r="I49" s="65"/>
      <c r="J49" s="65"/>
      <c r="K49" s="65"/>
    </row>
    <row r="50" spans="2:19" s="87" customFormat="1" ht="12.75" x14ac:dyDescent="0.25"/>
    <row r="51" spans="2:19" x14ac:dyDescent="0.2">
      <c r="H51" s="77" t="s">
        <v>550</v>
      </c>
      <c r="I51" s="77" t="s">
        <v>551</v>
      </c>
      <c r="J51" s="77" t="s">
        <v>755</v>
      </c>
      <c r="K51" s="77" t="s">
        <v>553</v>
      </c>
      <c r="L51" s="77" t="s">
        <v>754</v>
      </c>
      <c r="M51" s="77" t="s">
        <v>555</v>
      </c>
      <c r="N51" s="77" t="s">
        <v>556</v>
      </c>
      <c r="O51" s="77" t="s">
        <v>557</v>
      </c>
      <c r="P51" s="77" t="s">
        <v>558</v>
      </c>
      <c r="Q51" s="77" t="s">
        <v>753</v>
      </c>
      <c r="R51" s="77" t="s">
        <v>560</v>
      </c>
      <c r="S51" s="77" t="s">
        <v>561</v>
      </c>
    </row>
    <row r="52" spans="2:19" x14ac:dyDescent="0.2">
      <c r="B52" s="170" t="s">
        <v>690</v>
      </c>
      <c r="D52" s="90" t="s">
        <v>600</v>
      </c>
      <c r="H52" s="88">
        <f>Parameters!F101</f>
        <v>1.7849999999999999</v>
      </c>
      <c r="I52" s="88">
        <f>Parameters!G101</f>
        <v>1.667</v>
      </c>
      <c r="J52" s="88">
        <f>Parameters!H101</f>
        <v>1.2070000000000001</v>
      </c>
      <c r="K52" s="88">
        <f>Parameters!I101</f>
        <v>0.85899999999999999</v>
      </c>
      <c r="L52" s="88">
        <f>Parameters!J101</f>
        <v>0.67600000000000005</v>
      </c>
      <c r="M52" s="88">
        <f>Parameters!K101</f>
        <v>0.6</v>
      </c>
      <c r="N52" s="88">
        <f>Parameters!L101</f>
        <v>0.55500000000000005</v>
      </c>
      <c r="O52" s="88">
        <f>Parameters!M101</f>
        <v>0.52800000000000002</v>
      </c>
      <c r="P52" s="88">
        <f>Parameters!N101</f>
        <v>0.57399999999999995</v>
      </c>
      <c r="Q52" s="88">
        <f>Parameters!O101</f>
        <v>0.745</v>
      </c>
      <c r="R52" s="88">
        <f>Parameters!P101</f>
        <v>1.2070000000000001</v>
      </c>
      <c r="S52" s="88">
        <f>Parameters!Q101</f>
        <v>1.595</v>
      </c>
    </row>
    <row r="53" spans="2:19" x14ac:dyDescent="0.2">
      <c r="B53" s="170" t="s">
        <v>691</v>
      </c>
      <c r="D53" s="90" t="s">
        <v>600</v>
      </c>
      <c r="H53" s="88">
        <f>Parameters!F102</f>
        <v>1.877</v>
      </c>
      <c r="I53" s="88">
        <f>Parameters!G102</f>
        <v>1.7529999999999999</v>
      </c>
      <c r="J53" s="88">
        <f>Parameters!H102</f>
        <v>1.2689999999999999</v>
      </c>
      <c r="K53" s="88">
        <f>Parameters!I102</f>
        <v>0.90300000000000002</v>
      </c>
      <c r="L53" s="88">
        <f>Parameters!J102</f>
        <v>0.71099999999999997</v>
      </c>
      <c r="M53" s="88">
        <f>Parameters!K102</f>
        <v>0.63100000000000001</v>
      </c>
      <c r="N53" s="88">
        <f>Parameters!L102</f>
        <v>0.58299999999999996</v>
      </c>
      <c r="O53" s="88">
        <f>Parameters!M102</f>
        <v>0.55500000000000005</v>
      </c>
      <c r="P53" s="88">
        <f>Parameters!N102</f>
        <v>0.60399999999999998</v>
      </c>
      <c r="Q53" s="88">
        <f>Parameters!O102</f>
        <v>0.78400000000000003</v>
      </c>
      <c r="R53" s="88">
        <f>Parameters!P102</f>
        <v>1.2689999999999999</v>
      </c>
      <c r="S53" s="88">
        <f>Parameters!Q102</f>
        <v>1.677</v>
      </c>
    </row>
    <row r="54" spans="2:19" x14ac:dyDescent="0.2">
      <c r="B54" s="170" t="s">
        <v>692</v>
      </c>
      <c r="D54" s="90" t="s">
        <v>600</v>
      </c>
      <c r="H54" s="88">
        <f>Parameters!F103</f>
        <v>1.877</v>
      </c>
      <c r="I54" s="88">
        <f>Parameters!G103</f>
        <v>1.7529999999999999</v>
      </c>
      <c r="J54" s="88">
        <f>Parameters!H103</f>
        <v>1.2689999999999999</v>
      </c>
      <c r="K54" s="88">
        <f>Parameters!I103</f>
        <v>0.90300000000000002</v>
      </c>
      <c r="L54" s="88">
        <f>Parameters!J103</f>
        <v>0.71099999999999997</v>
      </c>
      <c r="M54" s="88">
        <f>Parameters!K103</f>
        <v>0.63100000000000001</v>
      </c>
      <c r="N54" s="88">
        <f>Parameters!L103</f>
        <v>0.58299999999999996</v>
      </c>
      <c r="O54" s="88">
        <f>Parameters!M103</f>
        <v>0.55500000000000005</v>
      </c>
      <c r="P54" s="88">
        <f>Parameters!N103</f>
        <v>0.60399999999999998</v>
      </c>
      <c r="Q54" s="88">
        <f>Parameters!O103</f>
        <v>0.78400000000000003</v>
      </c>
      <c r="R54" s="88">
        <f>Parameters!P103</f>
        <v>1.2689999999999999</v>
      </c>
      <c r="S54" s="88">
        <f>Parameters!Q103</f>
        <v>1.677</v>
      </c>
    </row>
    <row r="55" spans="2:19" x14ac:dyDescent="0.2">
      <c r="B55" s="1"/>
    </row>
    <row r="56" spans="2:19" x14ac:dyDescent="0.2">
      <c r="B56" s="1"/>
      <c r="H56" s="77" t="s">
        <v>546</v>
      </c>
      <c r="I56" s="77" t="s">
        <v>547</v>
      </c>
      <c r="J56" s="77" t="s">
        <v>548</v>
      </c>
      <c r="K56" s="77" t="s">
        <v>549</v>
      </c>
    </row>
    <row r="57" spans="2:19" x14ac:dyDescent="0.2">
      <c r="B57" s="170" t="s">
        <v>693</v>
      </c>
      <c r="D57" s="90" t="s">
        <v>600</v>
      </c>
      <c r="H57" s="88">
        <f>Parameters!F106</f>
        <v>1.5529999999999999</v>
      </c>
      <c r="I57" s="88">
        <f>Parameters!G106</f>
        <v>0.71199999999999997</v>
      </c>
      <c r="J57" s="88">
        <f>Parameters!H106</f>
        <v>0.55200000000000005</v>
      </c>
      <c r="K57" s="88">
        <f>Parameters!I106</f>
        <v>1.1830000000000001</v>
      </c>
    </row>
    <row r="58" spans="2:19" s="92" customFormat="1" x14ac:dyDescent="0.2">
      <c r="B58" s="90"/>
    </row>
    <row r="59" spans="2:19" s="98" customFormat="1" ht="12.75" x14ac:dyDescent="0.2">
      <c r="B59" s="99" t="s">
        <v>752</v>
      </c>
      <c r="D59" s="99"/>
      <c r="E59" s="99"/>
      <c r="F59" s="99"/>
      <c r="H59" s="65"/>
      <c r="I59" s="65"/>
      <c r="J59" s="65"/>
      <c r="K59" s="65"/>
    </row>
    <row r="60" spans="2:19" s="92" customFormat="1" x14ac:dyDescent="0.2">
      <c r="B60" s="90"/>
    </row>
    <row r="61" spans="2:19" s="92" customFormat="1" x14ac:dyDescent="0.2">
      <c r="B61" s="170" t="s">
        <v>708</v>
      </c>
      <c r="D61" s="92" t="s">
        <v>7</v>
      </c>
      <c r="H61" s="159">
        <f>Parameters!F137</f>
        <v>1E-4</v>
      </c>
    </row>
    <row r="63" spans="2:19" s="53" customFormat="1" ht="12.75" x14ac:dyDescent="0.2">
      <c r="B63" s="54" t="s">
        <v>756</v>
      </c>
      <c r="D63" s="54"/>
      <c r="E63" s="54"/>
      <c r="F63" s="54"/>
      <c r="H63" s="65"/>
      <c r="I63" s="65"/>
      <c r="J63" s="65"/>
      <c r="K63" s="65"/>
    </row>
    <row r="64" spans="2:19" s="87" customFormat="1" ht="12.75" x14ac:dyDescent="0.25"/>
    <row r="65" spans="2:55" ht="15" x14ac:dyDescent="0.25">
      <c r="B65" s="117"/>
      <c r="C65" s="111"/>
      <c r="D65" s="111"/>
      <c r="E65" s="111"/>
      <c r="F65" s="111"/>
      <c r="G65" s="112"/>
      <c r="H65" s="142">
        <v>2018</v>
      </c>
      <c r="I65" s="111"/>
      <c r="J65" s="111"/>
      <c r="K65" s="111"/>
      <c r="L65" s="111"/>
      <c r="M65" s="111"/>
      <c r="N65" s="111"/>
      <c r="O65" s="111"/>
      <c r="P65" s="111"/>
      <c r="Q65" s="111"/>
      <c r="R65" s="111"/>
      <c r="S65" s="112"/>
      <c r="T65" s="142">
        <v>2019</v>
      </c>
      <c r="U65" s="111"/>
      <c r="V65" s="111"/>
      <c r="W65" s="111"/>
      <c r="X65" s="111"/>
      <c r="Y65" s="111"/>
      <c r="Z65" s="111"/>
      <c r="AA65" s="111"/>
      <c r="AB65" s="111"/>
      <c r="AC65" s="111"/>
      <c r="AD65" s="111"/>
      <c r="AE65" s="112"/>
      <c r="AF65" s="142">
        <v>2020</v>
      </c>
      <c r="AG65" s="111"/>
      <c r="AH65" s="111"/>
      <c r="AI65" s="111"/>
      <c r="AJ65" s="111"/>
      <c r="AK65" s="111"/>
      <c r="AL65" s="111"/>
      <c r="AM65" s="111"/>
      <c r="AN65" s="111"/>
      <c r="AO65" s="111"/>
      <c r="AP65" s="111"/>
      <c r="AQ65" s="112"/>
      <c r="AR65" s="142">
        <v>2021</v>
      </c>
      <c r="AS65" s="111"/>
      <c r="AT65" s="111"/>
      <c r="AU65" s="111"/>
      <c r="AV65" s="111"/>
      <c r="AW65" s="111"/>
      <c r="AX65" s="111"/>
      <c r="AY65" s="111"/>
      <c r="AZ65" s="111"/>
      <c r="BA65" s="111"/>
      <c r="BB65" s="111"/>
      <c r="BC65" s="112"/>
    </row>
    <row r="66" spans="2:55" x14ac:dyDescent="0.2">
      <c r="B66" s="118" t="s">
        <v>757</v>
      </c>
      <c r="C66" s="23"/>
      <c r="D66" s="23"/>
      <c r="E66" s="23"/>
      <c r="F66" s="23"/>
      <c r="G66" s="75"/>
      <c r="H66" s="125" t="s">
        <v>546</v>
      </c>
      <c r="I66" s="126" t="s">
        <v>547</v>
      </c>
      <c r="J66" s="126" t="s">
        <v>548</v>
      </c>
      <c r="K66" s="126" t="s">
        <v>549</v>
      </c>
      <c r="L66" s="23"/>
      <c r="M66" s="23"/>
      <c r="N66" s="23"/>
      <c r="O66" s="23"/>
      <c r="P66" s="23"/>
      <c r="Q66" s="23"/>
      <c r="R66" s="23"/>
      <c r="S66" s="75"/>
      <c r="T66" s="125" t="s">
        <v>546</v>
      </c>
      <c r="U66" s="126" t="s">
        <v>547</v>
      </c>
      <c r="V66" s="126" t="s">
        <v>548</v>
      </c>
      <c r="W66" s="126" t="s">
        <v>549</v>
      </c>
      <c r="X66" s="23"/>
      <c r="Y66" s="23"/>
      <c r="Z66" s="23"/>
      <c r="AA66" s="23"/>
      <c r="AB66" s="23"/>
      <c r="AC66" s="23"/>
      <c r="AD66" s="23"/>
      <c r="AE66" s="75"/>
      <c r="AF66" s="125" t="s">
        <v>546</v>
      </c>
      <c r="AG66" s="126" t="s">
        <v>547</v>
      </c>
      <c r="AH66" s="126" t="s">
        <v>548</v>
      </c>
      <c r="AI66" s="126" t="s">
        <v>549</v>
      </c>
      <c r="AJ66" s="23"/>
      <c r="AK66" s="23"/>
      <c r="AL66" s="23"/>
      <c r="AM66" s="23"/>
      <c r="AN66" s="23"/>
      <c r="AO66" s="23"/>
      <c r="AP66" s="23"/>
      <c r="AQ66" s="75"/>
      <c r="AR66" s="125" t="s">
        <v>546</v>
      </c>
      <c r="AS66" s="126" t="s">
        <v>547</v>
      </c>
      <c r="AT66" s="126" t="s">
        <v>548</v>
      </c>
      <c r="AU66" s="126" t="s">
        <v>549</v>
      </c>
      <c r="AV66" s="23"/>
      <c r="AW66" s="23"/>
      <c r="AX66" s="23"/>
      <c r="AY66" s="23"/>
      <c r="AZ66" s="23"/>
      <c r="BA66" s="23"/>
      <c r="BB66" s="23"/>
      <c r="BC66" s="75"/>
    </row>
    <row r="67" spans="2:55" x14ac:dyDescent="0.2">
      <c r="B67" s="113" t="s">
        <v>761</v>
      </c>
      <c r="C67" s="23"/>
      <c r="D67" s="23"/>
      <c r="E67" s="23"/>
      <c r="F67" s="23"/>
      <c r="G67" s="75"/>
      <c r="H67" s="127">
        <f>H25/$H$31</f>
        <v>0.24657534246575341</v>
      </c>
      <c r="I67" s="114">
        <f>I25/$H$31</f>
        <v>0.24931506849315069</v>
      </c>
      <c r="J67" s="114">
        <f>J25/$H$31</f>
        <v>0.25205479452054796</v>
      </c>
      <c r="K67" s="114">
        <f>K25/$H$31</f>
        <v>0.25205479452054796</v>
      </c>
      <c r="L67" s="115"/>
      <c r="M67" s="115"/>
      <c r="N67" s="115"/>
      <c r="O67" s="115"/>
      <c r="P67" s="115"/>
      <c r="Q67" s="115"/>
      <c r="R67" s="115"/>
      <c r="S67" s="128"/>
      <c r="T67" s="127">
        <f>H25/$H$32</f>
        <v>0.24657534246575341</v>
      </c>
      <c r="U67" s="114">
        <f>I25/$H$32</f>
        <v>0.24931506849315069</v>
      </c>
      <c r="V67" s="114">
        <f>J25/$H$32</f>
        <v>0.25205479452054796</v>
      </c>
      <c r="W67" s="114">
        <f>K25/$H$32</f>
        <v>0.25205479452054796</v>
      </c>
      <c r="X67" s="115"/>
      <c r="Y67" s="115"/>
      <c r="Z67" s="115"/>
      <c r="AA67" s="115"/>
      <c r="AB67" s="115"/>
      <c r="AC67" s="115"/>
      <c r="AD67" s="115"/>
      <c r="AE67" s="128"/>
      <c r="AF67" s="127">
        <f>H27/$H$33</f>
        <v>0.24863387978142076</v>
      </c>
      <c r="AG67" s="114">
        <f>I27/$H$33</f>
        <v>0.24863387978142076</v>
      </c>
      <c r="AH67" s="114">
        <f>J27/$H$33</f>
        <v>0.25136612021857924</v>
      </c>
      <c r="AI67" s="114">
        <f>K27/$H$33</f>
        <v>0.25136612021857924</v>
      </c>
      <c r="AJ67" s="115"/>
      <c r="AK67" s="115"/>
      <c r="AL67" s="115"/>
      <c r="AM67" s="115"/>
      <c r="AN67" s="115"/>
      <c r="AO67" s="115"/>
      <c r="AP67" s="115"/>
      <c r="AQ67" s="128"/>
      <c r="AR67" s="127">
        <f>H28/$H$34</f>
        <v>0.24657534246575341</v>
      </c>
      <c r="AS67" s="114">
        <f>I28/$H$34</f>
        <v>0.24931506849315069</v>
      </c>
      <c r="AT67" s="114">
        <f>J28/$H$34</f>
        <v>0.25205479452054796</v>
      </c>
      <c r="AU67" s="114">
        <f>K28/$H$34</f>
        <v>0.25205479452054796</v>
      </c>
      <c r="AV67" s="115"/>
      <c r="AW67" s="115"/>
      <c r="AX67" s="115"/>
      <c r="AY67" s="115"/>
      <c r="AZ67" s="115"/>
      <c r="BA67" s="115"/>
      <c r="BB67" s="115"/>
      <c r="BC67" s="128"/>
    </row>
    <row r="68" spans="2:55" x14ac:dyDescent="0.2">
      <c r="B68" s="116"/>
      <c r="C68" s="23"/>
      <c r="D68" s="23"/>
      <c r="E68" s="23"/>
      <c r="F68" s="23"/>
      <c r="G68" s="75"/>
      <c r="H68" s="116"/>
      <c r="I68" s="23"/>
      <c r="J68" s="23"/>
      <c r="K68" s="23"/>
      <c r="L68" s="23"/>
      <c r="M68" s="23"/>
      <c r="N68" s="23"/>
      <c r="O68" s="23"/>
      <c r="P68" s="23"/>
      <c r="Q68" s="23"/>
      <c r="R68" s="23"/>
      <c r="S68" s="75"/>
      <c r="T68" s="116"/>
      <c r="U68" s="23"/>
      <c r="V68" s="23"/>
      <c r="W68" s="23"/>
      <c r="X68" s="23"/>
      <c r="Y68" s="23"/>
      <c r="Z68" s="23"/>
      <c r="AA68" s="23"/>
      <c r="AB68" s="23"/>
      <c r="AC68" s="23"/>
      <c r="AD68" s="23"/>
      <c r="AE68" s="75"/>
      <c r="AF68" s="116"/>
      <c r="AG68" s="23"/>
      <c r="AH68" s="23"/>
      <c r="AI68" s="23"/>
      <c r="AJ68" s="23"/>
      <c r="AK68" s="23"/>
      <c r="AL68" s="23"/>
      <c r="AM68" s="23"/>
      <c r="AN68" s="23"/>
      <c r="AO68" s="23"/>
      <c r="AP68" s="23"/>
      <c r="AQ68" s="75"/>
      <c r="AR68" s="116"/>
      <c r="AS68" s="23"/>
      <c r="AT68" s="23"/>
      <c r="AU68" s="23"/>
      <c r="AV68" s="23"/>
      <c r="AW68" s="23"/>
      <c r="AX68" s="23"/>
      <c r="AY68" s="23"/>
      <c r="AZ68" s="23"/>
      <c r="BA68" s="23"/>
      <c r="BB68" s="23"/>
      <c r="BC68" s="75"/>
    </row>
    <row r="69" spans="2:55" x14ac:dyDescent="0.2">
      <c r="B69" s="107" t="s">
        <v>738</v>
      </c>
      <c r="C69" s="23"/>
      <c r="D69" s="23"/>
      <c r="E69" s="23"/>
      <c r="F69" s="23"/>
      <c r="G69" s="75"/>
      <c r="H69" s="127">
        <f t="shared" ref="H69:K70" si="0">$H12*$H$44*H$57*H$67</f>
        <v>0.70943214053084436</v>
      </c>
      <c r="I69" s="114">
        <f t="shared" si="0"/>
        <v>0.32886547363006707</v>
      </c>
      <c r="J69" s="114">
        <f t="shared" si="0"/>
        <v>0.25776491253286404</v>
      </c>
      <c r="K69" s="114">
        <f t="shared" si="0"/>
        <v>0.55242009334488806</v>
      </c>
      <c r="L69" s="115"/>
      <c r="M69" s="115"/>
      <c r="N69" s="115"/>
      <c r="O69" s="115"/>
      <c r="P69" s="115"/>
      <c r="Q69" s="115"/>
      <c r="R69" s="115"/>
      <c r="S69" s="128"/>
      <c r="T69" s="127">
        <f t="shared" ref="T69:W70" si="1">$I12*$H$44*H$57*T$67</f>
        <v>0.7042527551337483</v>
      </c>
      <c r="U69" s="114">
        <f t="shared" si="1"/>
        <v>0.32646450962742951</v>
      </c>
      <c r="V69" s="114">
        <f t="shared" si="1"/>
        <v>0.25588303582107946</v>
      </c>
      <c r="W69" s="114">
        <f t="shared" si="1"/>
        <v>0.54838701336292939</v>
      </c>
      <c r="X69" s="115"/>
      <c r="Y69" s="115"/>
      <c r="Z69" s="115"/>
      <c r="AA69" s="115"/>
      <c r="AB69" s="115"/>
      <c r="AC69" s="115"/>
      <c r="AD69" s="115"/>
      <c r="AE69" s="128"/>
      <c r="AF69" s="127">
        <f t="shared" ref="AF69:AI70" si="2">$J12*$H$44*H$57*AF$67</f>
        <v>0.6890251090727777</v>
      </c>
      <c r="AG69" s="114">
        <f t="shared" si="2"/>
        <v>0.3158956069927995</v>
      </c>
      <c r="AH69" s="114">
        <f t="shared" si="2"/>
        <v>0.24759912497719372</v>
      </c>
      <c r="AI69" s="114">
        <f t="shared" si="2"/>
        <v>0.53063363197105096</v>
      </c>
      <c r="AJ69" s="115"/>
      <c r="AK69" s="115"/>
      <c r="AL69" s="115"/>
      <c r="AM69" s="115"/>
      <c r="AN69" s="115"/>
      <c r="AO69" s="115"/>
      <c r="AP69" s="115"/>
      <c r="AQ69" s="128"/>
      <c r="AR69" s="127">
        <f t="shared" ref="AR69:AU70" si="3">$K12*$H$44*H$57*AR$67</f>
        <v>0.66022396313867315</v>
      </c>
      <c r="AS69" s="114">
        <f t="shared" si="3"/>
        <v>0.30605445388624819</v>
      </c>
      <c r="AT69" s="114">
        <f t="shared" si="3"/>
        <v>0.23988562455487147</v>
      </c>
      <c r="AU69" s="114">
        <f t="shared" si="3"/>
        <v>0.51410270624712484</v>
      </c>
      <c r="AV69" s="115"/>
      <c r="AW69" s="115"/>
      <c r="AX69" s="115"/>
      <c r="AY69" s="115"/>
      <c r="AZ69" s="115"/>
      <c r="BA69" s="115"/>
      <c r="BB69" s="115"/>
      <c r="BC69" s="128"/>
    </row>
    <row r="70" spans="2:55" x14ac:dyDescent="0.2">
      <c r="B70" s="104" t="s">
        <v>740</v>
      </c>
      <c r="C70" s="74"/>
      <c r="D70" s="74"/>
      <c r="E70" s="74"/>
      <c r="F70" s="74"/>
      <c r="G70" s="76"/>
      <c r="H70" s="130">
        <f t="shared" si="0"/>
        <v>0.28377285621233772</v>
      </c>
      <c r="I70" s="120">
        <f t="shared" si="0"/>
        <v>0.13154618945202684</v>
      </c>
      <c r="J70" s="120">
        <f t="shared" si="0"/>
        <v>0.10310596501314562</v>
      </c>
      <c r="K70" s="120">
        <f t="shared" si="0"/>
        <v>0.2209680373379552</v>
      </c>
      <c r="L70" s="140"/>
      <c r="M70" s="140"/>
      <c r="N70" s="140"/>
      <c r="O70" s="140"/>
      <c r="P70" s="140"/>
      <c r="Q70" s="140"/>
      <c r="R70" s="140"/>
      <c r="S70" s="141"/>
      <c r="T70" s="130">
        <f t="shared" si="1"/>
        <v>0.28170110205349935</v>
      </c>
      <c r="U70" s="120">
        <f t="shared" si="1"/>
        <v>0.13058580385097179</v>
      </c>
      <c r="V70" s="120">
        <f t="shared" si="1"/>
        <v>0.10235321432843181</v>
      </c>
      <c r="W70" s="120">
        <f t="shared" si="1"/>
        <v>0.21935480534517179</v>
      </c>
      <c r="X70" s="140"/>
      <c r="Y70" s="140"/>
      <c r="Z70" s="140"/>
      <c r="AA70" s="140"/>
      <c r="AB70" s="140"/>
      <c r="AC70" s="140"/>
      <c r="AD70" s="140"/>
      <c r="AE70" s="141"/>
      <c r="AF70" s="130">
        <f t="shared" si="2"/>
        <v>0.27561004362911107</v>
      </c>
      <c r="AG70" s="120">
        <f t="shared" si="2"/>
        <v>0.12635824279711982</v>
      </c>
      <c r="AH70" s="120">
        <f t="shared" si="2"/>
        <v>9.9039649990877485E-2</v>
      </c>
      <c r="AI70" s="120">
        <f t="shared" si="2"/>
        <v>0.21225345278842042</v>
      </c>
      <c r="AJ70" s="140"/>
      <c r="AK70" s="140"/>
      <c r="AL70" s="140"/>
      <c r="AM70" s="140"/>
      <c r="AN70" s="140"/>
      <c r="AO70" s="140"/>
      <c r="AP70" s="140"/>
      <c r="AQ70" s="141"/>
      <c r="AR70" s="130">
        <f t="shared" si="3"/>
        <v>0.26408958525546927</v>
      </c>
      <c r="AS70" s="120">
        <f t="shared" si="3"/>
        <v>0.12242178155449929</v>
      </c>
      <c r="AT70" s="120">
        <f t="shared" si="3"/>
        <v>9.5954249821948598E-2</v>
      </c>
      <c r="AU70" s="120">
        <f t="shared" si="3"/>
        <v>0.20564108249884996</v>
      </c>
      <c r="AV70" s="140"/>
      <c r="AW70" s="140"/>
      <c r="AX70" s="140"/>
      <c r="AY70" s="140"/>
      <c r="AZ70" s="140"/>
      <c r="BA70" s="140"/>
      <c r="BB70" s="140"/>
      <c r="BC70" s="141"/>
    </row>
    <row r="71" spans="2:55" x14ac:dyDescent="0.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row>
    <row r="72" spans="2:55" x14ac:dyDescent="0.2">
      <c r="B72" s="117"/>
      <c r="C72" s="111"/>
      <c r="D72" s="111"/>
      <c r="E72" s="111"/>
      <c r="F72" s="111"/>
      <c r="G72" s="112"/>
      <c r="H72" s="180" t="s">
        <v>550</v>
      </c>
      <c r="I72" s="180" t="s">
        <v>551</v>
      </c>
      <c r="J72" s="180" t="s">
        <v>755</v>
      </c>
      <c r="K72" s="180" t="s">
        <v>553</v>
      </c>
      <c r="L72" s="180" t="s">
        <v>754</v>
      </c>
      <c r="M72" s="180" t="s">
        <v>555</v>
      </c>
      <c r="N72" s="180" t="s">
        <v>556</v>
      </c>
      <c r="O72" s="180" t="s">
        <v>557</v>
      </c>
      <c r="P72" s="180" t="s">
        <v>558</v>
      </c>
      <c r="Q72" s="180" t="s">
        <v>753</v>
      </c>
      <c r="R72" s="180" t="s">
        <v>560</v>
      </c>
      <c r="S72" s="180" t="s">
        <v>561</v>
      </c>
      <c r="T72" s="180" t="s">
        <v>550</v>
      </c>
      <c r="U72" s="180" t="s">
        <v>551</v>
      </c>
      <c r="V72" s="180" t="s">
        <v>755</v>
      </c>
      <c r="W72" s="180" t="s">
        <v>553</v>
      </c>
      <c r="X72" s="180" t="s">
        <v>754</v>
      </c>
      <c r="Y72" s="180" t="s">
        <v>555</v>
      </c>
      <c r="Z72" s="180" t="s">
        <v>556</v>
      </c>
      <c r="AA72" s="180" t="s">
        <v>557</v>
      </c>
      <c r="AB72" s="180" t="s">
        <v>558</v>
      </c>
      <c r="AC72" s="180" t="s">
        <v>753</v>
      </c>
      <c r="AD72" s="180" t="s">
        <v>560</v>
      </c>
      <c r="AE72" s="180" t="s">
        <v>561</v>
      </c>
      <c r="AF72" s="78" t="s">
        <v>550</v>
      </c>
      <c r="AG72" s="105" t="s">
        <v>551</v>
      </c>
      <c r="AH72" s="105" t="s">
        <v>552</v>
      </c>
      <c r="AI72" s="105" t="s">
        <v>553</v>
      </c>
      <c r="AJ72" s="105" t="s">
        <v>554</v>
      </c>
      <c r="AK72" s="105" t="s">
        <v>555</v>
      </c>
      <c r="AL72" s="105" t="s">
        <v>556</v>
      </c>
      <c r="AM72" s="105" t="s">
        <v>557</v>
      </c>
      <c r="AN72" s="105" t="s">
        <v>558</v>
      </c>
      <c r="AO72" s="105" t="s">
        <v>559</v>
      </c>
      <c r="AP72" s="105" t="s">
        <v>560</v>
      </c>
      <c r="AQ72" s="106" t="s">
        <v>561</v>
      </c>
      <c r="AR72" s="180" t="s">
        <v>550</v>
      </c>
      <c r="AS72" s="180" t="s">
        <v>551</v>
      </c>
      <c r="AT72" s="180" t="s">
        <v>755</v>
      </c>
      <c r="AU72" s="180" t="s">
        <v>553</v>
      </c>
      <c r="AV72" s="180" t="s">
        <v>754</v>
      </c>
      <c r="AW72" s="180" t="s">
        <v>555</v>
      </c>
      <c r="AX72" s="180" t="s">
        <v>556</v>
      </c>
      <c r="AY72" s="180" t="s">
        <v>557</v>
      </c>
      <c r="AZ72" s="180" t="s">
        <v>558</v>
      </c>
      <c r="BA72" s="180" t="s">
        <v>753</v>
      </c>
      <c r="BB72" s="180" t="s">
        <v>560</v>
      </c>
      <c r="BC72" s="180" t="s">
        <v>561</v>
      </c>
    </row>
    <row r="73" spans="2:55" x14ac:dyDescent="0.2">
      <c r="B73" s="118" t="s">
        <v>758</v>
      </c>
      <c r="C73" s="23"/>
      <c r="D73" s="23"/>
      <c r="E73" s="23"/>
      <c r="F73" s="23"/>
      <c r="G73" s="75"/>
      <c r="H73" s="116"/>
      <c r="I73" s="23"/>
      <c r="J73" s="23"/>
      <c r="K73" s="23"/>
      <c r="L73" s="23"/>
      <c r="M73" s="23"/>
      <c r="N73" s="23"/>
      <c r="O73" s="23"/>
      <c r="P73" s="23"/>
      <c r="Q73" s="23"/>
      <c r="R73" s="23"/>
      <c r="S73" s="75"/>
      <c r="T73" s="116"/>
      <c r="U73" s="23"/>
      <c r="V73" s="23"/>
      <c r="W73" s="23"/>
      <c r="X73" s="23"/>
      <c r="Y73" s="23"/>
      <c r="Z73" s="23"/>
      <c r="AA73" s="23"/>
      <c r="AB73" s="23"/>
      <c r="AC73" s="23"/>
      <c r="AD73" s="23"/>
      <c r="AE73" s="75"/>
      <c r="AF73" s="116"/>
      <c r="AG73" s="23"/>
      <c r="AH73" s="23"/>
      <c r="AI73" s="23"/>
      <c r="AJ73" s="23"/>
      <c r="AK73" s="23"/>
      <c r="AL73" s="23"/>
      <c r="AM73" s="23"/>
      <c r="AN73" s="23"/>
      <c r="AO73" s="23"/>
      <c r="AP73" s="23"/>
      <c r="AQ73" s="75"/>
      <c r="AR73" s="116"/>
      <c r="AS73" s="23"/>
      <c r="AT73" s="23"/>
      <c r="AU73" s="23"/>
      <c r="AV73" s="23"/>
      <c r="AW73" s="23"/>
      <c r="AX73" s="23"/>
      <c r="AY73" s="23"/>
      <c r="AZ73" s="23"/>
      <c r="BA73" s="23"/>
      <c r="BB73" s="23"/>
      <c r="BC73" s="75"/>
    </row>
    <row r="74" spans="2:55" x14ac:dyDescent="0.2">
      <c r="B74" s="113" t="s">
        <v>761</v>
      </c>
      <c r="C74" s="23"/>
      <c r="D74" s="23"/>
      <c r="E74" s="23"/>
      <c r="F74" s="23"/>
      <c r="G74" s="75"/>
      <c r="H74" s="127">
        <f>H$20/$H$33</f>
        <v>8.4699453551912565E-2</v>
      </c>
      <c r="I74" s="114">
        <f t="shared" ref="I74:S74" si="4">I$19/$H$31</f>
        <v>7.6712328767123292E-2</v>
      </c>
      <c r="J74" s="114">
        <f t="shared" si="4"/>
        <v>8.4931506849315067E-2</v>
      </c>
      <c r="K74" s="114">
        <f t="shared" si="4"/>
        <v>8.2191780821917804E-2</v>
      </c>
      <c r="L74" s="114">
        <f t="shared" si="4"/>
        <v>8.4931506849315067E-2</v>
      </c>
      <c r="M74" s="114">
        <f t="shared" si="4"/>
        <v>8.2191780821917804E-2</v>
      </c>
      <c r="N74" s="114">
        <f t="shared" si="4"/>
        <v>8.4931506849315067E-2</v>
      </c>
      <c r="O74" s="114">
        <f t="shared" si="4"/>
        <v>8.4931506849315067E-2</v>
      </c>
      <c r="P74" s="114">
        <f t="shared" si="4"/>
        <v>8.2191780821917804E-2</v>
      </c>
      <c r="Q74" s="114">
        <f t="shared" si="4"/>
        <v>8.4931506849315067E-2</v>
      </c>
      <c r="R74" s="114">
        <f t="shared" si="4"/>
        <v>8.2191780821917804E-2</v>
      </c>
      <c r="S74" s="119">
        <f t="shared" si="4"/>
        <v>8.4931506849315067E-2</v>
      </c>
      <c r="T74" s="127">
        <f>H$20/$H$31</f>
        <v>8.4931506849315067E-2</v>
      </c>
      <c r="U74" s="114">
        <f t="shared" ref="U74:AE74" si="5">I$20/$H$31</f>
        <v>7.6712328767123292E-2</v>
      </c>
      <c r="V74" s="114">
        <f t="shared" si="5"/>
        <v>8.4931506849315067E-2</v>
      </c>
      <c r="W74" s="114">
        <f t="shared" si="5"/>
        <v>8.2191780821917804E-2</v>
      </c>
      <c r="X74" s="114">
        <f t="shared" si="5"/>
        <v>8.4931506849315067E-2</v>
      </c>
      <c r="Y74" s="114">
        <f t="shared" si="5"/>
        <v>8.2191780821917804E-2</v>
      </c>
      <c r="Z74" s="114">
        <f t="shared" si="5"/>
        <v>8.4931506849315067E-2</v>
      </c>
      <c r="AA74" s="114">
        <f t="shared" si="5"/>
        <v>8.4931506849315067E-2</v>
      </c>
      <c r="AB74" s="114">
        <f t="shared" si="5"/>
        <v>8.2191780821917804E-2</v>
      </c>
      <c r="AC74" s="114">
        <f t="shared" si="5"/>
        <v>8.4931506849315067E-2</v>
      </c>
      <c r="AD74" s="114">
        <f t="shared" si="5"/>
        <v>8.2191780821917804E-2</v>
      </c>
      <c r="AE74" s="119">
        <f t="shared" si="5"/>
        <v>8.4931506849315067E-2</v>
      </c>
      <c r="AF74" s="127">
        <f>H$21/$H$33</f>
        <v>8.4699453551912565E-2</v>
      </c>
      <c r="AG74" s="114">
        <f>I$21/$H$33</f>
        <v>7.9234972677595633E-2</v>
      </c>
      <c r="AH74" s="114">
        <f>J$21/$H$33</f>
        <v>8.4699453551912565E-2</v>
      </c>
      <c r="AI74" s="114">
        <f>K$21/$H$33</f>
        <v>8.1967213114754092E-2</v>
      </c>
      <c r="AJ74" s="114">
        <f>L$21/$H$33</f>
        <v>8.4699453551912565E-2</v>
      </c>
      <c r="AK74" s="114">
        <f>M$21/$H$33</f>
        <v>8.1967213114754092E-2</v>
      </c>
      <c r="AL74" s="114">
        <f>N$21/$H$33</f>
        <v>8.4699453551912565E-2</v>
      </c>
      <c r="AM74" s="114">
        <f>O$21/$H$33</f>
        <v>8.4699453551912565E-2</v>
      </c>
      <c r="AN74" s="114">
        <f>P$21/$H$33</f>
        <v>8.1967213114754092E-2</v>
      </c>
      <c r="AO74" s="114">
        <f>Q$21/$H$33</f>
        <v>8.4699453551912565E-2</v>
      </c>
      <c r="AP74" s="114">
        <f>R$21/$H$33</f>
        <v>8.1967213114754092E-2</v>
      </c>
      <c r="AQ74" s="119">
        <f>S$21/$H$33</f>
        <v>8.4699453551912565E-2</v>
      </c>
      <c r="AR74" s="127">
        <f>H$22/$H$31</f>
        <v>8.4931506849315067E-2</v>
      </c>
      <c r="AS74" s="114">
        <f t="shared" ref="AS74:BC74" si="6">I$22/$H$31</f>
        <v>7.6712328767123292E-2</v>
      </c>
      <c r="AT74" s="114">
        <f t="shared" si="6"/>
        <v>8.4931506849315067E-2</v>
      </c>
      <c r="AU74" s="114">
        <f t="shared" si="6"/>
        <v>8.2191780821917804E-2</v>
      </c>
      <c r="AV74" s="114">
        <f t="shared" si="6"/>
        <v>8.4931506849315067E-2</v>
      </c>
      <c r="AW74" s="114">
        <f t="shared" si="6"/>
        <v>8.2191780821917804E-2</v>
      </c>
      <c r="AX74" s="114">
        <f t="shared" si="6"/>
        <v>8.4931506849315067E-2</v>
      </c>
      <c r="AY74" s="114">
        <f t="shared" si="6"/>
        <v>8.4931506849315067E-2</v>
      </c>
      <c r="AZ74" s="114">
        <f t="shared" si="6"/>
        <v>8.2191780821917804E-2</v>
      </c>
      <c r="BA74" s="114">
        <f t="shared" si="6"/>
        <v>8.4931506849315067E-2</v>
      </c>
      <c r="BB74" s="114">
        <f t="shared" si="6"/>
        <v>8.2191780821917804E-2</v>
      </c>
      <c r="BC74" s="119">
        <f t="shared" si="6"/>
        <v>8.4931506849315067E-2</v>
      </c>
    </row>
    <row r="75" spans="2:55" x14ac:dyDescent="0.2">
      <c r="B75" s="116"/>
      <c r="C75" s="23"/>
      <c r="D75" s="23"/>
      <c r="E75" s="23"/>
      <c r="F75" s="23"/>
      <c r="G75" s="75"/>
      <c r="H75" s="116"/>
      <c r="I75" s="23"/>
      <c r="J75" s="23"/>
      <c r="K75" s="23"/>
      <c r="L75" s="23"/>
      <c r="M75" s="23"/>
      <c r="N75" s="23"/>
      <c r="O75" s="23"/>
      <c r="P75" s="23"/>
      <c r="Q75" s="23"/>
      <c r="R75" s="23"/>
      <c r="S75" s="75"/>
      <c r="T75" s="116"/>
      <c r="U75" s="23"/>
      <c r="V75" s="23"/>
      <c r="W75" s="23"/>
      <c r="X75" s="23"/>
      <c r="Y75" s="23"/>
      <c r="Z75" s="23"/>
      <c r="AA75" s="23"/>
      <c r="AB75" s="23"/>
      <c r="AC75" s="23"/>
      <c r="AD75" s="23"/>
      <c r="AE75" s="75"/>
      <c r="AF75" s="116"/>
      <c r="AG75" s="23"/>
      <c r="AH75" s="23"/>
      <c r="AI75" s="23"/>
      <c r="AJ75" s="23"/>
      <c r="AK75" s="23"/>
      <c r="AL75" s="23"/>
      <c r="AM75" s="23"/>
      <c r="AN75" s="23"/>
      <c r="AO75" s="23"/>
      <c r="AP75" s="23"/>
      <c r="AQ75" s="75"/>
      <c r="AR75" s="116"/>
      <c r="AS75" s="23"/>
      <c r="AT75" s="23"/>
      <c r="AU75" s="23"/>
      <c r="AV75" s="23"/>
      <c r="AW75" s="23"/>
      <c r="AX75" s="23"/>
      <c r="AY75" s="23"/>
      <c r="AZ75" s="23"/>
      <c r="BA75" s="23"/>
      <c r="BB75" s="23"/>
      <c r="BC75" s="75"/>
    </row>
    <row r="76" spans="2:55" x14ac:dyDescent="0.2">
      <c r="B76" s="107" t="s">
        <v>738</v>
      </c>
      <c r="C76" s="23"/>
      <c r="D76" s="23"/>
      <c r="E76" s="23"/>
      <c r="F76" s="23"/>
      <c r="G76" s="75"/>
      <c r="H76" s="127">
        <f t="shared" ref="H76:S76" si="7">$H12*$H$45*H$52*H$74</f>
        <v>0.33611650137497806</v>
      </c>
      <c r="I76" s="114">
        <f t="shared" si="7"/>
        <v>0.28429666959791966</v>
      </c>
      <c r="J76" s="114">
        <f t="shared" si="7"/>
        <v>0.2279014587013746</v>
      </c>
      <c r="K76" s="114">
        <f t="shared" si="7"/>
        <v>0.15696129007495047</v>
      </c>
      <c r="L76" s="114">
        <f t="shared" si="7"/>
        <v>0.12763992218900516</v>
      </c>
      <c r="M76" s="114">
        <f t="shared" si="7"/>
        <v>0.10963535977295726</v>
      </c>
      <c r="N76" s="114">
        <f t="shared" si="7"/>
        <v>0.104793131382985</v>
      </c>
      <c r="O76" s="114">
        <f t="shared" si="7"/>
        <v>9.9695087153542486E-2</v>
      </c>
      <c r="P76" s="114">
        <f t="shared" si="7"/>
        <v>0.10488449418279577</v>
      </c>
      <c r="Q76" s="114">
        <f t="shared" si="7"/>
        <v>0.14066825744202491</v>
      </c>
      <c r="R76" s="114">
        <f t="shared" si="7"/>
        <v>0.22054979874326572</v>
      </c>
      <c r="S76" s="119">
        <f t="shared" si="7"/>
        <v>0.30116224244299289</v>
      </c>
      <c r="T76" s="127">
        <f t="shared" ref="T76:AE77" si="8">$I12*$H$45*H$52*T$74</f>
        <v>0.33457674355291661</v>
      </c>
      <c r="U76" s="114">
        <f t="shared" si="8"/>
        <v>0.28222109120946842</v>
      </c>
      <c r="V76" s="114">
        <f t="shared" si="8"/>
        <v>0.22623760754530553</v>
      </c>
      <c r="W76" s="114">
        <f t="shared" si="8"/>
        <v>0.15581535522469794</v>
      </c>
      <c r="X76" s="114">
        <f t="shared" si="8"/>
        <v>0.12670805526149673</v>
      </c>
      <c r="Y76" s="114">
        <f t="shared" si="8"/>
        <v>0.10883493962144211</v>
      </c>
      <c r="Z76" s="114">
        <f t="shared" si="8"/>
        <v>0.1040280631214951</v>
      </c>
      <c r="AA76" s="114">
        <f t="shared" si="8"/>
        <v>9.896723842909802E-2</v>
      </c>
      <c r="AB76" s="114">
        <f t="shared" si="8"/>
        <v>0.10411875890451293</v>
      </c>
      <c r="AC76" s="114">
        <f t="shared" si="8"/>
        <v>0.13964127391984474</v>
      </c>
      <c r="AD76" s="114">
        <f t="shared" si="8"/>
        <v>0.21893962020513436</v>
      </c>
      <c r="AE76" s="119">
        <f t="shared" si="8"/>
        <v>0.29896353275456694</v>
      </c>
      <c r="AF76" s="127">
        <f t="shared" ref="AF76:AQ77" si="9">$J12*$H$45*H$52*AF$74</f>
        <v>0.32374521693319963</v>
      </c>
      <c r="AG76" s="114">
        <f t="shared" si="9"/>
        <v>0.28283753541522855</v>
      </c>
      <c r="AH76" s="114">
        <f t="shared" si="9"/>
        <v>0.21891343240244929</v>
      </c>
      <c r="AI76" s="114">
        <f t="shared" si="9"/>
        <v>0.15077101726517672</v>
      </c>
      <c r="AJ76" s="114">
        <f t="shared" si="9"/>
        <v>0.12260603173492604</v>
      </c>
      <c r="AK76" s="114">
        <f t="shared" si="9"/>
        <v>0.1053115370885984</v>
      </c>
      <c r="AL76" s="114">
        <f t="shared" si="9"/>
        <v>0.100660277533852</v>
      </c>
      <c r="AM76" s="114">
        <f t="shared" si="9"/>
        <v>9.5763291059232175E-2</v>
      </c>
      <c r="AN76" s="114">
        <f t="shared" si="9"/>
        <v>0.10074803714809248</v>
      </c>
      <c r="AO76" s="114">
        <f t="shared" si="9"/>
        <v>0.13512055272562115</v>
      </c>
      <c r="AP76" s="114">
        <f t="shared" si="9"/>
        <v>0.21185170877656381</v>
      </c>
      <c r="AQ76" s="119">
        <f t="shared" si="9"/>
        <v>0.28928494174143049</v>
      </c>
      <c r="AR76" s="127">
        <f t="shared" ref="AR76:BC77" si="10">$K12*$H$45*H$52*AR$74</f>
        <v>0.31365952350528847</v>
      </c>
      <c r="AS76" s="114">
        <f t="shared" si="10"/>
        <v>0.26457706549440402</v>
      </c>
      <c r="AT76" s="114">
        <f t="shared" si="10"/>
        <v>0.21209358256071889</v>
      </c>
      <c r="AU76" s="114">
        <f t="shared" si="10"/>
        <v>0.14607402043428724</v>
      </c>
      <c r="AV76" s="114">
        <f t="shared" si="10"/>
        <v>0.1187864638036835</v>
      </c>
      <c r="AW76" s="114">
        <f t="shared" si="10"/>
        <v>0.10203074768401903</v>
      </c>
      <c r="AX76" s="114">
        <f t="shared" si="10"/>
        <v>9.7524389661308206E-2</v>
      </c>
      <c r="AY76" s="114">
        <f t="shared" si="10"/>
        <v>9.2779959894001313E-2</v>
      </c>
      <c r="AZ76" s="114">
        <f t="shared" si="10"/>
        <v>9.7609415284378206E-2</v>
      </c>
      <c r="BA76" s="114">
        <f t="shared" si="10"/>
        <v>0.13091111765346775</v>
      </c>
      <c r="BB76" s="114">
        <f t="shared" si="10"/>
        <v>0.20525185409101829</v>
      </c>
      <c r="BC76" s="119">
        <f t="shared" si="10"/>
        <v>0.28027279551312895</v>
      </c>
    </row>
    <row r="77" spans="2:55" x14ac:dyDescent="0.2">
      <c r="B77" s="104" t="s">
        <v>740</v>
      </c>
      <c r="C77" s="74"/>
      <c r="D77" s="74"/>
      <c r="E77" s="74"/>
      <c r="F77" s="74"/>
      <c r="G77" s="76"/>
      <c r="H77" s="130">
        <f t="shared" ref="H77:S77" si="11">$H13*$H$45*H$52*H$74</f>
        <v>0.13444660054999122</v>
      </c>
      <c r="I77" s="120">
        <f t="shared" si="11"/>
        <v>0.11371866783916787</v>
      </c>
      <c r="J77" s="120">
        <f t="shared" si="11"/>
        <v>9.1160583480549839E-2</v>
      </c>
      <c r="K77" s="120">
        <f t="shared" si="11"/>
        <v>6.2784516029980197E-2</v>
      </c>
      <c r="L77" s="120">
        <f t="shared" si="11"/>
        <v>5.1055968875602063E-2</v>
      </c>
      <c r="M77" s="120">
        <f t="shared" si="11"/>
        <v>4.3854143909182908E-2</v>
      </c>
      <c r="N77" s="120">
        <f t="shared" si="11"/>
        <v>4.1917252553194007E-2</v>
      </c>
      <c r="O77" s="120">
        <f t="shared" si="11"/>
        <v>3.9878034861416993E-2</v>
      </c>
      <c r="P77" s="120">
        <f t="shared" si="11"/>
        <v>4.1953797673118312E-2</v>
      </c>
      <c r="Q77" s="120">
        <f t="shared" si="11"/>
        <v>5.6267302976809964E-2</v>
      </c>
      <c r="R77" s="120">
        <f t="shared" si="11"/>
        <v>8.8219919497306301E-2</v>
      </c>
      <c r="S77" s="121">
        <f t="shared" si="11"/>
        <v>0.12046489697719716</v>
      </c>
      <c r="T77" s="130">
        <f t="shared" si="8"/>
        <v>0.13383069742116666</v>
      </c>
      <c r="U77" s="120">
        <f t="shared" si="8"/>
        <v>0.11288843648378741</v>
      </c>
      <c r="V77" s="120">
        <f t="shared" si="8"/>
        <v>9.0495043018122223E-2</v>
      </c>
      <c r="W77" s="120">
        <f t="shared" si="8"/>
        <v>6.2326142089879188E-2</v>
      </c>
      <c r="X77" s="120">
        <f t="shared" si="8"/>
        <v>5.0683222104598698E-2</v>
      </c>
      <c r="Y77" s="120">
        <f t="shared" si="8"/>
        <v>4.353397584857685E-2</v>
      </c>
      <c r="Z77" s="120">
        <f t="shared" si="8"/>
        <v>4.161122524859804E-2</v>
      </c>
      <c r="AA77" s="120">
        <f t="shared" si="8"/>
        <v>3.9586895371639216E-2</v>
      </c>
      <c r="AB77" s="120">
        <f t="shared" si="8"/>
        <v>4.1647503561805181E-2</v>
      </c>
      <c r="AC77" s="120">
        <f t="shared" si="8"/>
        <v>5.5856509567937911E-2</v>
      </c>
      <c r="AD77" s="120">
        <f t="shared" si="8"/>
        <v>8.7575848082053764E-2</v>
      </c>
      <c r="AE77" s="121">
        <f t="shared" si="8"/>
        <v>0.11958541310182678</v>
      </c>
      <c r="AF77" s="130">
        <f t="shared" si="9"/>
        <v>0.12949808677327987</v>
      </c>
      <c r="AG77" s="120">
        <f t="shared" si="9"/>
        <v>0.11313501416609144</v>
      </c>
      <c r="AH77" s="120">
        <f t="shared" si="9"/>
        <v>8.7565372960979729E-2</v>
      </c>
      <c r="AI77" s="120">
        <f t="shared" si="9"/>
        <v>6.03084069060707E-2</v>
      </c>
      <c r="AJ77" s="120">
        <f t="shared" si="9"/>
        <v>4.9042412693970423E-2</v>
      </c>
      <c r="AK77" s="120">
        <f t="shared" si="9"/>
        <v>4.2124614835439375E-2</v>
      </c>
      <c r="AL77" s="120">
        <f t="shared" si="9"/>
        <v>4.0264111013540806E-2</v>
      </c>
      <c r="AM77" s="120">
        <f t="shared" si="9"/>
        <v>3.8305316423692871E-2</v>
      </c>
      <c r="AN77" s="120">
        <f t="shared" si="9"/>
        <v>4.0299214859236994E-2</v>
      </c>
      <c r="AO77" s="120">
        <f t="shared" si="9"/>
        <v>5.4048221090248469E-2</v>
      </c>
      <c r="AP77" s="120">
        <f t="shared" si="9"/>
        <v>8.4740683510625539E-2</v>
      </c>
      <c r="AQ77" s="121">
        <f t="shared" si="9"/>
        <v>0.11571397669657221</v>
      </c>
      <c r="AR77" s="130">
        <f t="shared" si="10"/>
        <v>0.12546380940211543</v>
      </c>
      <c r="AS77" s="120">
        <f t="shared" si="10"/>
        <v>0.10583082619776164</v>
      </c>
      <c r="AT77" s="120">
        <f t="shared" si="10"/>
        <v>8.4837433024287576E-2</v>
      </c>
      <c r="AU77" s="120">
        <f t="shared" si="10"/>
        <v>5.8429608173714905E-2</v>
      </c>
      <c r="AV77" s="120">
        <f t="shared" si="10"/>
        <v>4.7514585521473404E-2</v>
      </c>
      <c r="AW77" s="120">
        <f t="shared" si="10"/>
        <v>4.0812299073607616E-2</v>
      </c>
      <c r="AX77" s="120">
        <f t="shared" si="10"/>
        <v>3.9009755864523286E-2</v>
      </c>
      <c r="AY77" s="120">
        <f t="shared" si="10"/>
        <v>3.7111983957600528E-2</v>
      </c>
      <c r="AZ77" s="120">
        <f t="shared" si="10"/>
        <v>3.9043766113751287E-2</v>
      </c>
      <c r="BA77" s="120">
        <f t="shared" si="10"/>
        <v>5.2364447061387112E-2</v>
      </c>
      <c r="BB77" s="120">
        <f t="shared" si="10"/>
        <v>8.2100741636407334E-2</v>
      </c>
      <c r="BC77" s="121">
        <f t="shared" si="10"/>
        <v>0.1121091182052516</v>
      </c>
    </row>
    <row r="78" spans="2:55" x14ac:dyDescent="0.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row>
    <row r="79" spans="2:55" x14ac:dyDescent="0.2">
      <c r="B79" s="160" t="s">
        <v>782</v>
      </c>
      <c r="C79" s="111"/>
      <c r="D79" s="111"/>
      <c r="E79" s="111"/>
      <c r="F79" s="111"/>
      <c r="G79" s="112"/>
      <c r="H79" s="180" t="s">
        <v>550</v>
      </c>
      <c r="I79" s="180" t="s">
        <v>551</v>
      </c>
      <c r="J79" s="180" t="s">
        <v>755</v>
      </c>
      <c r="K79" s="180" t="s">
        <v>553</v>
      </c>
      <c r="L79" s="180" t="s">
        <v>754</v>
      </c>
      <c r="M79" s="180" t="s">
        <v>555</v>
      </c>
      <c r="N79" s="180" t="s">
        <v>556</v>
      </c>
      <c r="O79" s="180" t="s">
        <v>557</v>
      </c>
      <c r="P79" s="180" t="s">
        <v>558</v>
      </c>
      <c r="Q79" s="180" t="s">
        <v>753</v>
      </c>
      <c r="R79" s="180" t="s">
        <v>560</v>
      </c>
      <c r="S79" s="180" t="s">
        <v>561</v>
      </c>
      <c r="T79" s="180" t="s">
        <v>550</v>
      </c>
      <c r="U79" s="180" t="s">
        <v>551</v>
      </c>
      <c r="V79" s="180" t="s">
        <v>755</v>
      </c>
      <c r="W79" s="180" t="s">
        <v>553</v>
      </c>
      <c r="X79" s="180" t="s">
        <v>754</v>
      </c>
      <c r="Y79" s="180" t="s">
        <v>555</v>
      </c>
      <c r="Z79" s="180" t="s">
        <v>556</v>
      </c>
      <c r="AA79" s="180" t="s">
        <v>557</v>
      </c>
      <c r="AB79" s="180" t="s">
        <v>558</v>
      </c>
      <c r="AC79" s="180" t="s">
        <v>753</v>
      </c>
      <c r="AD79" s="180" t="s">
        <v>560</v>
      </c>
      <c r="AE79" s="180" t="s">
        <v>561</v>
      </c>
      <c r="AF79" s="78" t="s">
        <v>550</v>
      </c>
      <c r="AG79" s="105" t="s">
        <v>551</v>
      </c>
      <c r="AH79" s="105" t="s">
        <v>552</v>
      </c>
      <c r="AI79" s="105" t="s">
        <v>553</v>
      </c>
      <c r="AJ79" s="105" t="s">
        <v>554</v>
      </c>
      <c r="AK79" s="105" t="s">
        <v>555</v>
      </c>
      <c r="AL79" s="105" t="s">
        <v>556</v>
      </c>
      <c r="AM79" s="105" t="s">
        <v>557</v>
      </c>
      <c r="AN79" s="105" t="s">
        <v>558</v>
      </c>
      <c r="AO79" s="105" t="s">
        <v>559</v>
      </c>
      <c r="AP79" s="105" t="s">
        <v>560</v>
      </c>
      <c r="AQ79" s="106" t="s">
        <v>561</v>
      </c>
      <c r="AR79" s="180" t="s">
        <v>550</v>
      </c>
      <c r="AS79" s="180" t="s">
        <v>551</v>
      </c>
      <c r="AT79" s="180" t="s">
        <v>755</v>
      </c>
      <c r="AU79" s="180" t="s">
        <v>553</v>
      </c>
      <c r="AV79" s="180" t="s">
        <v>754</v>
      </c>
      <c r="AW79" s="180" t="s">
        <v>555</v>
      </c>
      <c r="AX79" s="180" t="s">
        <v>556</v>
      </c>
      <c r="AY79" s="180" t="s">
        <v>557</v>
      </c>
      <c r="AZ79" s="180" t="s">
        <v>558</v>
      </c>
      <c r="BA79" s="180" t="s">
        <v>753</v>
      </c>
      <c r="BB79" s="180" t="s">
        <v>560</v>
      </c>
      <c r="BC79" s="180" t="s">
        <v>561</v>
      </c>
    </row>
    <row r="80" spans="2:55" x14ac:dyDescent="0.2">
      <c r="B80" s="113" t="s">
        <v>761</v>
      </c>
      <c r="C80" s="23"/>
      <c r="D80" s="23"/>
      <c r="E80" s="23"/>
      <c r="F80" s="23"/>
      <c r="G80" s="75"/>
      <c r="H80" s="131">
        <f>1/$H$31</f>
        <v>2.7397260273972603E-3</v>
      </c>
      <c r="I80" s="132">
        <f t="shared" ref="I80:S80" si="12">1/$H$31</f>
        <v>2.7397260273972603E-3</v>
      </c>
      <c r="J80" s="132">
        <f t="shared" si="12"/>
        <v>2.7397260273972603E-3</v>
      </c>
      <c r="K80" s="132">
        <f t="shared" si="12"/>
        <v>2.7397260273972603E-3</v>
      </c>
      <c r="L80" s="132">
        <f t="shared" si="12"/>
        <v>2.7397260273972603E-3</v>
      </c>
      <c r="M80" s="132">
        <f t="shared" si="12"/>
        <v>2.7397260273972603E-3</v>
      </c>
      <c r="N80" s="132">
        <f t="shared" si="12"/>
        <v>2.7397260273972603E-3</v>
      </c>
      <c r="O80" s="132">
        <f t="shared" si="12"/>
        <v>2.7397260273972603E-3</v>
      </c>
      <c r="P80" s="132">
        <f t="shared" si="12"/>
        <v>2.7397260273972603E-3</v>
      </c>
      <c r="Q80" s="132">
        <f t="shared" si="12"/>
        <v>2.7397260273972603E-3</v>
      </c>
      <c r="R80" s="132">
        <f t="shared" si="12"/>
        <v>2.7397260273972603E-3</v>
      </c>
      <c r="S80" s="133">
        <f t="shared" si="12"/>
        <v>2.7397260273972603E-3</v>
      </c>
      <c r="T80" s="131">
        <f>1/$H$32</f>
        <v>2.7397260273972603E-3</v>
      </c>
      <c r="U80" s="132">
        <f t="shared" ref="U80:AE80" si="13">1/$H$32</f>
        <v>2.7397260273972603E-3</v>
      </c>
      <c r="V80" s="132">
        <f t="shared" si="13"/>
        <v>2.7397260273972603E-3</v>
      </c>
      <c r="W80" s="132">
        <f t="shared" si="13"/>
        <v>2.7397260273972603E-3</v>
      </c>
      <c r="X80" s="132">
        <f t="shared" si="13"/>
        <v>2.7397260273972603E-3</v>
      </c>
      <c r="Y80" s="132">
        <f t="shared" si="13"/>
        <v>2.7397260273972603E-3</v>
      </c>
      <c r="Z80" s="132">
        <f t="shared" si="13"/>
        <v>2.7397260273972603E-3</v>
      </c>
      <c r="AA80" s="132">
        <f t="shared" si="13"/>
        <v>2.7397260273972603E-3</v>
      </c>
      <c r="AB80" s="132">
        <f t="shared" si="13"/>
        <v>2.7397260273972603E-3</v>
      </c>
      <c r="AC80" s="132">
        <f t="shared" si="13"/>
        <v>2.7397260273972603E-3</v>
      </c>
      <c r="AD80" s="132">
        <f t="shared" si="13"/>
        <v>2.7397260273972603E-3</v>
      </c>
      <c r="AE80" s="133">
        <f t="shared" si="13"/>
        <v>2.7397260273972603E-3</v>
      </c>
      <c r="AF80" s="131">
        <f>1/$H$33</f>
        <v>2.7322404371584699E-3</v>
      </c>
      <c r="AG80" s="132">
        <f t="shared" ref="AG80:AQ80" si="14">1/$H$33</f>
        <v>2.7322404371584699E-3</v>
      </c>
      <c r="AH80" s="132">
        <f t="shared" si="14"/>
        <v>2.7322404371584699E-3</v>
      </c>
      <c r="AI80" s="132">
        <f t="shared" si="14"/>
        <v>2.7322404371584699E-3</v>
      </c>
      <c r="AJ80" s="132">
        <f t="shared" si="14"/>
        <v>2.7322404371584699E-3</v>
      </c>
      <c r="AK80" s="132">
        <f t="shared" si="14"/>
        <v>2.7322404371584699E-3</v>
      </c>
      <c r="AL80" s="132">
        <f t="shared" si="14"/>
        <v>2.7322404371584699E-3</v>
      </c>
      <c r="AM80" s="132">
        <f t="shared" si="14"/>
        <v>2.7322404371584699E-3</v>
      </c>
      <c r="AN80" s="132">
        <f t="shared" si="14"/>
        <v>2.7322404371584699E-3</v>
      </c>
      <c r="AO80" s="132">
        <f t="shared" si="14"/>
        <v>2.7322404371584699E-3</v>
      </c>
      <c r="AP80" s="132">
        <f t="shared" si="14"/>
        <v>2.7322404371584699E-3</v>
      </c>
      <c r="AQ80" s="133">
        <f t="shared" si="14"/>
        <v>2.7322404371584699E-3</v>
      </c>
      <c r="AR80" s="131">
        <f>1/$H$34</f>
        <v>2.7397260273972603E-3</v>
      </c>
      <c r="AS80" s="132">
        <f t="shared" ref="AS80:BC80" si="15">1/$H$34</f>
        <v>2.7397260273972603E-3</v>
      </c>
      <c r="AT80" s="132">
        <f t="shared" si="15"/>
        <v>2.7397260273972603E-3</v>
      </c>
      <c r="AU80" s="132">
        <f t="shared" si="15"/>
        <v>2.7397260273972603E-3</v>
      </c>
      <c r="AV80" s="132">
        <f t="shared" si="15"/>
        <v>2.7397260273972603E-3</v>
      </c>
      <c r="AW80" s="132">
        <f t="shared" si="15"/>
        <v>2.7397260273972603E-3</v>
      </c>
      <c r="AX80" s="132">
        <f t="shared" si="15"/>
        <v>2.7397260273972603E-3</v>
      </c>
      <c r="AY80" s="132">
        <f t="shared" si="15"/>
        <v>2.7397260273972603E-3</v>
      </c>
      <c r="AZ80" s="132">
        <f t="shared" si="15"/>
        <v>2.7397260273972603E-3</v>
      </c>
      <c r="BA80" s="132">
        <f t="shared" si="15"/>
        <v>2.7397260273972603E-3</v>
      </c>
      <c r="BB80" s="132">
        <f t="shared" si="15"/>
        <v>2.7397260273972603E-3</v>
      </c>
      <c r="BC80" s="133">
        <f t="shared" si="15"/>
        <v>2.7397260273972603E-3</v>
      </c>
    </row>
    <row r="81" spans="2:55" x14ac:dyDescent="0.2">
      <c r="B81" s="116"/>
      <c r="C81" s="23"/>
      <c r="D81" s="23"/>
      <c r="E81" s="23"/>
      <c r="F81" s="23"/>
      <c r="G81" s="75"/>
      <c r="H81" s="116"/>
      <c r="I81" s="23"/>
      <c r="J81" s="23"/>
      <c r="K81" s="23"/>
      <c r="L81" s="23"/>
      <c r="M81" s="23"/>
      <c r="N81" s="23"/>
      <c r="O81" s="23"/>
      <c r="P81" s="23"/>
      <c r="Q81" s="23"/>
      <c r="R81" s="23"/>
      <c r="S81" s="75"/>
      <c r="T81" s="116"/>
      <c r="U81" s="23"/>
      <c r="V81" s="23"/>
      <c r="W81" s="23"/>
      <c r="X81" s="23"/>
      <c r="Y81" s="23"/>
      <c r="Z81" s="23"/>
      <c r="AA81" s="23"/>
      <c r="AB81" s="23"/>
      <c r="AC81" s="23"/>
      <c r="AD81" s="23"/>
      <c r="AE81" s="75"/>
      <c r="AF81" s="116"/>
      <c r="AG81" s="23"/>
      <c r="AH81" s="23"/>
      <c r="AI81" s="23"/>
      <c r="AJ81" s="23"/>
      <c r="AK81" s="23"/>
      <c r="AL81" s="23"/>
      <c r="AM81" s="23"/>
      <c r="AN81" s="23"/>
      <c r="AO81" s="23"/>
      <c r="AP81" s="23"/>
      <c r="AQ81" s="75"/>
      <c r="AR81" s="116"/>
      <c r="AS81" s="23"/>
      <c r="AT81" s="23"/>
      <c r="AU81" s="23"/>
      <c r="AV81" s="23"/>
      <c r="AW81" s="23"/>
      <c r="AX81" s="23"/>
      <c r="AY81" s="23"/>
      <c r="AZ81" s="23"/>
      <c r="BA81" s="23"/>
      <c r="BB81" s="23"/>
      <c r="BC81" s="75"/>
    </row>
    <row r="82" spans="2:55" x14ac:dyDescent="0.2">
      <c r="B82" s="116"/>
      <c r="C82" s="23"/>
      <c r="D82" s="23"/>
      <c r="E82" s="23"/>
      <c r="F82" s="23"/>
      <c r="G82" s="75"/>
      <c r="H82" s="116"/>
      <c r="I82" s="23"/>
      <c r="J82" s="23"/>
      <c r="K82" s="23"/>
      <c r="L82" s="23"/>
      <c r="M82" s="23"/>
      <c r="N82" s="23"/>
      <c r="O82" s="23"/>
      <c r="P82" s="23"/>
      <c r="Q82" s="23"/>
      <c r="R82" s="23"/>
      <c r="S82" s="75"/>
      <c r="T82" s="116"/>
      <c r="U82" s="23"/>
      <c r="V82" s="23"/>
      <c r="W82" s="23"/>
      <c r="X82" s="23"/>
      <c r="Y82" s="23"/>
      <c r="Z82" s="23"/>
      <c r="AA82" s="23"/>
      <c r="AB82" s="23"/>
      <c r="AC82" s="23"/>
      <c r="AD82" s="23"/>
      <c r="AE82" s="75"/>
      <c r="AF82" s="116"/>
      <c r="AG82" s="23"/>
      <c r="AH82" s="23"/>
      <c r="AI82" s="23"/>
      <c r="AJ82" s="23"/>
      <c r="AK82" s="23"/>
      <c r="AL82" s="23"/>
      <c r="AM82" s="23"/>
      <c r="AN82" s="23"/>
      <c r="AO82" s="23"/>
      <c r="AP82" s="23"/>
      <c r="AQ82" s="75"/>
      <c r="AR82" s="116"/>
      <c r="AS82" s="23"/>
      <c r="AT82" s="23"/>
      <c r="AU82" s="23"/>
      <c r="AV82" s="23"/>
      <c r="AW82" s="23"/>
      <c r="AX82" s="23"/>
      <c r="AY82" s="23"/>
      <c r="AZ82" s="23"/>
      <c r="BA82" s="23"/>
      <c r="BB82" s="23"/>
      <c r="BC82" s="75"/>
    </row>
    <row r="83" spans="2:55" x14ac:dyDescent="0.2">
      <c r="B83" s="107" t="s">
        <v>738</v>
      </c>
      <c r="C83" s="23"/>
      <c r="D83" s="23"/>
      <c r="E83" s="23"/>
      <c r="F83" s="23"/>
      <c r="G83" s="75"/>
      <c r="H83" s="127">
        <f t="shared" ref="H83:S83" si="16">$H12*$H$46*H$53*H$80</f>
        <v>1.3337953630156349E-2</v>
      </c>
      <c r="I83" s="114">
        <f t="shared" si="16"/>
        <v>1.245681018309221E-2</v>
      </c>
      <c r="J83" s="114">
        <f t="shared" si="16"/>
        <v>9.0175083413257355E-3</v>
      </c>
      <c r="K83" s="114">
        <f t="shared" si="16"/>
        <v>6.4167139733783607E-3</v>
      </c>
      <c r="L83" s="114">
        <f t="shared" si="16"/>
        <v>5.0523628295371147E-3</v>
      </c>
      <c r="M83" s="114">
        <f t="shared" si="16"/>
        <v>4.4838831862699284E-3</v>
      </c>
      <c r="N83" s="114">
        <f t="shared" si="16"/>
        <v>4.1427954003096165E-3</v>
      </c>
      <c r="O83" s="114">
        <f t="shared" si="16"/>
        <v>3.9438275251661029E-3</v>
      </c>
      <c r="P83" s="114">
        <f t="shared" si="16"/>
        <v>4.2920213066672533E-3</v>
      </c>
      <c r="Q83" s="114">
        <f t="shared" si="16"/>
        <v>5.5711005040184223E-3</v>
      </c>
      <c r="R83" s="114">
        <f t="shared" si="16"/>
        <v>9.0175083413257355E-3</v>
      </c>
      <c r="S83" s="119">
        <f t="shared" si="16"/>
        <v>1.1916754521988385E-2</v>
      </c>
      <c r="T83" s="127">
        <f t="shared" ref="T83:AE84" si="17">$I12*$H$46*H$53*T$80</f>
        <v>1.324057658968637E-2</v>
      </c>
      <c r="U83" s="114">
        <f t="shared" si="17"/>
        <v>1.236586614902515E-2</v>
      </c>
      <c r="V83" s="114">
        <f t="shared" si="17"/>
        <v>8.9516737838636132E-3</v>
      </c>
      <c r="W83" s="114">
        <f t="shared" si="17"/>
        <v>6.3698671606216258E-3</v>
      </c>
      <c r="X83" s="114">
        <f t="shared" si="17"/>
        <v>5.0154768008881237E-3</v>
      </c>
      <c r="Y83" s="114">
        <f t="shared" si="17"/>
        <v>4.4511474843324985E-3</v>
      </c>
      <c r="Z83" s="114">
        <f t="shared" si="17"/>
        <v>4.1125498943991225E-3</v>
      </c>
      <c r="AA83" s="114">
        <f t="shared" si="17"/>
        <v>3.9150346336046544E-3</v>
      </c>
      <c r="AB83" s="114">
        <f t="shared" si="17"/>
        <v>4.2606863399949745E-3</v>
      </c>
      <c r="AC83" s="114">
        <f t="shared" si="17"/>
        <v>5.5304273022451318E-3</v>
      </c>
      <c r="AD83" s="114">
        <f t="shared" si="17"/>
        <v>8.9516737838636132E-3</v>
      </c>
      <c r="AE83" s="119">
        <f t="shared" si="17"/>
        <v>1.1829753298297304E-2</v>
      </c>
      <c r="AF83" s="127">
        <f t="shared" ref="AF83:AQ84" si="18">$J12*$H$46*H$53*AF$80</f>
        <v>1.2811928572287915E-2</v>
      </c>
      <c r="AG83" s="114">
        <f t="shared" si="18"/>
        <v>1.1965535848279548E-2</v>
      </c>
      <c r="AH83" s="114">
        <f t="shared" si="18"/>
        <v>8.6618739255372203E-3</v>
      </c>
      <c r="AI83" s="114">
        <f t="shared" si="18"/>
        <v>6.1636502401576912E-3</v>
      </c>
      <c r="AJ83" s="114">
        <f t="shared" si="18"/>
        <v>4.8531066674995776E-3</v>
      </c>
      <c r="AK83" s="114">
        <f t="shared" si="18"/>
        <v>4.307046845558697E-3</v>
      </c>
      <c r="AL83" s="114">
        <f t="shared" si="18"/>
        <v>3.9794109523941679E-3</v>
      </c>
      <c r="AM83" s="114">
        <f t="shared" si="18"/>
        <v>3.7882900147148606E-3</v>
      </c>
      <c r="AN83" s="114">
        <f t="shared" si="18"/>
        <v>4.1227516556536494E-3</v>
      </c>
      <c r="AO83" s="114">
        <f t="shared" si="18"/>
        <v>5.3513862550206319E-3</v>
      </c>
      <c r="AP83" s="114">
        <f t="shared" si="18"/>
        <v>8.6618739255372203E-3</v>
      </c>
      <c r="AQ83" s="119">
        <f t="shared" si="18"/>
        <v>1.1446779017435713E-2</v>
      </c>
      <c r="AR83" s="127">
        <f t="shared" ref="AR83:BC84" si="19">$K12*$H$46*H$53*AR$80</f>
        <v>1.2412796239077093E-2</v>
      </c>
      <c r="AS83" s="114">
        <f t="shared" si="19"/>
        <v>1.1592771341024049E-2</v>
      </c>
      <c r="AT83" s="114">
        <f t="shared" si="19"/>
        <v>8.3920289970105654E-3</v>
      </c>
      <c r="AU83" s="114">
        <f t="shared" si="19"/>
        <v>5.971632926950781E-3</v>
      </c>
      <c r="AV83" s="114">
        <f t="shared" si="19"/>
        <v>4.701916955771877E-3</v>
      </c>
      <c r="AW83" s="114">
        <f t="shared" si="19"/>
        <v>4.1728686344473338E-3</v>
      </c>
      <c r="AX83" s="114">
        <f t="shared" si="19"/>
        <v>3.8554396416526078E-3</v>
      </c>
      <c r="AY83" s="114">
        <f t="shared" si="19"/>
        <v>3.6702727291890182E-3</v>
      </c>
      <c r="AZ83" s="114">
        <f t="shared" si="19"/>
        <v>3.9943148260003E-3</v>
      </c>
      <c r="BA83" s="114">
        <f t="shared" si="19"/>
        <v>5.1846735489805224E-3</v>
      </c>
      <c r="BB83" s="114">
        <f t="shared" si="19"/>
        <v>8.3920289970105654E-3</v>
      </c>
      <c r="BC83" s="119">
        <f t="shared" si="19"/>
        <v>1.1090175435765735E-2</v>
      </c>
    </row>
    <row r="84" spans="2:55" x14ac:dyDescent="0.2">
      <c r="B84" s="104" t="s">
        <v>740</v>
      </c>
      <c r="C84" s="74"/>
      <c r="D84" s="74"/>
      <c r="E84" s="74"/>
      <c r="F84" s="74"/>
      <c r="G84" s="76"/>
      <c r="H84" s="130">
        <f t="shared" ref="H84:S84" si="20">$H13*$H$46*H$53*H$80</f>
        <v>5.3351814520625398E-3</v>
      </c>
      <c r="I84" s="120">
        <f t="shared" si="20"/>
        <v>4.9827240732368844E-3</v>
      </c>
      <c r="J84" s="120">
        <f t="shared" si="20"/>
        <v>3.6070033365302946E-3</v>
      </c>
      <c r="K84" s="120">
        <f t="shared" si="20"/>
        <v>2.5666855893513446E-3</v>
      </c>
      <c r="L84" s="120">
        <f t="shared" si="20"/>
        <v>2.0209451318148456E-3</v>
      </c>
      <c r="M84" s="120">
        <f t="shared" si="20"/>
        <v>1.7935532745079717E-3</v>
      </c>
      <c r="N84" s="120">
        <f t="shared" si="20"/>
        <v>1.6571181601238469E-3</v>
      </c>
      <c r="O84" s="120">
        <f t="shared" si="20"/>
        <v>1.577531010066441E-3</v>
      </c>
      <c r="P84" s="120">
        <f t="shared" si="20"/>
        <v>1.7168085226669015E-3</v>
      </c>
      <c r="Q84" s="120">
        <f t="shared" si="20"/>
        <v>2.2284402016073688E-3</v>
      </c>
      <c r="R84" s="120">
        <f t="shared" si="20"/>
        <v>3.6070033365302946E-3</v>
      </c>
      <c r="S84" s="121">
        <f t="shared" si="20"/>
        <v>4.7667018087953535E-3</v>
      </c>
      <c r="T84" s="130">
        <f t="shared" si="17"/>
        <v>5.2962306358745482E-3</v>
      </c>
      <c r="U84" s="120">
        <f t="shared" si="17"/>
        <v>4.9463464596100609E-3</v>
      </c>
      <c r="V84" s="120">
        <f t="shared" si="17"/>
        <v>3.5806695135454456E-3</v>
      </c>
      <c r="W84" s="120">
        <f t="shared" si="17"/>
        <v>2.5479468642486511E-3</v>
      </c>
      <c r="X84" s="120">
        <f t="shared" si="17"/>
        <v>2.00619072035525E-3</v>
      </c>
      <c r="Y84" s="120">
        <f t="shared" si="17"/>
        <v>1.7804589937329995E-3</v>
      </c>
      <c r="Z84" s="120">
        <f t="shared" si="17"/>
        <v>1.6450199577596491E-3</v>
      </c>
      <c r="AA84" s="120">
        <f t="shared" si="17"/>
        <v>1.5660138534418619E-3</v>
      </c>
      <c r="AB84" s="120">
        <f t="shared" si="17"/>
        <v>1.7042745359979899E-3</v>
      </c>
      <c r="AC84" s="120">
        <f t="shared" si="17"/>
        <v>2.2121709208980534E-3</v>
      </c>
      <c r="AD84" s="120">
        <f t="shared" si="17"/>
        <v>3.5806695135454456E-3</v>
      </c>
      <c r="AE84" s="121">
        <f t="shared" si="17"/>
        <v>4.731901319318923E-3</v>
      </c>
      <c r="AF84" s="130">
        <f t="shared" si="18"/>
        <v>5.1247714289151666E-3</v>
      </c>
      <c r="AG84" s="120">
        <f t="shared" si="18"/>
        <v>4.7862143393118204E-3</v>
      </c>
      <c r="AH84" s="120">
        <f t="shared" si="18"/>
        <v>3.4647495702148884E-3</v>
      </c>
      <c r="AI84" s="120">
        <f t="shared" si="18"/>
        <v>2.4654600960630772E-3</v>
      </c>
      <c r="AJ84" s="120">
        <f t="shared" si="18"/>
        <v>1.9412426669998312E-3</v>
      </c>
      <c r="AK84" s="120">
        <f t="shared" si="18"/>
        <v>1.722818738223479E-3</v>
      </c>
      <c r="AL84" s="120">
        <f t="shared" si="18"/>
        <v>1.5917643809576674E-3</v>
      </c>
      <c r="AM84" s="120">
        <f t="shared" si="18"/>
        <v>1.5153160058859444E-3</v>
      </c>
      <c r="AN84" s="120">
        <f t="shared" si="18"/>
        <v>1.6491006622614602E-3</v>
      </c>
      <c r="AO84" s="120">
        <f t="shared" si="18"/>
        <v>2.1405545020082529E-3</v>
      </c>
      <c r="AP84" s="120">
        <f t="shared" si="18"/>
        <v>3.4647495702148884E-3</v>
      </c>
      <c r="AQ84" s="121">
        <f t="shared" si="18"/>
        <v>4.578711606974286E-3</v>
      </c>
      <c r="AR84" s="130">
        <f t="shared" si="19"/>
        <v>4.9651184956308377E-3</v>
      </c>
      <c r="AS84" s="120">
        <f t="shared" si="19"/>
        <v>4.6371085364096207E-3</v>
      </c>
      <c r="AT84" s="120">
        <f t="shared" si="19"/>
        <v>3.3568115988042266E-3</v>
      </c>
      <c r="AU84" s="120">
        <f t="shared" si="19"/>
        <v>2.3886531707803128E-3</v>
      </c>
      <c r="AV84" s="120">
        <f t="shared" si="19"/>
        <v>1.8807667823087508E-3</v>
      </c>
      <c r="AW84" s="120">
        <f t="shared" si="19"/>
        <v>1.6691474537789336E-3</v>
      </c>
      <c r="AX84" s="120">
        <f t="shared" si="19"/>
        <v>1.5421758566610435E-3</v>
      </c>
      <c r="AY84" s="120">
        <f t="shared" si="19"/>
        <v>1.4681090916756074E-3</v>
      </c>
      <c r="AZ84" s="120">
        <f t="shared" si="19"/>
        <v>1.5977259304001206E-3</v>
      </c>
      <c r="BA84" s="120">
        <f t="shared" si="19"/>
        <v>2.0738694195922094E-3</v>
      </c>
      <c r="BB84" s="120">
        <f t="shared" si="19"/>
        <v>3.3568115988042266E-3</v>
      </c>
      <c r="BC84" s="121">
        <f t="shared" si="19"/>
        <v>4.4360701743062945E-3</v>
      </c>
    </row>
    <row r="85" spans="2:55" x14ac:dyDescent="0.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row>
    <row r="86" spans="2:55" x14ac:dyDescent="0.2">
      <c r="B86" s="117"/>
      <c r="C86" s="111"/>
      <c r="D86" s="111"/>
      <c r="E86" s="111"/>
      <c r="F86" s="111"/>
      <c r="G86" s="111"/>
      <c r="H86" s="117"/>
      <c r="I86" s="111"/>
      <c r="J86" s="111"/>
      <c r="K86" s="111"/>
      <c r="L86" s="111"/>
      <c r="M86" s="111"/>
      <c r="N86" s="111"/>
      <c r="O86" s="111"/>
      <c r="P86" s="111"/>
      <c r="Q86" s="111"/>
      <c r="R86" s="111"/>
      <c r="S86" s="112"/>
      <c r="T86" s="117"/>
      <c r="U86" s="111"/>
      <c r="V86" s="111"/>
      <c r="W86" s="111"/>
      <c r="X86" s="111"/>
      <c r="Y86" s="111"/>
      <c r="Z86" s="111"/>
      <c r="AA86" s="111"/>
      <c r="AB86" s="111"/>
      <c r="AC86" s="111"/>
      <c r="AD86" s="111"/>
      <c r="AE86" s="112"/>
      <c r="AF86" s="117"/>
      <c r="AG86" s="111"/>
      <c r="AH86" s="111"/>
      <c r="AI86" s="111"/>
      <c r="AJ86" s="111"/>
      <c r="AK86" s="111"/>
      <c r="AL86" s="111"/>
      <c r="AM86" s="111"/>
      <c r="AN86" s="111"/>
      <c r="AO86" s="111"/>
      <c r="AP86" s="111"/>
      <c r="AQ86" s="112"/>
      <c r="AR86" s="117"/>
      <c r="AS86" s="111"/>
      <c r="AT86" s="111"/>
      <c r="AU86" s="111"/>
      <c r="AV86" s="111"/>
      <c r="AW86" s="111"/>
      <c r="AX86" s="111"/>
      <c r="AY86" s="111"/>
      <c r="AZ86" s="111"/>
      <c r="BA86" s="111"/>
      <c r="BB86" s="111"/>
      <c r="BC86" s="112"/>
    </row>
    <row r="87" spans="2:55" x14ac:dyDescent="0.2">
      <c r="B87" s="118" t="s">
        <v>759</v>
      </c>
      <c r="C87" s="23"/>
      <c r="D87" s="23"/>
      <c r="E87" s="23"/>
      <c r="F87" s="23"/>
      <c r="G87" s="23"/>
      <c r="H87" s="180" t="s">
        <v>550</v>
      </c>
      <c r="I87" s="180" t="s">
        <v>551</v>
      </c>
      <c r="J87" s="180" t="s">
        <v>755</v>
      </c>
      <c r="K87" s="180" t="s">
        <v>553</v>
      </c>
      <c r="L87" s="180" t="s">
        <v>754</v>
      </c>
      <c r="M87" s="180" t="s">
        <v>555</v>
      </c>
      <c r="N87" s="180" t="s">
        <v>556</v>
      </c>
      <c r="O87" s="180" t="s">
        <v>557</v>
      </c>
      <c r="P87" s="180" t="s">
        <v>558</v>
      </c>
      <c r="Q87" s="180" t="s">
        <v>753</v>
      </c>
      <c r="R87" s="180" t="s">
        <v>560</v>
      </c>
      <c r="S87" s="180" t="s">
        <v>561</v>
      </c>
      <c r="T87" s="180" t="s">
        <v>550</v>
      </c>
      <c r="U87" s="180" t="s">
        <v>551</v>
      </c>
      <c r="V87" s="180" t="s">
        <v>755</v>
      </c>
      <c r="W87" s="180" t="s">
        <v>553</v>
      </c>
      <c r="X87" s="180" t="s">
        <v>754</v>
      </c>
      <c r="Y87" s="180" t="s">
        <v>555</v>
      </c>
      <c r="Z87" s="180" t="s">
        <v>556</v>
      </c>
      <c r="AA87" s="180" t="s">
        <v>557</v>
      </c>
      <c r="AB87" s="180" t="s">
        <v>558</v>
      </c>
      <c r="AC87" s="180" t="s">
        <v>753</v>
      </c>
      <c r="AD87" s="180" t="s">
        <v>560</v>
      </c>
      <c r="AE87" s="180" t="s">
        <v>561</v>
      </c>
      <c r="AF87" s="125" t="s">
        <v>550</v>
      </c>
      <c r="AG87" s="126" t="s">
        <v>551</v>
      </c>
      <c r="AH87" s="126" t="s">
        <v>552</v>
      </c>
      <c r="AI87" s="126" t="s">
        <v>553</v>
      </c>
      <c r="AJ87" s="126" t="s">
        <v>554</v>
      </c>
      <c r="AK87" s="126" t="s">
        <v>555</v>
      </c>
      <c r="AL87" s="126" t="s">
        <v>556</v>
      </c>
      <c r="AM87" s="126" t="s">
        <v>557</v>
      </c>
      <c r="AN87" s="126" t="s">
        <v>558</v>
      </c>
      <c r="AO87" s="126" t="s">
        <v>559</v>
      </c>
      <c r="AP87" s="126" t="s">
        <v>560</v>
      </c>
      <c r="AQ87" s="129" t="s">
        <v>561</v>
      </c>
      <c r="AR87" s="180" t="s">
        <v>550</v>
      </c>
      <c r="AS87" s="180" t="s">
        <v>551</v>
      </c>
      <c r="AT87" s="180" t="s">
        <v>755</v>
      </c>
      <c r="AU87" s="180" t="s">
        <v>553</v>
      </c>
      <c r="AV87" s="180" t="s">
        <v>754</v>
      </c>
      <c r="AW87" s="180" t="s">
        <v>555</v>
      </c>
      <c r="AX87" s="180" t="s">
        <v>556</v>
      </c>
      <c r="AY87" s="180" t="s">
        <v>557</v>
      </c>
      <c r="AZ87" s="180" t="s">
        <v>558</v>
      </c>
      <c r="BA87" s="180" t="s">
        <v>753</v>
      </c>
      <c r="BB87" s="180" t="s">
        <v>560</v>
      </c>
      <c r="BC87" s="180" t="s">
        <v>561</v>
      </c>
    </row>
    <row r="88" spans="2:55" x14ac:dyDescent="0.2">
      <c r="B88" s="113" t="s">
        <v>761</v>
      </c>
      <c r="C88" s="23"/>
      <c r="D88" s="23"/>
      <c r="E88" s="23"/>
      <c r="F88" s="23"/>
      <c r="G88" s="23"/>
      <c r="H88" s="134">
        <f>1/$H$37</f>
        <v>1.1415525114155251E-4</v>
      </c>
      <c r="I88" s="135">
        <f t="shared" ref="I88:S88" si="21">1/$H$37</f>
        <v>1.1415525114155251E-4</v>
      </c>
      <c r="J88" s="135">
        <f t="shared" si="21"/>
        <v>1.1415525114155251E-4</v>
      </c>
      <c r="K88" s="135">
        <f t="shared" si="21"/>
        <v>1.1415525114155251E-4</v>
      </c>
      <c r="L88" s="135">
        <f t="shared" si="21"/>
        <v>1.1415525114155251E-4</v>
      </c>
      <c r="M88" s="135">
        <f t="shared" si="21"/>
        <v>1.1415525114155251E-4</v>
      </c>
      <c r="N88" s="135">
        <f t="shared" si="21"/>
        <v>1.1415525114155251E-4</v>
      </c>
      <c r="O88" s="135">
        <f t="shared" si="21"/>
        <v>1.1415525114155251E-4</v>
      </c>
      <c r="P88" s="135">
        <f t="shared" si="21"/>
        <v>1.1415525114155251E-4</v>
      </c>
      <c r="Q88" s="135">
        <f t="shared" si="21"/>
        <v>1.1415525114155251E-4</v>
      </c>
      <c r="R88" s="135">
        <f t="shared" si="21"/>
        <v>1.1415525114155251E-4</v>
      </c>
      <c r="S88" s="136">
        <f t="shared" si="21"/>
        <v>1.1415525114155251E-4</v>
      </c>
      <c r="T88" s="134">
        <f>1/$H$38</f>
        <v>1.1415525114155251E-4</v>
      </c>
      <c r="U88" s="135">
        <f t="shared" ref="U88:AE88" si="22">1/$H$38</f>
        <v>1.1415525114155251E-4</v>
      </c>
      <c r="V88" s="135">
        <f t="shared" si="22"/>
        <v>1.1415525114155251E-4</v>
      </c>
      <c r="W88" s="135">
        <f t="shared" si="22"/>
        <v>1.1415525114155251E-4</v>
      </c>
      <c r="X88" s="135">
        <f t="shared" si="22"/>
        <v>1.1415525114155251E-4</v>
      </c>
      <c r="Y88" s="135">
        <f t="shared" si="22"/>
        <v>1.1415525114155251E-4</v>
      </c>
      <c r="Z88" s="135">
        <f t="shared" si="22"/>
        <v>1.1415525114155251E-4</v>
      </c>
      <c r="AA88" s="135">
        <f t="shared" si="22"/>
        <v>1.1415525114155251E-4</v>
      </c>
      <c r="AB88" s="135">
        <f t="shared" si="22"/>
        <v>1.1415525114155251E-4</v>
      </c>
      <c r="AC88" s="135">
        <f t="shared" si="22"/>
        <v>1.1415525114155251E-4</v>
      </c>
      <c r="AD88" s="135">
        <f t="shared" si="22"/>
        <v>1.1415525114155251E-4</v>
      </c>
      <c r="AE88" s="136">
        <f t="shared" si="22"/>
        <v>1.1415525114155251E-4</v>
      </c>
      <c r="AF88" s="134">
        <f>1/$H$39</f>
        <v>1.1384335154826958E-4</v>
      </c>
      <c r="AG88" s="135">
        <f t="shared" ref="AG88:AQ88" si="23">1/$H$39</f>
        <v>1.1384335154826958E-4</v>
      </c>
      <c r="AH88" s="135">
        <f t="shared" si="23"/>
        <v>1.1384335154826958E-4</v>
      </c>
      <c r="AI88" s="135">
        <f t="shared" si="23"/>
        <v>1.1384335154826958E-4</v>
      </c>
      <c r="AJ88" s="135">
        <f t="shared" si="23"/>
        <v>1.1384335154826958E-4</v>
      </c>
      <c r="AK88" s="135">
        <f t="shared" si="23"/>
        <v>1.1384335154826958E-4</v>
      </c>
      <c r="AL88" s="135">
        <f t="shared" si="23"/>
        <v>1.1384335154826958E-4</v>
      </c>
      <c r="AM88" s="135">
        <f t="shared" si="23"/>
        <v>1.1384335154826958E-4</v>
      </c>
      <c r="AN88" s="135">
        <f t="shared" si="23"/>
        <v>1.1384335154826958E-4</v>
      </c>
      <c r="AO88" s="135">
        <f t="shared" si="23"/>
        <v>1.1384335154826958E-4</v>
      </c>
      <c r="AP88" s="135">
        <f t="shared" si="23"/>
        <v>1.1384335154826958E-4</v>
      </c>
      <c r="AQ88" s="136">
        <f t="shared" si="23"/>
        <v>1.1384335154826958E-4</v>
      </c>
      <c r="AR88" s="134">
        <f>1/$H$40</f>
        <v>1.1415525114155251E-4</v>
      </c>
      <c r="AS88" s="135">
        <f t="shared" ref="AS88:BC88" si="24">1/$H$40</f>
        <v>1.1415525114155251E-4</v>
      </c>
      <c r="AT88" s="135">
        <f t="shared" si="24"/>
        <v>1.1415525114155251E-4</v>
      </c>
      <c r="AU88" s="135">
        <f t="shared" si="24"/>
        <v>1.1415525114155251E-4</v>
      </c>
      <c r="AV88" s="135">
        <f t="shared" si="24"/>
        <v>1.1415525114155251E-4</v>
      </c>
      <c r="AW88" s="135">
        <f t="shared" si="24"/>
        <v>1.1415525114155251E-4</v>
      </c>
      <c r="AX88" s="135">
        <f t="shared" si="24"/>
        <v>1.1415525114155251E-4</v>
      </c>
      <c r="AY88" s="135">
        <f t="shared" si="24"/>
        <v>1.1415525114155251E-4</v>
      </c>
      <c r="AZ88" s="135">
        <f t="shared" si="24"/>
        <v>1.1415525114155251E-4</v>
      </c>
      <c r="BA88" s="135">
        <f t="shared" si="24"/>
        <v>1.1415525114155251E-4</v>
      </c>
      <c r="BB88" s="135">
        <f t="shared" si="24"/>
        <v>1.1415525114155251E-4</v>
      </c>
      <c r="BC88" s="136">
        <f t="shared" si="24"/>
        <v>1.1415525114155251E-4</v>
      </c>
    </row>
    <row r="89" spans="2:55" x14ac:dyDescent="0.2">
      <c r="B89" s="116"/>
      <c r="C89" s="23"/>
      <c r="D89" s="23"/>
      <c r="E89" s="23"/>
      <c r="F89" s="23"/>
      <c r="G89" s="23"/>
      <c r="H89" s="116"/>
      <c r="I89" s="23"/>
      <c r="J89" s="23"/>
      <c r="K89" s="23"/>
      <c r="L89" s="23"/>
      <c r="M89" s="23"/>
      <c r="N89" s="23"/>
      <c r="O89" s="23"/>
      <c r="P89" s="23"/>
      <c r="Q89" s="23"/>
      <c r="R89" s="23"/>
      <c r="S89" s="75"/>
      <c r="T89" s="116"/>
      <c r="U89" s="23"/>
      <c r="V89" s="23"/>
      <c r="W89" s="23"/>
      <c r="X89" s="23"/>
      <c r="Y89" s="23"/>
      <c r="Z89" s="23"/>
      <c r="AA89" s="23"/>
      <c r="AB89" s="23"/>
      <c r="AC89" s="23"/>
      <c r="AD89" s="23"/>
      <c r="AE89" s="75"/>
      <c r="AF89" s="116"/>
      <c r="AG89" s="23"/>
      <c r="AH89" s="23"/>
      <c r="AI89" s="23"/>
      <c r="AJ89" s="23"/>
      <c r="AK89" s="23"/>
      <c r="AL89" s="23"/>
      <c r="AM89" s="23"/>
      <c r="AN89" s="23"/>
      <c r="AO89" s="23"/>
      <c r="AP89" s="23"/>
      <c r="AQ89" s="75"/>
      <c r="AR89" s="116"/>
      <c r="AS89" s="23"/>
      <c r="AT89" s="23"/>
      <c r="AU89" s="23"/>
      <c r="AV89" s="23"/>
      <c r="AW89" s="23"/>
      <c r="AX89" s="23"/>
      <c r="AY89" s="23"/>
      <c r="AZ89" s="23"/>
      <c r="BA89" s="23"/>
      <c r="BB89" s="23"/>
      <c r="BC89" s="75"/>
    </row>
    <row r="90" spans="2:55" x14ac:dyDescent="0.2">
      <c r="B90" s="107" t="s">
        <v>738</v>
      </c>
      <c r="C90" s="23"/>
      <c r="D90" s="23"/>
      <c r="E90" s="23"/>
      <c r="F90" s="23"/>
      <c r="G90" s="23"/>
      <c r="H90" s="134">
        <f t="shared" ref="H90:S90" si="25">$H12*$H$46*H$54*H$88</f>
        <v>5.5574806792318119E-4</v>
      </c>
      <c r="I90" s="135">
        <f t="shared" si="25"/>
        <v>5.1903375762884206E-4</v>
      </c>
      <c r="J90" s="135">
        <f t="shared" si="25"/>
        <v>3.7572951422190561E-4</v>
      </c>
      <c r="K90" s="135">
        <f t="shared" si="25"/>
        <v>2.6736308222409836E-4</v>
      </c>
      <c r="L90" s="135">
        <f t="shared" si="25"/>
        <v>2.1051511789737975E-4</v>
      </c>
      <c r="M90" s="135">
        <f t="shared" si="25"/>
        <v>1.8682846609458035E-4</v>
      </c>
      <c r="N90" s="135">
        <f t="shared" si="25"/>
        <v>1.7261647501290068E-4</v>
      </c>
      <c r="O90" s="135">
        <f t="shared" si="25"/>
        <v>1.6432614688192092E-4</v>
      </c>
      <c r="P90" s="135">
        <f t="shared" si="25"/>
        <v>1.7883422111113556E-4</v>
      </c>
      <c r="Q90" s="135">
        <f t="shared" si="25"/>
        <v>2.3212918766743425E-4</v>
      </c>
      <c r="R90" s="135">
        <f t="shared" si="25"/>
        <v>3.7572951422190561E-4</v>
      </c>
      <c r="S90" s="136">
        <f t="shared" si="25"/>
        <v>4.9653143841618262E-4</v>
      </c>
      <c r="T90" s="134">
        <f t="shared" ref="T90:AE91" si="26">$I12*$H$46*H$54*T$88</f>
        <v>5.5169069123693203E-4</v>
      </c>
      <c r="U90" s="135">
        <f t="shared" si="26"/>
        <v>5.1524442287604786E-4</v>
      </c>
      <c r="V90" s="135">
        <f t="shared" si="26"/>
        <v>3.7298640766098386E-4</v>
      </c>
      <c r="W90" s="135">
        <f t="shared" si="26"/>
        <v>2.6541113169256772E-4</v>
      </c>
      <c r="X90" s="135">
        <f t="shared" si="26"/>
        <v>2.0897820003700515E-4</v>
      </c>
      <c r="Y90" s="135">
        <f t="shared" si="26"/>
        <v>1.8546447851385407E-4</v>
      </c>
      <c r="Z90" s="135">
        <f t="shared" si="26"/>
        <v>1.7135624559996344E-4</v>
      </c>
      <c r="AA90" s="135">
        <f t="shared" si="26"/>
        <v>1.6312644306686058E-4</v>
      </c>
      <c r="AB90" s="135">
        <f t="shared" si="26"/>
        <v>1.775285974997906E-4</v>
      </c>
      <c r="AC90" s="135">
        <f t="shared" si="26"/>
        <v>2.3043447092688051E-4</v>
      </c>
      <c r="AD90" s="135">
        <f t="shared" si="26"/>
        <v>3.7298640766098386E-4</v>
      </c>
      <c r="AE90" s="136">
        <f t="shared" si="26"/>
        <v>4.9290638742905432E-4</v>
      </c>
      <c r="AF90" s="134">
        <f t="shared" ref="AF90:AQ91" si="27">$J12*$H$46*H$54*AF$88</f>
        <v>5.3383035717866317E-4</v>
      </c>
      <c r="AG90" s="135">
        <f t="shared" si="27"/>
        <v>4.9856399367831448E-4</v>
      </c>
      <c r="AH90" s="135">
        <f t="shared" si="27"/>
        <v>3.6091141356405084E-4</v>
      </c>
      <c r="AI90" s="135">
        <f t="shared" si="27"/>
        <v>2.5681876000657045E-4</v>
      </c>
      <c r="AJ90" s="135">
        <f t="shared" si="27"/>
        <v>2.022127778124824E-4</v>
      </c>
      <c r="AK90" s="135">
        <f t="shared" si="27"/>
        <v>1.7946028523161238E-4</v>
      </c>
      <c r="AL90" s="135">
        <f t="shared" si="27"/>
        <v>1.6580878968309033E-4</v>
      </c>
      <c r="AM90" s="135">
        <f t="shared" si="27"/>
        <v>1.5784541727978586E-4</v>
      </c>
      <c r="AN90" s="135">
        <f t="shared" si="27"/>
        <v>1.7178131898556873E-4</v>
      </c>
      <c r="AO90" s="135">
        <f t="shared" si="27"/>
        <v>2.2297442729252631E-4</v>
      </c>
      <c r="AP90" s="135">
        <f t="shared" si="27"/>
        <v>3.6091141356405084E-4</v>
      </c>
      <c r="AQ90" s="136">
        <f t="shared" si="27"/>
        <v>4.7694912572648803E-4</v>
      </c>
      <c r="AR90" s="134">
        <f t="shared" ref="AR90:BC91" si="28">$K12*$H$46*H$54*AR$88</f>
        <v>5.1719984329487889E-4</v>
      </c>
      <c r="AS90" s="135">
        <f t="shared" si="28"/>
        <v>4.830321392093354E-4</v>
      </c>
      <c r="AT90" s="135">
        <f t="shared" si="28"/>
        <v>3.4966787487544023E-4</v>
      </c>
      <c r="AU90" s="135">
        <f t="shared" si="28"/>
        <v>2.4881803862294917E-4</v>
      </c>
      <c r="AV90" s="135">
        <f t="shared" si="28"/>
        <v>1.9591320649049485E-4</v>
      </c>
      <c r="AW90" s="135">
        <f t="shared" si="28"/>
        <v>1.7386952643530558E-4</v>
      </c>
      <c r="AX90" s="135">
        <f t="shared" si="28"/>
        <v>1.6064331840219198E-4</v>
      </c>
      <c r="AY90" s="135">
        <f t="shared" si="28"/>
        <v>1.5292803038287575E-4</v>
      </c>
      <c r="AZ90" s="135">
        <f t="shared" si="28"/>
        <v>1.6642978441667918E-4</v>
      </c>
      <c r="BA90" s="135">
        <f t="shared" si="28"/>
        <v>2.1602806454085511E-4</v>
      </c>
      <c r="BB90" s="135">
        <f t="shared" si="28"/>
        <v>3.4966787487544023E-4</v>
      </c>
      <c r="BC90" s="136">
        <f t="shared" si="28"/>
        <v>4.6209064315690557E-4</v>
      </c>
    </row>
    <row r="91" spans="2:55" x14ac:dyDescent="0.2">
      <c r="B91" s="104" t="s">
        <v>740</v>
      </c>
      <c r="C91" s="74"/>
      <c r="D91" s="74"/>
      <c r="E91" s="74"/>
      <c r="F91" s="74"/>
      <c r="G91" s="74"/>
      <c r="H91" s="137">
        <f t="shared" ref="H91:S91" si="29">$H13*$H$46*H$54*H$88</f>
        <v>2.2229922716927248E-4</v>
      </c>
      <c r="I91" s="138">
        <f t="shared" si="29"/>
        <v>2.0761350305153683E-4</v>
      </c>
      <c r="J91" s="138">
        <f t="shared" si="29"/>
        <v>1.5029180568876228E-4</v>
      </c>
      <c r="K91" s="138">
        <f t="shared" si="29"/>
        <v>1.0694523288963935E-4</v>
      </c>
      <c r="L91" s="138">
        <f t="shared" si="29"/>
        <v>8.4206047158951901E-5</v>
      </c>
      <c r="M91" s="138">
        <f t="shared" si="29"/>
        <v>7.4731386437832146E-5</v>
      </c>
      <c r="N91" s="138">
        <f t="shared" si="29"/>
        <v>6.9046590005160277E-5</v>
      </c>
      <c r="O91" s="138">
        <f t="shared" si="29"/>
        <v>6.5730458752768381E-5</v>
      </c>
      <c r="P91" s="138">
        <f t="shared" si="29"/>
        <v>7.153368844445423E-5</v>
      </c>
      <c r="Q91" s="138">
        <f t="shared" si="29"/>
        <v>9.2851675066973698E-5</v>
      </c>
      <c r="R91" s="138">
        <f t="shared" si="29"/>
        <v>1.5029180568876228E-4</v>
      </c>
      <c r="S91" s="139">
        <f t="shared" si="29"/>
        <v>1.9861257536647308E-4</v>
      </c>
      <c r="T91" s="137">
        <f t="shared" si="26"/>
        <v>2.2067627649477285E-4</v>
      </c>
      <c r="U91" s="138">
        <f t="shared" si="26"/>
        <v>2.0609776915041919E-4</v>
      </c>
      <c r="V91" s="138">
        <f t="shared" si="26"/>
        <v>1.4919456306439357E-4</v>
      </c>
      <c r="W91" s="138">
        <f t="shared" si="26"/>
        <v>1.0616445267702711E-4</v>
      </c>
      <c r="X91" s="138">
        <f t="shared" si="26"/>
        <v>8.3591280014802083E-5</v>
      </c>
      <c r="Y91" s="138">
        <f t="shared" si="26"/>
        <v>7.4185791405541641E-5</v>
      </c>
      <c r="Z91" s="138">
        <f t="shared" si="26"/>
        <v>6.8542498239985384E-5</v>
      </c>
      <c r="AA91" s="138">
        <f t="shared" si="26"/>
        <v>6.5250577226744241E-5</v>
      </c>
      <c r="AB91" s="138">
        <f t="shared" si="26"/>
        <v>7.1011438999916241E-5</v>
      </c>
      <c r="AC91" s="138">
        <f t="shared" si="26"/>
        <v>9.2173788370752225E-5</v>
      </c>
      <c r="AD91" s="138">
        <f t="shared" si="26"/>
        <v>1.4919456306439357E-4</v>
      </c>
      <c r="AE91" s="139">
        <f t="shared" si="26"/>
        <v>1.9716255497162179E-4</v>
      </c>
      <c r="AF91" s="137">
        <f t="shared" si="27"/>
        <v>2.1353214287146528E-4</v>
      </c>
      <c r="AG91" s="138">
        <f t="shared" si="27"/>
        <v>1.9942559747132584E-4</v>
      </c>
      <c r="AH91" s="138">
        <f t="shared" si="27"/>
        <v>1.4436456542562035E-4</v>
      </c>
      <c r="AI91" s="138">
        <f t="shared" si="27"/>
        <v>1.0272750400262821E-4</v>
      </c>
      <c r="AJ91" s="138">
        <f t="shared" si="27"/>
        <v>8.0885111124992965E-5</v>
      </c>
      <c r="AK91" s="138">
        <f t="shared" si="27"/>
        <v>7.1784114092644961E-5</v>
      </c>
      <c r="AL91" s="138">
        <f t="shared" si="27"/>
        <v>6.6323515873236146E-5</v>
      </c>
      <c r="AM91" s="138">
        <f t="shared" si="27"/>
        <v>6.3138166911914348E-5</v>
      </c>
      <c r="AN91" s="138">
        <f t="shared" si="27"/>
        <v>6.8712527594227504E-5</v>
      </c>
      <c r="AO91" s="138">
        <f t="shared" si="27"/>
        <v>8.9189770917010529E-5</v>
      </c>
      <c r="AP91" s="138">
        <f t="shared" si="27"/>
        <v>1.4436456542562035E-4</v>
      </c>
      <c r="AQ91" s="139">
        <f t="shared" si="27"/>
        <v>1.9077965029059524E-4</v>
      </c>
      <c r="AR91" s="137">
        <f t="shared" si="28"/>
        <v>2.0687993731795159E-4</v>
      </c>
      <c r="AS91" s="138">
        <f t="shared" si="28"/>
        <v>1.9321285568373419E-4</v>
      </c>
      <c r="AT91" s="138">
        <f t="shared" si="28"/>
        <v>1.3986714995017612E-4</v>
      </c>
      <c r="AU91" s="138">
        <f t="shared" si="28"/>
        <v>9.9527215449179694E-5</v>
      </c>
      <c r="AV91" s="138">
        <f t="shared" si="28"/>
        <v>7.8365282596197947E-5</v>
      </c>
      <c r="AW91" s="138">
        <f t="shared" si="28"/>
        <v>6.9547810574122231E-5</v>
      </c>
      <c r="AX91" s="138">
        <f t="shared" si="28"/>
        <v>6.4257327360876814E-5</v>
      </c>
      <c r="AY91" s="138">
        <f t="shared" si="28"/>
        <v>6.11712121531503E-5</v>
      </c>
      <c r="AZ91" s="138">
        <f t="shared" si="28"/>
        <v>6.6571913766671687E-5</v>
      </c>
      <c r="BA91" s="138">
        <f t="shared" si="28"/>
        <v>8.6411225816342062E-5</v>
      </c>
      <c r="BB91" s="138">
        <f t="shared" si="28"/>
        <v>1.3986714995017612E-4</v>
      </c>
      <c r="BC91" s="139">
        <f t="shared" si="28"/>
        <v>1.8483625726276227E-4</v>
      </c>
    </row>
    <row r="93" spans="2:55" s="92" customFormat="1" x14ac:dyDescent="0.2">
      <c r="B93" s="160" t="s">
        <v>760</v>
      </c>
      <c r="C93" s="111"/>
      <c r="D93" s="111"/>
      <c r="E93" s="111"/>
      <c r="F93" s="111"/>
      <c r="G93" s="112"/>
      <c r="H93" s="111"/>
      <c r="I93" s="111"/>
      <c r="J93" s="111"/>
      <c r="K93" s="111"/>
      <c r="L93" s="111"/>
      <c r="M93" s="111"/>
      <c r="N93" s="111"/>
      <c r="O93" s="111"/>
      <c r="P93" s="111"/>
      <c r="Q93" s="111"/>
      <c r="R93" s="111"/>
      <c r="S93" s="112"/>
      <c r="T93" s="111"/>
      <c r="U93" s="111"/>
      <c r="V93" s="111"/>
      <c r="W93" s="111"/>
      <c r="X93" s="111"/>
      <c r="Y93" s="111"/>
      <c r="Z93" s="111"/>
      <c r="AA93" s="111"/>
      <c r="AB93" s="111"/>
      <c r="AC93" s="111"/>
      <c r="AD93" s="111"/>
      <c r="AE93" s="112"/>
      <c r="AF93" s="111"/>
      <c r="AG93" s="111"/>
      <c r="AH93" s="111"/>
      <c r="AI93" s="111"/>
      <c r="AJ93" s="111"/>
      <c r="AK93" s="111"/>
      <c r="AL93" s="111"/>
      <c r="AM93" s="111"/>
      <c r="AN93" s="111"/>
      <c r="AO93" s="111"/>
      <c r="AP93" s="111"/>
      <c r="AQ93" s="112"/>
      <c r="AR93" s="111"/>
      <c r="AS93" s="111"/>
      <c r="AT93" s="111"/>
      <c r="AU93" s="111"/>
      <c r="AV93" s="111"/>
      <c r="AW93" s="111"/>
      <c r="AX93" s="111"/>
      <c r="AY93" s="111"/>
      <c r="AZ93" s="111"/>
      <c r="BA93" s="111"/>
      <c r="BB93" s="111"/>
      <c r="BC93" s="112"/>
    </row>
    <row r="94" spans="2:55" s="92" customFormat="1" x14ac:dyDescent="0.2">
      <c r="B94" s="116"/>
      <c r="C94" s="23"/>
      <c r="D94" s="23"/>
      <c r="E94" s="23"/>
      <c r="F94" s="23"/>
      <c r="G94" s="75"/>
      <c r="H94" s="116"/>
      <c r="I94" s="23"/>
      <c r="J94" s="23"/>
      <c r="K94" s="23"/>
      <c r="L94" s="23"/>
      <c r="M94" s="23"/>
      <c r="N94" s="23"/>
      <c r="O94" s="23"/>
      <c r="P94" s="23"/>
      <c r="Q94" s="23"/>
      <c r="R94" s="23"/>
      <c r="S94" s="75"/>
      <c r="T94" s="116"/>
      <c r="U94" s="23"/>
      <c r="V94" s="23"/>
      <c r="W94" s="23"/>
      <c r="X94" s="23"/>
      <c r="Y94" s="23"/>
      <c r="Z94" s="23"/>
      <c r="AA94" s="23"/>
      <c r="AB94" s="23"/>
      <c r="AC94" s="23"/>
      <c r="AD94" s="23"/>
      <c r="AE94" s="75"/>
      <c r="AF94" s="116"/>
      <c r="AG94" s="23"/>
      <c r="AH94" s="23"/>
      <c r="AI94" s="23"/>
      <c r="AJ94" s="23"/>
      <c r="AK94" s="23"/>
      <c r="AL94" s="23"/>
      <c r="AM94" s="23"/>
      <c r="AN94" s="23"/>
      <c r="AO94" s="23"/>
      <c r="AP94" s="23"/>
      <c r="AQ94" s="75"/>
      <c r="AR94" s="116"/>
      <c r="AS94" s="23"/>
      <c r="AT94" s="23"/>
      <c r="AU94" s="23"/>
      <c r="AV94" s="23"/>
      <c r="AW94" s="23"/>
      <c r="AX94" s="23"/>
      <c r="AY94" s="23"/>
      <c r="AZ94" s="23"/>
      <c r="BA94" s="23"/>
      <c r="BB94" s="23"/>
      <c r="BC94" s="75"/>
    </row>
    <row r="95" spans="2:55" s="92" customFormat="1" x14ac:dyDescent="0.2">
      <c r="B95" s="107" t="s">
        <v>738</v>
      </c>
      <c r="C95" s="23"/>
      <c r="D95" s="23"/>
      <c r="E95" s="23"/>
      <c r="F95" s="23"/>
      <c r="G95" s="23"/>
      <c r="H95" s="127">
        <f>H83*(1-$H$61)</f>
        <v>1.3336619834793333E-2</v>
      </c>
      <c r="I95" s="114">
        <f t="shared" ref="I95:S95" si="30">I83*(1-$H$61)</f>
        <v>1.24555645020739E-2</v>
      </c>
      <c r="J95" s="114">
        <f t="shared" si="30"/>
        <v>9.0166065904916035E-3</v>
      </c>
      <c r="K95" s="114">
        <f t="shared" si="30"/>
        <v>6.4160723019810227E-3</v>
      </c>
      <c r="L95" s="114">
        <f t="shared" si="30"/>
        <v>5.0518575932541609E-3</v>
      </c>
      <c r="M95" s="114">
        <f t="shared" si="30"/>
        <v>4.4834347979513011E-3</v>
      </c>
      <c r="N95" s="114">
        <f t="shared" si="30"/>
        <v>4.1423811207695858E-3</v>
      </c>
      <c r="O95" s="114">
        <f t="shared" si="30"/>
        <v>3.9434331424135867E-3</v>
      </c>
      <c r="P95" s="114">
        <f t="shared" si="30"/>
        <v>4.2915921045365863E-3</v>
      </c>
      <c r="Q95" s="114">
        <f t="shared" si="30"/>
        <v>5.5705433939680204E-3</v>
      </c>
      <c r="R95" s="114">
        <f t="shared" si="30"/>
        <v>9.0166065904916035E-3</v>
      </c>
      <c r="S95" s="119">
        <f t="shared" si="30"/>
        <v>1.1915562846536186E-2</v>
      </c>
      <c r="T95" s="127">
        <f>T83*(1-$H$61)</f>
        <v>1.3239252532027401E-2</v>
      </c>
      <c r="U95" s="114">
        <f t="shared" ref="U95:AE95" si="31">U83*(1-$H$61)</f>
        <v>1.2364629562410247E-2</v>
      </c>
      <c r="V95" s="114">
        <f t="shared" si="31"/>
        <v>8.950778616485227E-3</v>
      </c>
      <c r="W95" s="114">
        <f t="shared" si="31"/>
        <v>6.3692301739055636E-3</v>
      </c>
      <c r="X95" s="114">
        <f t="shared" si="31"/>
        <v>5.0149752532080349E-3</v>
      </c>
      <c r="Y95" s="114">
        <f t="shared" si="31"/>
        <v>4.4507023695840656E-3</v>
      </c>
      <c r="Z95" s="114">
        <f t="shared" si="31"/>
        <v>4.1121386394096827E-3</v>
      </c>
      <c r="AA95" s="114">
        <f t="shared" si="31"/>
        <v>3.9146431301412942E-3</v>
      </c>
      <c r="AB95" s="114">
        <f t="shared" si="31"/>
        <v>4.2602602713609754E-3</v>
      </c>
      <c r="AC95" s="114">
        <f t="shared" si="31"/>
        <v>5.5298742595149076E-3</v>
      </c>
      <c r="AD95" s="114">
        <f t="shared" si="31"/>
        <v>8.950778616485227E-3</v>
      </c>
      <c r="AE95" s="119">
        <f t="shared" si="31"/>
        <v>1.1828570322967474E-2</v>
      </c>
      <c r="AF95" s="127">
        <f>AF83*(1-$H$61)</f>
        <v>1.2810647379430686E-2</v>
      </c>
      <c r="AG95" s="114">
        <f t="shared" ref="AG95:AQ95" si="32">AG83*(1-$H$61)</f>
        <v>1.1964339294694721E-2</v>
      </c>
      <c r="AH95" s="114">
        <f t="shared" si="32"/>
        <v>8.661007738144667E-3</v>
      </c>
      <c r="AI95" s="114">
        <f t="shared" si="32"/>
        <v>6.1630338751336756E-3</v>
      </c>
      <c r="AJ95" s="114">
        <f t="shared" si="32"/>
        <v>4.8526213568328277E-3</v>
      </c>
      <c r="AK95" s="114">
        <f t="shared" si="32"/>
        <v>4.3066161408741414E-3</v>
      </c>
      <c r="AL95" s="114">
        <f t="shared" si="32"/>
        <v>3.9790130112989288E-3</v>
      </c>
      <c r="AM95" s="114">
        <f t="shared" si="32"/>
        <v>3.7879111857133893E-3</v>
      </c>
      <c r="AN95" s="114">
        <f t="shared" si="32"/>
        <v>4.1223393804880838E-3</v>
      </c>
      <c r="AO95" s="114">
        <f t="shared" si="32"/>
        <v>5.3508511163951299E-3</v>
      </c>
      <c r="AP95" s="114">
        <f t="shared" si="32"/>
        <v>8.661007738144667E-3</v>
      </c>
      <c r="AQ95" s="119">
        <f t="shared" si="32"/>
        <v>1.144563433953397E-2</v>
      </c>
      <c r="AR95" s="127">
        <f>AR83*(1-$H$61)</f>
        <v>1.2411554959453185E-2</v>
      </c>
      <c r="AS95" s="114">
        <f t="shared" ref="AS95:BC95" si="33">AS83*(1-$H$61)</f>
        <v>1.1591612063889947E-2</v>
      </c>
      <c r="AT95" s="114">
        <f t="shared" si="33"/>
        <v>8.3911897941108642E-3</v>
      </c>
      <c r="AU95" s="114">
        <f t="shared" si="33"/>
        <v>5.971035763658086E-3</v>
      </c>
      <c r="AV95" s="114">
        <f t="shared" si="33"/>
        <v>4.7014467640763002E-3</v>
      </c>
      <c r="AW95" s="114">
        <f t="shared" si="33"/>
        <v>4.1724513475838894E-3</v>
      </c>
      <c r="AX95" s="114">
        <f t="shared" si="33"/>
        <v>3.8550540976884425E-3</v>
      </c>
      <c r="AY95" s="114">
        <f t="shared" si="33"/>
        <v>3.6699057019160992E-3</v>
      </c>
      <c r="AZ95" s="114">
        <f t="shared" si="33"/>
        <v>3.9939153945176996E-3</v>
      </c>
      <c r="BA95" s="114">
        <f t="shared" si="33"/>
        <v>5.184155081625624E-3</v>
      </c>
      <c r="BB95" s="114">
        <f t="shared" si="33"/>
        <v>8.3911897941108642E-3</v>
      </c>
      <c r="BC95" s="119">
        <f t="shared" si="33"/>
        <v>1.1089066418222158E-2</v>
      </c>
    </row>
    <row r="96" spans="2:55" s="92" customFormat="1" x14ac:dyDescent="0.2">
      <c r="B96" s="104" t="s">
        <v>740</v>
      </c>
      <c r="C96" s="74"/>
      <c r="D96" s="74"/>
      <c r="E96" s="74"/>
      <c r="F96" s="74"/>
      <c r="G96" s="74"/>
      <c r="H96" s="130">
        <f>H84*(1-$H$61)</f>
        <v>5.3346479339173337E-3</v>
      </c>
      <c r="I96" s="120">
        <f t="shared" ref="I96:S96" si="34">I84*(1-$H$61)</f>
        <v>4.9822258008295605E-3</v>
      </c>
      <c r="J96" s="120">
        <f t="shared" si="34"/>
        <v>3.6066426361966416E-3</v>
      </c>
      <c r="K96" s="120">
        <f t="shared" si="34"/>
        <v>2.5664289207924097E-3</v>
      </c>
      <c r="L96" s="120">
        <f t="shared" si="34"/>
        <v>2.0207430373016641E-3</v>
      </c>
      <c r="M96" s="120">
        <f t="shared" si="34"/>
        <v>1.793373919180521E-3</v>
      </c>
      <c r="N96" s="120">
        <f t="shared" si="34"/>
        <v>1.6569524483078346E-3</v>
      </c>
      <c r="O96" s="120">
        <f t="shared" si="34"/>
        <v>1.5773732569654344E-3</v>
      </c>
      <c r="P96" s="120">
        <f t="shared" si="34"/>
        <v>1.7166368418146348E-3</v>
      </c>
      <c r="Q96" s="120">
        <f t="shared" si="34"/>
        <v>2.2282173575872079E-3</v>
      </c>
      <c r="R96" s="120">
        <f t="shared" si="34"/>
        <v>3.6066426361966416E-3</v>
      </c>
      <c r="S96" s="121">
        <f t="shared" si="34"/>
        <v>4.7662251386144739E-3</v>
      </c>
      <c r="T96" s="130">
        <f>T84*(1-$H$61)</f>
        <v>5.2957010128109605E-3</v>
      </c>
      <c r="U96" s="120">
        <f t="shared" ref="U96:AE96" si="35">U84*(1-$H$61)</f>
        <v>4.9458518249640999E-3</v>
      </c>
      <c r="V96" s="120">
        <f t="shared" si="35"/>
        <v>3.5803114465940912E-3</v>
      </c>
      <c r="W96" s="120">
        <f t="shared" si="35"/>
        <v>2.547692069562226E-3</v>
      </c>
      <c r="X96" s="120">
        <f t="shared" si="35"/>
        <v>2.0059901012832145E-3</v>
      </c>
      <c r="Y96" s="120">
        <f t="shared" si="35"/>
        <v>1.7802809478336262E-3</v>
      </c>
      <c r="Z96" s="120">
        <f t="shared" si="35"/>
        <v>1.6448554557638732E-3</v>
      </c>
      <c r="AA96" s="120">
        <f t="shared" si="35"/>
        <v>1.5658572520565177E-3</v>
      </c>
      <c r="AB96" s="120">
        <f t="shared" si="35"/>
        <v>1.7041041085443902E-3</v>
      </c>
      <c r="AC96" s="120">
        <f t="shared" si="35"/>
        <v>2.2119497038059635E-3</v>
      </c>
      <c r="AD96" s="120">
        <f t="shared" si="35"/>
        <v>3.5803114465940912E-3</v>
      </c>
      <c r="AE96" s="121">
        <f t="shared" si="35"/>
        <v>4.7314281291869912E-3</v>
      </c>
      <c r="AF96" s="130">
        <f>AF84*(1-$H$61)</f>
        <v>5.1242589517722752E-3</v>
      </c>
      <c r="AG96" s="120">
        <f t="shared" ref="AG96:AQ96" si="36">AG84*(1-$H$61)</f>
        <v>4.7857357178778892E-3</v>
      </c>
      <c r="AH96" s="120">
        <f t="shared" si="36"/>
        <v>3.4644030952578667E-3</v>
      </c>
      <c r="AI96" s="120">
        <f t="shared" si="36"/>
        <v>2.465213550053471E-3</v>
      </c>
      <c r="AJ96" s="120">
        <f t="shared" si="36"/>
        <v>1.9410485427331311E-3</v>
      </c>
      <c r="AK96" s="120">
        <f t="shared" si="36"/>
        <v>1.7226464563496566E-3</v>
      </c>
      <c r="AL96" s="120">
        <f t="shared" si="36"/>
        <v>1.5916052045195717E-3</v>
      </c>
      <c r="AM96" s="120">
        <f t="shared" si="36"/>
        <v>1.5151644742853558E-3</v>
      </c>
      <c r="AN96" s="120">
        <f t="shared" si="36"/>
        <v>1.6489357521952341E-3</v>
      </c>
      <c r="AO96" s="120">
        <f t="shared" si="36"/>
        <v>2.1403404465580519E-3</v>
      </c>
      <c r="AP96" s="120">
        <f t="shared" si="36"/>
        <v>3.4644030952578667E-3</v>
      </c>
      <c r="AQ96" s="121">
        <f t="shared" si="36"/>
        <v>4.5782537358135889E-3</v>
      </c>
      <c r="AR96" s="130">
        <f>AR84*(1-$H$61)</f>
        <v>4.964621983781275E-3</v>
      </c>
      <c r="AS96" s="120">
        <f t="shared" ref="AS96:BC96" si="37">AS84*(1-$H$61)</f>
        <v>4.63664482555598E-3</v>
      </c>
      <c r="AT96" s="120">
        <f t="shared" si="37"/>
        <v>3.3564759176443462E-3</v>
      </c>
      <c r="AU96" s="120">
        <f t="shared" si="37"/>
        <v>2.3884143054632347E-3</v>
      </c>
      <c r="AV96" s="120">
        <f t="shared" si="37"/>
        <v>1.8805787056305201E-3</v>
      </c>
      <c r="AW96" s="120">
        <f t="shared" si="37"/>
        <v>1.6689805390335557E-3</v>
      </c>
      <c r="AX96" s="120">
        <f t="shared" si="37"/>
        <v>1.5420216390753774E-3</v>
      </c>
      <c r="AY96" s="120">
        <f t="shared" si="37"/>
        <v>1.4679622807664398E-3</v>
      </c>
      <c r="AZ96" s="120">
        <f t="shared" si="37"/>
        <v>1.5975661578070807E-3</v>
      </c>
      <c r="BA96" s="120">
        <f t="shared" si="37"/>
        <v>2.0736620326502501E-3</v>
      </c>
      <c r="BB96" s="120">
        <f t="shared" si="37"/>
        <v>3.3564759176443462E-3</v>
      </c>
      <c r="BC96" s="121">
        <f t="shared" si="37"/>
        <v>4.4356265672888641E-3</v>
      </c>
    </row>
  </sheetData>
  <mergeCells count="1">
    <mergeCell ref="B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1:BC98"/>
  <sheetViews>
    <sheetView showGridLines="0" zoomScale="85" zoomScaleNormal="85" workbookViewId="0">
      <selection activeCell="AU96" sqref="AU96"/>
    </sheetView>
  </sheetViews>
  <sheetFormatPr defaultRowHeight="14.25" x14ac:dyDescent="0.2"/>
  <cols>
    <col min="1" max="1" width="4.28515625" style="24" customWidth="1"/>
    <col min="2" max="2" width="16.5703125" style="24" customWidth="1"/>
    <col min="3" max="3" width="40.5703125" style="24" bestFit="1" customWidth="1"/>
    <col min="4" max="4" width="18.5703125" style="24" customWidth="1"/>
    <col min="5" max="5" width="9.140625" style="24"/>
    <col min="6" max="6" width="2.5703125" style="24" customWidth="1"/>
    <col min="7" max="7" width="2.7109375" style="24" customWidth="1"/>
    <col min="8" max="15" width="14.28515625" style="24" customWidth="1"/>
    <col min="16" max="43" width="9.140625" style="24"/>
    <col min="44" max="44" width="9.7109375" style="24" bestFit="1" customWidth="1"/>
    <col min="45" max="16384" width="9.140625" style="24"/>
  </cols>
  <sheetData>
    <row r="1" spans="2:12" s="1" customFormat="1" ht="12.75" x14ac:dyDescent="0.2">
      <c r="B1" s="170" t="s">
        <v>784</v>
      </c>
      <c r="C1" s="170"/>
      <c r="D1" s="170"/>
      <c r="E1" s="170"/>
      <c r="F1" s="170"/>
      <c r="G1" s="170"/>
      <c r="H1" s="170"/>
      <c r="I1" s="170"/>
      <c r="J1" s="170"/>
      <c r="K1" s="170"/>
    </row>
    <row r="2" spans="2:12" s="1" customFormat="1" ht="12.75" x14ac:dyDescent="0.2">
      <c r="B2" s="170"/>
      <c r="C2" s="170"/>
      <c r="D2" s="170"/>
      <c r="E2" s="170"/>
      <c r="F2" s="170"/>
      <c r="G2" s="170"/>
      <c r="H2" s="170"/>
      <c r="I2" s="170"/>
      <c r="J2" s="170"/>
      <c r="K2" s="170"/>
    </row>
    <row r="3" spans="2:12" s="49" customFormat="1" ht="15.75" x14ac:dyDescent="0.25">
      <c r="B3" s="176" t="s">
        <v>764</v>
      </c>
      <c r="C3" s="175"/>
      <c r="D3" s="176"/>
      <c r="E3" s="176"/>
      <c r="F3" s="176"/>
      <c r="G3" s="176"/>
      <c r="H3" s="175"/>
      <c r="I3" s="175"/>
      <c r="J3" s="177"/>
      <c r="K3" s="177"/>
    </row>
    <row r="4" spans="2:12" x14ac:dyDescent="0.2">
      <c r="B4" s="174"/>
      <c r="C4" s="174"/>
      <c r="D4" s="174"/>
      <c r="E4" s="174" t="s">
        <v>545</v>
      </c>
      <c r="F4" s="174"/>
      <c r="G4" s="174"/>
      <c r="H4" s="174"/>
      <c r="I4" s="174"/>
      <c r="J4" s="174"/>
      <c r="K4" s="174"/>
    </row>
    <row r="5" spans="2:12" s="1" customFormat="1" ht="30" customHeight="1" x14ac:dyDescent="0.2">
      <c r="B5" s="191" t="s">
        <v>783</v>
      </c>
      <c r="C5" s="191"/>
      <c r="D5" s="191"/>
      <c r="E5" s="191"/>
      <c r="F5" s="191"/>
      <c r="G5" s="191"/>
      <c r="H5" s="191"/>
      <c r="I5" s="191"/>
      <c r="J5" s="191"/>
      <c r="K5" s="191"/>
      <c r="L5" s="21"/>
    </row>
    <row r="6" spans="2:12" s="1" customFormat="1" ht="12.75" x14ac:dyDescent="0.2"/>
    <row r="7" spans="2:12" s="53" customFormat="1" ht="12.75" x14ac:dyDescent="0.2">
      <c r="B7" s="54"/>
      <c r="D7" s="54"/>
      <c r="E7" s="54"/>
      <c r="F7" s="54"/>
      <c r="H7" s="55"/>
    </row>
    <row r="8" spans="2:12" s="1" customFormat="1" ht="12.75" x14ac:dyDescent="0.2"/>
    <row r="9" spans="2:12" s="53" customFormat="1" ht="12.75" x14ac:dyDescent="0.2">
      <c r="B9" s="179" t="s">
        <v>743</v>
      </c>
      <c r="C9" s="178"/>
      <c r="D9" s="179"/>
      <c r="E9" s="54"/>
      <c r="F9" s="54"/>
      <c r="H9" s="65"/>
      <c r="I9" s="65"/>
      <c r="J9" s="65"/>
      <c r="K9" s="65"/>
    </row>
    <row r="10" spans="2:12" s="1" customFormat="1" ht="12.75" x14ac:dyDescent="0.2">
      <c r="B10" s="170"/>
      <c r="C10" s="170"/>
      <c r="D10" s="170"/>
    </row>
    <row r="11" spans="2:12" s="1" customFormat="1" ht="12.75" x14ac:dyDescent="0.2">
      <c r="B11" s="172" t="s">
        <v>744</v>
      </c>
      <c r="C11" s="170"/>
      <c r="D11" s="170"/>
      <c r="H11" s="77">
        <v>2018</v>
      </c>
      <c r="I11" s="77">
        <v>2019</v>
      </c>
      <c r="J11" s="77">
        <v>2020</v>
      </c>
      <c r="K11" s="77">
        <v>2021</v>
      </c>
    </row>
    <row r="12" spans="2:12" x14ac:dyDescent="0.2">
      <c r="B12" s="170" t="s">
        <v>739</v>
      </c>
      <c r="C12" s="170"/>
      <c r="D12" s="170" t="s">
        <v>732</v>
      </c>
      <c r="E12" s="1"/>
      <c r="F12" s="1"/>
      <c r="G12" s="1"/>
      <c r="H12" s="71">
        <f>RPM!H37</f>
        <v>1.9933204956534762</v>
      </c>
      <c r="I12" s="102">
        <f>RPM!I37</f>
        <v>2.0371514291443829</v>
      </c>
      <c r="J12" s="102">
        <f>RPM!J37</f>
        <v>1.9199521033835876</v>
      </c>
      <c r="K12" s="102">
        <f>RPM!K37</f>
        <v>1.8550571391537027</v>
      </c>
    </row>
    <row r="13" spans="2:12" x14ac:dyDescent="0.2">
      <c r="B13" s="170" t="s">
        <v>741</v>
      </c>
      <c r="C13" s="170"/>
      <c r="D13" s="170" t="s">
        <v>732</v>
      </c>
      <c r="E13" s="1"/>
      <c r="F13" s="1"/>
      <c r="G13" s="1"/>
      <c r="H13" s="71">
        <f>RPM!H39</f>
        <v>0.79732819826139056</v>
      </c>
      <c r="I13" s="102">
        <f>RPM!I39</f>
        <v>0.81486057165775327</v>
      </c>
      <c r="J13" s="102">
        <f>RPM!J39</f>
        <v>0.76798084135343514</v>
      </c>
      <c r="K13" s="102">
        <f>RPM!K39</f>
        <v>0.74202285566148107</v>
      </c>
    </row>
    <row r="14" spans="2:12" x14ac:dyDescent="0.2">
      <c r="B14" s="174"/>
      <c r="C14" s="174"/>
      <c r="D14" s="174"/>
      <c r="L14" s="24" t="s">
        <v>545</v>
      </c>
    </row>
    <row r="15" spans="2:12" x14ac:dyDescent="0.2">
      <c r="B15" s="174"/>
      <c r="C15" s="174"/>
      <c r="D15" s="174"/>
    </row>
    <row r="16" spans="2:12" s="53" customFormat="1" ht="12.75" x14ac:dyDescent="0.2">
      <c r="B16" s="179" t="s">
        <v>745</v>
      </c>
      <c r="C16" s="178"/>
      <c r="D16" s="179"/>
      <c r="E16" s="54"/>
      <c r="F16" s="54"/>
      <c r="H16" s="65"/>
      <c r="I16" s="65"/>
      <c r="J16" s="65"/>
      <c r="K16" s="65"/>
    </row>
    <row r="17" spans="2:19" x14ac:dyDescent="0.2">
      <c r="B17" s="174"/>
      <c r="C17" s="174"/>
      <c r="D17" s="174"/>
    </row>
    <row r="18" spans="2:19" s="1" customFormat="1" ht="12.75" x14ac:dyDescent="0.2">
      <c r="B18" s="170"/>
      <c r="C18" s="170"/>
      <c r="D18" s="170"/>
      <c r="H18" s="180" t="s">
        <v>550</v>
      </c>
      <c r="I18" s="180" t="s">
        <v>551</v>
      </c>
      <c r="J18" s="180" t="s">
        <v>755</v>
      </c>
      <c r="K18" s="180" t="s">
        <v>553</v>
      </c>
      <c r="L18" s="180" t="s">
        <v>754</v>
      </c>
      <c r="M18" s="180" t="s">
        <v>555</v>
      </c>
      <c r="N18" s="180" t="s">
        <v>556</v>
      </c>
      <c r="O18" s="180" t="s">
        <v>557</v>
      </c>
      <c r="P18" s="180" t="s">
        <v>558</v>
      </c>
      <c r="Q18" s="180" t="s">
        <v>753</v>
      </c>
      <c r="R18" s="180" t="s">
        <v>560</v>
      </c>
      <c r="S18" s="180" t="s">
        <v>561</v>
      </c>
    </row>
    <row r="19" spans="2:19" s="1" customFormat="1" ht="12.75" x14ac:dyDescent="0.2">
      <c r="B19" s="170" t="s">
        <v>695</v>
      </c>
      <c r="C19" s="170"/>
      <c r="D19" s="170" t="s">
        <v>598</v>
      </c>
      <c r="H19" s="86">
        <f>Parameters!F111</f>
        <v>31</v>
      </c>
      <c r="I19" s="86">
        <f>Parameters!G111</f>
        <v>28</v>
      </c>
      <c r="J19" s="86">
        <f>Parameters!H111</f>
        <v>31</v>
      </c>
      <c r="K19" s="86">
        <f>Parameters!I111</f>
        <v>30</v>
      </c>
      <c r="L19" s="86">
        <f>Parameters!J111</f>
        <v>31</v>
      </c>
      <c r="M19" s="86">
        <f>Parameters!K111</f>
        <v>30</v>
      </c>
      <c r="N19" s="86">
        <f>Parameters!L111</f>
        <v>31</v>
      </c>
      <c r="O19" s="86">
        <f>Parameters!M111</f>
        <v>31</v>
      </c>
      <c r="P19" s="86">
        <f>Parameters!N111</f>
        <v>30</v>
      </c>
      <c r="Q19" s="86">
        <f>Parameters!O111</f>
        <v>31</v>
      </c>
      <c r="R19" s="86">
        <f>Parameters!P111</f>
        <v>30</v>
      </c>
      <c r="S19" s="86">
        <f>Parameters!Q111</f>
        <v>31</v>
      </c>
    </row>
    <row r="20" spans="2:19" s="1" customFormat="1" ht="12.75" x14ac:dyDescent="0.2">
      <c r="B20" s="170" t="s">
        <v>696</v>
      </c>
      <c r="C20" s="170"/>
      <c r="D20" s="170" t="s">
        <v>598</v>
      </c>
      <c r="H20" s="86">
        <f>Parameters!F112</f>
        <v>31</v>
      </c>
      <c r="I20" s="86">
        <f>Parameters!G112</f>
        <v>28</v>
      </c>
      <c r="J20" s="86">
        <f>Parameters!H112</f>
        <v>31</v>
      </c>
      <c r="K20" s="86">
        <f>Parameters!I112</f>
        <v>30</v>
      </c>
      <c r="L20" s="86">
        <f>Parameters!J112</f>
        <v>31</v>
      </c>
      <c r="M20" s="86">
        <f>Parameters!K112</f>
        <v>30</v>
      </c>
      <c r="N20" s="86">
        <f>Parameters!L112</f>
        <v>31</v>
      </c>
      <c r="O20" s="86">
        <f>Parameters!M112</f>
        <v>31</v>
      </c>
      <c r="P20" s="86">
        <f>Parameters!N112</f>
        <v>30</v>
      </c>
      <c r="Q20" s="86">
        <f>Parameters!O112</f>
        <v>31</v>
      </c>
      <c r="R20" s="86">
        <f>Parameters!P112</f>
        <v>30</v>
      </c>
      <c r="S20" s="86">
        <f>Parameters!Q112</f>
        <v>31</v>
      </c>
    </row>
    <row r="21" spans="2:19" s="1" customFormat="1" ht="12.75" x14ac:dyDescent="0.2">
      <c r="B21" s="170" t="s">
        <v>697</v>
      </c>
      <c r="C21" s="170"/>
      <c r="D21" s="170" t="s">
        <v>598</v>
      </c>
      <c r="H21" s="86">
        <f>Parameters!F113</f>
        <v>31</v>
      </c>
      <c r="I21" s="86">
        <f>Parameters!G113</f>
        <v>29</v>
      </c>
      <c r="J21" s="86">
        <f>Parameters!H113</f>
        <v>31</v>
      </c>
      <c r="K21" s="86">
        <f>Parameters!I113</f>
        <v>30</v>
      </c>
      <c r="L21" s="86">
        <f>Parameters!J113</f>
        <v>31</v>
      </c>
      <c r="M21" s="86">
        <f>Parameters!K113</f>
        <v>30</v>
      </c>
      <c r="N21" s="86">
        <f>Parameters!L113</f>
        <v>31</v>
      </c>
      <c r="O21" s="86">
        <f>Parameters!M113</f>
        <v>31</v>
      </c>
      <c r="P21" s="86">
        <f>Parameters!N113</f>
        <v>30</v>
      </c>
      <c r="Q21" s="86">
        <f>Parameters!O113</f>
        <v>31</v>
      </c>
      <c r="R21" s="86">
        <f>Parameters!P113</f>
        <v>30</v>
      </c>
      <c r="S21" s="86">
        <f>Parameters!Q113</f>
        <v>31</v>
      </c>
    </row>
    <row r="22" spans="2:19" s="1" customFormat="1" ht="12.75" x14ac:dyDescent="0.2">
      <c r="B22" s="170" t="s">
        <v>698</v>
      </c>
      <c r="C22" s="170"/>
      <c r="D22" s="170" t="s">
        <v>598</v>
      </c>
      <c r="H22" s="86">
        <f>Parameters!F114</f>
        <v>31</v>
      </c>
      <c r="I22" s="86">
        <f>Parameters!G114</f>
        <v>28</v>
      </c>
      <c r="J22" s="86">
        <f>Parameters!H114</f>
        <v>31</v>
      </c>
      <c r="K22" s="86">
        <f>Parameters!I114</f>
        <v>30</v>
      </c>
      <c r="L22" s="86">
        <f>Parameters!J114</f>
        <v>31</v>
      </c>
      <c r="M22" s="86">
        <f>Parameters!K114</f>
        <v>30</v>
      </c>
      <c r="N22" s="86">
        <f>Parameters!L114</f>
        <v>31</v>
      </c>
      <c r="O22" s="86">
        <f>Parameters!M114</f>
        <v>31</v>
      </c>
      <c r="P22" s="86">
        <f>Parameters!N114</f>
        <v>30</v>
      </c>
      <c r="Q22" s="86">
        <f>Parameters!O114</f>
        <v>31</v>
      </c>
      <c r="R22" s="86">
        <f>Parameters!P114</f>
        <v>30</v>
      </c>
      <c r="S22" s="86">
        <f>Parameters!Q114</f>
        <v>31</v>
      </c>
    </row>
    <row r="23" spans="2:19" s="1" customFormat="1" ht="12.75" x14ac:dyDescent="0.2">
      <c r="B23" s="170"/>
      <c r="C23" s="170"/>
      <c r="D23" s="170"/>
    </row>
    <row r="24" spans="2:19" s="1" customFormat="1" ht="12.75" x14ac:dyDescent="0.2">
      <c r="B24" s="170"/>
      <c r="C24" s="170"/>
      <c r="D24" s="170"/>
      <c r="H24" s="77" t="s">
        <v>546</v>
      </c>
      <c r="I24" s="77" t="s">
        <v>547</v>
      </c>
      <c r="J24" s="77" t="s">
        <v>548</v>
      </c>
      <c r="K24" s="77" t="s">
        <v>549</v>
      </c>
    </row>
    <row r="25" spans="2:19" s="1" customFormat="1" ht="12.75" x14ac:dyDescent="0.2">
      <c r="B25" s="170" t="s">
        <v>746</v>
      </c>
      <c r="C25" s="170"/>
      <c r="D25" s="170" t="s">
        <v>598</v>
      </c>
      <c r="H25" s="86">
        <f>Parameters!F117</f>
        <v>90</v>
      </c>
      <c r="I25" s="86">
        <f>Parameters!G117</f>
        <v>91</v>
      </c>
      <c r="J25" s="86">
        <f>Parameters!H117</f>
        <v>92</v>
      </c>
      <c r="K25" s="86">
        <f>Parameters!I117</f>
        <v>92</v>
      </c>
    </row>
    <row r="26" spans="2:19" s="1" customFormat="1" ht="12.75" x14ac:dyDescent="0.2">
      <c r="B26" s="170" t="s">
        <v>747</v>
      </c>
      <c r="C26" s="170"/>
      <c r="D26" s="170" t="s">
        <v>598</v>
      </c>
      <c r="H26" s="86">
        <f>Parameters!F118</f>
        <v>90</v>
      </c>
      <c r="I26" s="86">
        <f>Parameters!G118</f>
        <v>91</v>
      </c>
      <c r="J26" s="86">
        <f>Parameters!H118</f>
        <v>92</v>
      </c>
      <c r="K26" s="86">
        <f>Parameters!I118</f>
        <v>92</v>
      </c>
    </row>
    <row r="27" spans="2:19" s="1" customFormat="1" ht="12.75" x14ac:dyDescent="0.2">
      <c r="B27" s="170" t="s">
        <v>748</v>
      </c>
      <c r="C27" s="170"/>
      <c r="D27" s="170" t="s">
        <v>598</v>
      </c>
      <c r="H27" s="86">
        <f>Parameters!F119</f>
        <v>91</v>
      </c>
      <c r="I27" s="86">
        <f>Parameters!G119</f>
        <v>91</v>
      </c>
      <c r="J27" s="86">
        <f>Parameters!H119</f>
        <v>92</v>
      </c>
      <c r="K27" s="86">
        <f>Parameters!I119</f>
        <v>92</v>
      </c>
    </row>
    <row r="28" spans="2:19" s="1" customFormat="1" ht="12.75" x14ac:dyDescent="0.2">
      <c r="B28" s="170" t="s">
        <v>749</v>
      </c>
      <c r="C28" s="170"/>
      <c r="D28" s="170" t="s">
        <v>598</v>
      </c>
      <c r="H28" s="86">
        <f>Parameters!F120</f>
        <v>90</v>
      </c>
      <c r="I28" s="86">
        <f>Parameters!G120</f>
        <v>91</v>
      </c>
      <c r="J28" s="86">
        <f>Parameters!H120</f>
        <v>92</v>
      </c>
      <c r="K28" s="86">
        <f>Parameters!I120</f>
        <v>92</v>
      </c>
    </row>
    <row r="29" spans="2:19" s="1" customFormat="1" ht="12.75" x14ac:dyDescent="0.2">
      <c r="B29" s="170"/>
      <c r="C29" s="170"/>
      <c r="D29" s="170"/>
    </row>
    <row r="30" spans="2:19" s="1" customFormat="1" ht="12.75" x14ac:dyDescent="0.2">
      <c r="B30" s="170"/>
      <c r="C30" s="170"/>
      <c r="D30" s="170"/>
      <c r="H30" s="11"/>
    </row>
    <row r="31" spans="2:19" s="1" customFormat="1" ht="12.75" x14ac:dyDescent="0.2">
      <c r="B31" s="170" t="s">
        <v>699</v>
      </c>
      <c r="C31" s="170"/>
      <c r="D31" s="170" t="s">
        <v>598</v>
      </c>
      <c r="H31" s="86">
        <f>Parameters!F123</f>
        <v>365</v>
      </c>
    </row>
    <row r="32" spans="2:19" s="1" customFormat="1" ht="12.75" x14ac:dyDescent="0.2">
      <c r="B32" s="170" t="s">
        <v>700</v>
      </c>
      <c r="C32" s="170"/>
      <c r="D32" s="170" t="s">
        <v>598</v>
      </c>
      <c r="H32" s="86">
        <f>Parameters!F124</f>
        <v>365</v>
      </c>
    </row>
    <row r="33" spans="2:11" s="1" customFormat="1" ht="12.75" x14ac:dyDescent="0.2">
      <c r="B33" s="170" t="s">
        <v>701</v>
      </c>
      <c r="C33" s="170"/>
      <c r="D33" s="170" t="s">
        <v>598</v>
      </c>
      <c r="H33" s="86">
        <f>Parameters!F125</f>
        <v>366</v>
      </c>
    </row>
    <row r="34" spans="2:11" s="1" customFormat="1" ht="12.75" x14ac:dyDescent="0.2">
      <c r="B34" s="170" t="s">
        <v>702</v>
      </c>
      <c r="C34" s="170"/>
      <c r="D34" s="170" t="s">
        <v>598</v>
      </c>
      <c r="H34" s="86">
        <f>Parameters!F126</f>
        <v>365</v>
      </c>
    </row>
    <row r="35" spans="2:11" s="1" customFormat="1" ht="12.75" x14ac:dyDescent="0.2">
      <c r="B35" s="170"/>
      <c r="C35" s="170"/>
      <c r="D35" s="170"/>
    </row>
    <row r="36" spans="2:11" s="1" customFormat="1" ht="12.75" x14ac:dyDescent="0.2">
      <c r="B36" s="170"/>
      <c r="C36" s="170"/>
      <c r="D36" s="170"/>
    </row>
    <row r="37" spans="2:11" s="1" customFormat="1" ht="12.75" x14ac:dyDescent="0.2">
      <c r="B37" s="170" t="s">
        <v>703</v>
      </c>
      <c r="C37" s="170"/>
      <c r="D37" s="170" t="s">
        <v>598</v>
      </c>
      <c r="H37" s="86">
        <f>Parameters!F129</f>
        <v>8760</v>
      </c>
    </row>
    <row r="38" spans="2:11" s="1" customFormat="1" ht="12.75" x14ac:dyDescent="0.2">
      <c r="B38" s="170" t="s">
        <v>704</v>
      </c>
      <c r="C38" s="170"/>
      <c r="D38" s="170" t="s">
        <v>598</v>
      </c>
      <c r="H38" s="86">
        <f>Parameters!F130</f>
        <v>8760</v>
      </c>
    </row>
    <row r="39" spans="2:11" s="1" customFormat="1" ht="12.75" x14ac:dyDescent="0.2">
      <c r="B39" s="170" t="s">
        <v>705</v>
      </c>
      <c r="C39" s="170"/>
      <c r="D39" s="170" t="s">
        <v>598</v>
      </c>
      <c r="H39" s="86">
        <f>Parameters!F131</f>
        <v>8784</v>
      </c>
    </row>
    <row r="40" spans="2:11" s="1" customFormat="1" ht="12.75" x14ac:dyDescent="0.2">
      <c r="B40" s="170" t="s">
        <v>706</v>
      </c>
      <c r="C40" s="170"/>
      <c r="D40" s="170" t="s">
        <v>598</v>
      </c>
      <c r="H40" s="86">
        <f>Parameters!F132</f>
        <v>8760</v>
      </c>
    </row>
    <row r="41" spans="2:11" s="1" customFormat="1" ht="12.75" x14ac:dyDescent="0.2">
      <c r="B41" s="170"/>
      <c r="C41" s="170"/>
      <c r="D41" s="170"/>
    </row>
    <row r="42" spans="2:11" s="53" customFormat="1" ht="12.75" x14ac:dyDescent="0.2">
      <c r="B42" s="179" t="s">
        <v>750</v>
      </c>
      <c r="C42" s="178"/>
      <c r="D42" s="54"/>
      <c r="E42" s="54"/>
      <c r="F42" s="54"/>
      <c r="H42" s="65"/>
      <c r="I42" s="65"/>
      <c r="J42" s="65"/>
      <c r="K42" s="65"/>
    </row>
    <row r="43" spans="2:11" s="1" customFormat="1" ht="12.75" x14ac:dyDescent="0.2">
      <c r="B43" s="170"/>
      <c r="C43" s="170"/>
    </row>
    <row r="44" spans="2:11" s="1" customFormat="1" ht="12.75" x14ac:dyDescent="0.2">
      <c r="B44" s="170" t="s">
        <v>685</v>
      </c>
      <c r="C44" s="170"/>
      <c r="D44" s="170" t="s">
        <v>600</v>
      </c>
      <c r="H44" s="85">
        <f>Parameters!F93</f>
        <v>1.25</v>
      </c>
    </row>
    <row r="45" spans="2:11" s="1" customFormat="1" ht="12.75" x14ac:dyDescent="0.2">
      <c r="B45" s="170" t="s">
        <v>686</v>
      </c>
      <c r="C45" s="170"/>
      <c r="D45" s="170" t="s">
        <v>600</v>
      </c>
      <c r="H45" s="85">
        <f>Parameters!F94</f>
        <v>1.5</v>
      </c>
    </row>
    <row r="46" spans="2:11" s="1" customFormat="1" ht="12.75" x14ac:dyDescent="0.2">
      <c r="B46" s="170" t="s">
        <v>687</v>
      </c>
      <c r="C46" s="170"/>
      <c r="D46" s="170" t="s">
        <v>600</v>
      </c>
      <c r="H46" s="85">
        <f>Parameters!F95</f>
        <v>1.75</v>
      </c>
    </row>
    <row r="47" spans="2:11" x14ac:dyDescent="0.2">
      <c r="B47" s="170" t="s">
        <v>688</v>
      </c>
      <c r="C47" s="174"/>
      <c r="D47" s="170" t="s">
        <v>600</v>
      </c>
      <c r="H47" s="85">
        <f>Parameters!F96</f>
        <v>1.75</v>
      </c>
    </row>
    <row r="48" spans="2:11" ht="15" customHeight="1" x14ac:dyDescent="0.2">
      <c r="B48" s="170"/>
      <c r="C48" s="170"/>
      <c r="D48" s="170"/>
      <c r="E48" s="1"/>
      <c r="F48" s="1"/>
      <c r="G48" s="1"/>
      <c r="H48" s="1"/>
      <c r="I48" s="1"/>
      <c r="J48" s="1"/>
    </row>
    <row r="49" spans="2:19" s="53" customFormat="1" ht="12.75" x14ac:dyDescent="0.2">
      <c r="B49" s="179" t="s">
        <v>751</v>
      </c>
      <c r="C49" s="178"/>
      <c r="D49" s="179"/>
      <c r="E49" s="54"/>
      <c r="F49" s="54"/>
      <c r="H49" s="65"/>
      <c r="I49" s="65"/>
      <c r="J49" s="65"/>
      <c r="K49" s="65"/>
    </row>
    <row r="50" spans="2:19" s="87" customFormat="1" ht="12.75" x14ac:dyDescent="0.25"/>
    <row r="51" spans="2:19" x14ac:dyDescent="0.2">
      <c r="B51" s="174"/>
      <c r="C51" s="174"/>
      <c r="D51" s="174"/>
      <c r="H51" s="180" t="s">
        <v>550</v>
      </c>
      <c r="I51" s="180" t="s">
        <v>551</v>
      </c>
      <c r="J51" s="180" t="s">
        <v>755</v>
      </c>
      <c r="K51" s="180" t="s">
        <v>553</v>
      </c>
      <c r="L51" s="180" t="s">
        <v>754</v>
      </c>
      <c r="M51" s="180" t="s">
        <v>555</v>
      </c>
      <c r="N51" s="180" t="s">
        <v>556</v>
      </c>
      <c r="O51" s="180" t="s">
        <v>557</v>
      </c>
      <c r="P51" s="180" t="s">
        <v>558</v>
      </c>
      <c r="Q51" s="180" t="s">
        <v>753</v>
      </c>
      <c r="R51" s="180" t="s">
        <v>560</v>
      </c>
      <c r="S51" s="180" t="s">
        <v>561</v>
      </c>
    </row>
    <row r="52" spans="2:19" x14ac:dyDescent="0.2">
      <c r="B52" s="170" t="s">
        <v>690</v>
      </c>
      <c r="C52" s="174"/>
      <c r="D52" s="170" t="s">
        <v>600</v>
      </c>
      <c r="H52" s="88">
        <f>Parameters!F101</f>
        <v>1.7849999999999999</v>
      </c>
      <c r="I52" s="88">
        <f>Parameters!G101</f>
        <v>1.667</v>
      </c>
      <c r="J52" s="88">
        <f>Parameters!H101</f>
        <v>1.2070000000000001</v>
      </c>
      <c r="K52" s="88">
        <f>Parameters!I101</f>
        <v>0.85899999999999999</v>
      </c>
      <c r="L52" s="88">
        <f>Parameters!J101</f>
        <v>0.67600000000000005</v>
      </c>
      <c r="M52" s="88">
        <f>Parameters!K101</f>
        <v>0.6</v>
      </c>
      <c r="N52" s="88">
        <f>Parameters!L101</f>
        <v>0.55500000000000005</v>
      </c>
      <c r="O52" s="88">
        <f>Parameters!M101</f>
        <v>0.52800000000000002</v>
      </c>
      <c r="P52" s="88">
        <f>Parameters!N101</f>
        <v>0.57399999999999995</v>
      </c>
      <c r="Q52" s="88">
        <f>Parameters!O101</f>
        <v>0.745</v>
      </c>
      <c r="R52" s="88">
        <f>Parameters!P101</f>
        <v>1.2070000000000001</v>
      </c>
      <c r="S52" s="88">
        <f>Parameters!Q101</f>
        <v>1.595</v>
      </c>
    </row>
    <row r="53" spans="2:19" x14ac:dyDescent="0.2">
      <c r="B53" s="170" t="s">
        <v>691</v>
      </c>
      <c r="C53" s="174"/>
      <c r="D53" s="170" t="s">
        <v>600</v>
      </c>
      <c r="H53" s="88">
        <f>Parameters!F102</f>
        <v>1.877</v>
      </c>
      <c r="I53" s="88">
        <f>Parameters!G102</f>
        <v>1.7529999999999999</v>
      </c>
      <c r="J53" s="88">
        <f>Parameters!H102</f>
        <v>1.2689999999999999</v>
      </c>
      <c r="K53" s="88">
        <f>Parameters!I102</f>
        <v>0.90300000000000002</v>
      </c>
      <c r="L53" s="88">
        <f>Parameters!J102</f>
        <v>0.71099999999999997</v>
      </c>
      <c r="M53" s="88">
        <f>Parameters!K102</f>
        <v>0.63100000000000001</v>
      </c>
      <c r="N53" s="88">
        <f>Parameters!L102</f>
        <v>0.58299999999999996</v>
      </c>
      <c r="O53" s="88">
        <f>Parameters!M102</f>
        <v>0.55500000000000005</v>
      </c>
      <c r="P53" s="88">
        <f>Parameters!N102</f>
        <v>0.60399999999999998</v>
      </c>
      <c r="Q53" s="88">
        <f>Parameters!O102</f>
        <v>0.78400000000000003</v>
      </c>
      <c r="R53" s="88">
        <f>Parameters!P102</f>
        <v>1.2689999999999999</v>
      </c>
      <c r="S53" s="88">
        <f>Parameters!Q102</f>
        <v>1.677</v>
      </c>
    </row>
    <row r="54" spans="2:19" x14ac:dyDescent="0.2">
      <c r="B54" s="170" t="s">
        <v>692</v>
      </c>
      <c r="C54" s="174"/>
      <c r="D54" s="170" t="s">
        <v>600</v>
      </c>
      <c r="H54" s="88">
        <f>Parameters!F103</f>
        <v>1.877</v>
      </c>
      <c r="I54" s="88">
        <f>Parameters!G103</f>
        <v>1.7529999999999999</v>
      </c>
      <c r="J54" s="88">
        <f>Parameters!H103</f>
        <v>1.2689999999999999</v>
      </c>
      <c r="K54" s="88">
        <f>Parameters!I103</f>
        <v>0.90300000000000002</v>
      </c>
      <c r="L54" s="88">
        <f>Parameters!J103</f>
        <v>0.71099999999999997</v>
      </c>
      <c r="M54" s="88">
        <f>Parameters!K103</f>
        <v>0.63100000000000001</v>
      </c>
      <c r="N54" s="88">
        <f>Parameters!L103</f>
        <v>0.58299999999999996</v>
      </c>
      <c r="O54" s="88">
        <f>Parameters!M103</f>
        <v>0.55500000000000005</v>
      </c>
      <c r="P54" s="88">
        <f>Parameters!N103</f>
        <v>0.60399999999999998</v>
      </c>
      <c r="Q54" s="88">
        <f>Parameters!O103</f>
        <v>0.78400000000000003</v>
      </c>
      <c r="R54" s="88">
        <f>Parameters!P103</f>
        <v>1.2689999999999999</v>
      </c>
      <c r="S54" s="88">
        <f>Parameters!Q103</f>
        <v>1.677</v>
      </c>
    </row>
    <row r="55" spans="2:19" x14ac:dyDescent="0.2">
      <c r="B55" s="170"/>
      <c r="C55" s="174"/>
      <c r="D55" s="174"/>
    </row>
    <row r="56" spans="2:19" x14ac:dyDescent="0.2">
      <c r="B56" s="170"/>
      <c r="C56" s="174"/>
      <c r="D56" s="174"/>
      <c r="H56" s="77" t="s">
        <v>546</v>
      </c>
      <c r="I56" s="77" t="s">
        <v>547</v>
      </c>
      <c r="J56" s="77" t="s">
        <v>548</v>
      </c>
      <c r="K56" s="77" t="s">
        <v>549</v>
      </c>
    </row>
    <row r="57" spans="2:19" x14ac:dyDescent="0.2">
      <c r="B57" s="170" t="s">
        <v>693</v>
      </c>
      <c r="C57" s="174"/>
      <c r="D57" s="170" t="s">
        <v>600</v>
      </c>
      <c r="H57" s="88">
        <f>Parameters!F106</f>
        <v>1.5529999999999999</v>
      </c>
      <c r="I57" s="88">
        <f>Parameters!G106</f>
        <v>0.71199999999999997</v>
      </c>
      <c r="J57" s="88">
        <f>Parameters!H106</f>
        <v>0.55200000000000005</v>
      </c>
      <c r="K57" s="88">
        <f>Parameters!I106</f>
        <v>1.1830000000000001</v>
      </c>
    </row>
    <row r="58" spans="2:19" s="92" customFormat="1" x14ac:dyDescent="0.2">
      <c r="B58" s="170"/>
      <c r="C58" s="174"/>
    </row>
    <row r="59" spans="2:19" s="98" customFormat="1" ht="12.75" x14ac:dyDescent="0.2">
      <c r="B59" s="179" t="s">
        <v>752</v>
      </c>
      <c r="C59" s="178"/>
      <c r="D59" s="99"/>
      <c r="E59" s="99"/>
      <c r="F59" s="99"/>
      <c r="H59" s="65"/>
      <c r="I59" s="65"/>
      <c r="J59" s="65"/>
      <c r="K59" s="65"/>
    </row>
    <row r="60" spans="2:19" s="92" customFormat="1" x14ac:dyDescent="0.2">
      <c r="B60" s="170"/>
      <c r="C60" s="174"/>
    </row>
    <row r="61" spans="2:19" s="92" customFormat="1" x14ac:dyDescent="0.2">
      <c r="B61" s="170" t="s">
        <v>708</v>
      </c>
      <c r="C61" s="174"/>
      <c r="D61" s="92" t="s">
        <v>7</v>
      </c>
      <c r="H61" s="159">
        <f>Parameters!F137</f>
        <v>1E-4</v>
      </c>
    </row>
    <row r="62" spans="2:19" s="92" customFormat="1" x14ac:dyDescent="0.2"/>
    <row r="63" spans="2:19" s="53" customFormat="1" ht="12.75" x14ac:dyDescent="0.2">
      <c r="B63" s="179" t="s">
        <v>756</v>
      </c>
      <c r="D63" s="54"/>
      <c r="E63" s="54"/>
      <c r="F63" s="54"/>
      <c r="H63" s="65"/>
      <c r="I63" s="65"/>
      <c r="J63" s="65"/>
      <c r="K63" s="65"/>
    </row>
    <row r="65" spans="2:55" ht="15" x14ac:dyDescent="0.25">
      <c r="B65" s="117"/>
      <c r="C65" s="111"/>
      <c r="D65" s="111"/>
      <c r="E65" s="111"/>
      <c r="F65" s="111"/>
      <c r="G65" s="112"/>
      <c r="H65" s="122">
        <v>2018</v>
      </c>
      <c r="I65" s="123"/>
      <c r="J65" s="123"/>
      <c r="K65" s="123"/>
      <c r="L65" s="123"/>
      <c r="M65" s="123"/>
      <c r="N65" s="123"/>
      <c r="O65" s="123"/>
      <c r="P65" s="123"/>
      <c r="Q65" s="123"/>
      <c r="R65" s="123"/>
      <c r="S65" s="124"/>
      <c r="T65" s="122">
        <v>2019</v>
      </c>
      <c r="U65" s="123"/>
      <c r="V65" s="123"/>
      <c r="W65" s="123"/>
      <c r="X65" s="123"/>
      <c r="Y65" s="123"/>
      <c r="Z65" s="123"/>
      <c r="AA65" s="123"/>
      <c r="AB65" s="123"/>
      <c r="AC65" s="123"/>
      <c r="AD65" s="123"/>
      <c r="AE65" s="124"/>
      <c r="AF65" s="122">
        <v>2020</v>
      </c>
      <c r="AG65" s="123"/>
      <c r="AH65" s="123"/>
      <c r="AI65" s="123"/>
      <c r="AJ65" s="123"/>
      <c r="AK65" s="123"/>
      <c r="AL65" s="123"/>
      <c r="AM65" s="123"/>
      <c r="AN65" s="123"/>
      <c r="AO65" s="123"/>
      <c r="AP65" s="123"/>
      <c r="AQ65" s="124"/>
      <c r="AR65" s="122">
        <v>2021</v>
      </c>
      <c r="AS65" s="123"/>
      <c r="AT65" s="123"/>
      <c r="AU65" s="123"/>
      <c r="AV65" s="123"/>
      <c r="AW65" s="123"/>
      <c r="AX65" s="123"/>
      <c r="AY65" s="123"/>
      <c r="AZ65" s="123"/>
      <c r="BA65" s="123"/>
      <c r="BB65" s="123"/>
      <c r="BC65" s="124"/>
    </row>
    <row r="66" spans="2:55" s="92" customFormat="1" x14ac:dyDescent="0.2">
      <c r="B66" s="118" t="s">
        <v>757</v>
      </c>
      <c r="C66" s="173"/>
      <c r="D66" s="173"/>
      <c r="E66" s="173"/>
      <c r="F66" s="173"/>
      <c r="G66" s="182"/>
      <c r="H66" s="125" t="s">
        <v>546</v>
      </c>
      <c r="I66" s="126" t="s">
        <v>547</v>
      </c>
      <c r="J66" s="126" t="s">
        <v>548</v>
      </c>
      <c r="K66" s="126" t="s">
        <v>549</v>
      </c>
      <c r="L66" s="23"/>
      <c r="M66" s="23"/>
      <c r="N66" s="23"/>
      <c r="O66" s="23"/>
      <c r="P66" s="23"/>
      <c r="Q66" s="23"/>
      <c r="R66" s="23"/>
      <c r="S66" s="75"/>
      <c r="T66" s="125" t="s">
        <v>546</v>
      </c>
      <c r="U66" s="126" t="s">
        <v>547</v>
      </c>
      <c r="V66" s="126" t="s">
        <v>548</v>
      </c>
      <c r="W66" s="126" t="s">
        <v>549</v>
      </c>
      <c r="X66" s="23"/>
      <c r="Y66" s="23"/>
      <c r="Z66" s="23"/>
      <c r="AA66" s="23"/>
      <c r="AB66" s="23"/>
      <c r="AC66" s="23"/>
      <c r="AD66" s="23"/>
      <c r="AE66" s="75"/>
      <c r="AF66" s="125" t="s">
        <v>546</v>
      </c>
      <c r="AG66" s="126" t="s">
        <v>547</v>
      </c>
      <c r="AH66" s="126" t="s">
        <v>548</v>
      </c>
      <c r="AI66" s="126" t="s">
        <v>549</v>
      </c>
      <c r="AJ66" s="23"/>
      <c r="AK66" s="23"/>
      <c r="AL66" s="23"/>
      <c r="AM66" s="23"/>
      <c r="AN66" s="23"/>
      <c r="AO66" s="23"/>
      <c r="AP66" s="23"/>
      <c r="AQ66" s="75"/>
      <c r="AR66" s="125" t="s">
        <v>546</v>
      </c>
      <c r="AS66" s="126" t="s">
        <v>547</v>
      </c>
      <c r="AT66" s="126" t="s">
        <v>548</v>
      </c>
      <c r="AU66" s="126" t="s">
        <v>549</v>
      </c>
      <c r="AV66" s="23"/>
      <c r="AW66" s="23"/>
      <c r="AX66" s="23"/>
      <c r="AY66" s="23"/>
      <c r="AZ66" s="23"/>
      <c r="BA66" s="23"/>
      <c r="BB66" s="23"/>
      <c r="BC66" s="75"/>
    </row>
    <row r="67" spans="2:55" x14ac:dyDescent="0.2">
      <c r="B67" s="113" t="s">
        <v>761</v>
      </c>
      <c r="C67" s="173"/>
      <c r="D67" s="173"/>
      <c r="E67" s="173"/>
      <c r="F67" s="173"/>
      <c r="G67" s="182"/>
      <c r="H67" s="127">
        <f>H25/$H$31</f>
        <v>0.24657534246575341</v>
      </c>
      <c r="I67" s="114">
        <f>I25/$H$31</f>
        <v>0.24931506849315069</v>
      </c>
      <c r="J67" s="114">
        <f>J25/$H$31</f>
        <v>0.25205479452054796</v>
      </c>
      <c r="K67" s="114">
        <f>K25/$H$31</f>
        <v>0.25205479452054796</v>
      </c>
      <c r="L67" s="115"/>
      <c r="M67" s="115"/>
      <c r="N67" s="115"/>
      <c r="O67" s="115"/>
      <c r="P67" s="115"/>
      <c r="Q67" s="115"/>
      <c r="R67" s="115"/>
      <c r="S67" s="128"/>
      <c r="T67" s="127">
        <f>H25/$H$32</f>
        <v>0.24657534246575341</v>
      </c>
      <c r="U67" s="114">
        <f>I25/$H$32</f>
        <v>0.24931506849315069</v>
      </c>
      <c r="V67" s="114">
        <f>J25/$H$32</f>
        <v>0.25205479452054796</v>
      </c>
      <c r="W67" s="114">
        <f>K25/$H$32</f>
        <v>0.25205479452054796</v>
      </c>
      <c r="X67" s="115"/>
      <c r="Y67" s="115"/>
      <c r="Z67" s="115"/>
      <c r="AA67" s="115"/>
      <c r="AB67" s="115"/>
      <c r="AC67" s="115"/>
      <c r="AD67" s="115"/>
      <c r="AE67" s="128"/>
      <c r="AF67" s="127">
        <f>H27/$H$33</f>
        <v>0.24863387978142076</v>
      </c>
      <c r="AG67" s="114">
        <f>I27/$H$33</f>
        <v>0.24863387978142076</v>
      </c>
      <c r="AH67" s="114">
        <f>J27/$H$33</f>
        <v>0.25136612021857924</v>
      </c>
      <c r="AI67" s="114">
        <f>K27/$H$33</f>
        <v>0.25136612021857924</v>
      </c>
      <c r="AJ67" s="115"/>
      <c r="AK67" s="115"/>
      <c r="AL67" s="115"/>
      <c r="AM67" s="115"/>
      <c r="AN67" s="115"/>
      <c r="AO67" s="115"/>
      <c r="AP67" s="115"/>
      <c r="AQ67" s="128"/>
      <c r="AR67" s="127">
        <f>H28/$H$34</f>
        <v>0.24657534246575341</v>
      </c>
      <c r="AS67" s="114">
        <f>I28/$H$34</f>
        <v>0.24931506849315069</v>
      </c>
      <c r="AT67" s="114">
        <f>J28/$H$34</f>
        <v>0.25205479452054796</v>
      </c>
      <c r="AU67" s="114">
        <f>K28/$H$34</f>
        <v>0.25205479452054796</v>
      </c>
      <c r="AV67" s="115"/>
      <c r="AW67" s="115"/>
      <c r="AX67" s="115"/>
      <c r="AY67" s="115"/>
      <c r="AZ67" s="115"/>
      <c r="BA67" s="115"/>
      <c r="BB67" s="115"/>
      <c r="BC67" s="128"/>
    </row>
    <row r="68" spans="2:55" x14ac:dyDescent="0.2">
      <c r="B68" s="116"/>
      <c r="C68" s="173"/>
      <c r="D68" s="173"/>
      <c r="E68" s="173"/>
      <c r="F68" s="173"/>
      <c r="G68" s="182"/>
      <c r="H68" s="116"/>
      <c r="I68" s="23"/>
      <c r="J68" s="23"/>
      <c r="K68" s="23"/>
      <c r="L68" s="23"/>
      <c r="M68" s="23"/>
      <c r="N68" s="23"/>
      <c r="O68" s="23"/>
      <c r="P68" s="23"/>
      <c r="Q68" s="23"/>
      <c r="R68" s="23"/>
      <c r="S68" s="75"/>
      <c r="T68" s="116"/>
      <c r="U68" s="23"/>
      <c r="V68" s="23"/>
      <c r="W68" s="23"/>
      <c r="X68" s="23"/>
      <c r="Y68" s="23"/>
      <c r="Z68" s="23"/>
      <c r="AA68" s="23"/>
      <c r="AB68" s="23"/>
      <c r="AC68" s="23"/>
      <c r="AD68" s="23"/>
      <c r="AE68" s="75"/>
      <c r="AF68" s="116"/>
      <c r="AG68" s="23"/>
      <c r="AH68" s="23"/>
      <c r="AI68" s="23"/>
      <c r="AJ68" s="23"/>
      <c r="AK68" s="23"/>
      <c r="AL68" s="23"/>
      <c r="AM68" s="23"/>
      <c r="AN68" s="23"/>
      <c r="AO68" s="23"/>
      <c r="AP68" s="23"/>
      <c r="AQ68" s="75"/>
      <c r="AR68" s="116"/>
      <c r="AS68" s="23"/>
      <c r="AT68" s="23"/>
      <c r="AU68" s="23"/>
      <c r="AV68" s="23"/>
      <c r="AW68" s="23"/>
      <c r="AX68" s="23"/>
      <c r="AY68" s="23"/>
      <c r="AZ68" s="23"/>
      <c r="BA68" s="23"/>
      <c r="BB68" s="23"/>
      <c r="BC68" s="75"/>
    </row>
    <row r="69" spans="2:55" x14ac:dyDescent="0.2">
      <c r="B69" s="187" t="s">
        <v>739</v>
      </c>
      <c r="C69" s="188"/>
      <c r="D69" s="173"/>
      <c r="E69" s="173"/>
      <c r="F69" s="173"/>
      <c r="G69" s="182"/>
      <c r="H69" s="127">
        <f t="shared" ref="H69:K70" si="0">$H12*$H$44*H$57*H$67</f>
        <v>0.95413152629276143</v>
      </c>
      <c r="I69" s="114">
        <f t="shared" si="0"/>
        <v>0.44229870395335624</v>
      </c>
      <c r="J69" s="114">
        <f t="shared" si="0"/>
        <v>0.34667393168241833</v>
      </c>
      <c r="K69" s="114">
        <f t="shared" si="0"/>
        <v>0.74296242967445802</v>
      </c>
      <c r="L69" s="115"/>
      <c r="M69" s="115"/>
      <c r="N69" s="115"/>
      <c r="O69" s="115"/>
      <c r="P69" s="115"/>
      <c r="Q69" s="115"/>
      <c r="R69" s="115"/>
      <c r="S69" s="128"/>
      <c r="T69" s="127">
        <f t="shared" ref="T69:W70" si="1">$I12*$H$44*H$57*T$67</f>
        <v>0.97511183305311777</v>
      </c>
      <c r="U69" s="114">
        <f t="shared" si="1"/>
        <v>0.45202436779836597</v>
      </c>
      <c r="V69" s="114">
        <f t="shared" si="1"/>
        <v>0.35429691156735743</v>
      </c>
      <c r="W69" s="114">
        <f t="shared" si="1"/>
        <v>0.7592993593916374</v>
      </c>
      <c r="X69" s="115"/>
      <c r="Y69" s="115"/>
      <c r="Z69" s="115"/>
      <c r="AA69" s="115"/>
      <c r="AB69" s="115"/>
      <c r="AC69" s="115"/>
      <c r="AD69" s="115"/>
      <c r="AE69" s="128"/>
      <c r="AF69" s="127">
        <f t="shared" ref="AF69:AI70" si="2">$J12*$H$44*H$57*AF$67</f>
        <v>0.92668507891556939</v>
      </c>
      <c r="AG69" s="114">
        <f t="shared" si="2"/>
        <v>0.42485497500829711</v>
      </c>
      <c r="AH69" s="114">
        <f t="shared" si="2"/>
        <v>0.33300152875079275</v>
      </c>
      <c r="AI69" s="114">
        <f t="shared" si="2"/>
        <v>0.71366088498584745</v>
      </c>
      <c r="AJ69" s="115"/>
      <c r="AK69" s="115"/>
      <c r="AL69" s="115"/>
      <c r="AM69" s="115"/>
      <c r="AN69" s="115"/>
      <c r="AO69" s="115"/>
      <c r="AP69" s="115"/>
      <c r="AQ69" s="128"/>
      <c r="AR69" s="127">
        <f t="shared" ref="AR69:AU70" si="3">$K12*$H$44*H$57*AR$67</f>
        <v>0.88794978198463359</v>
      </c>
      <c r="AS69" s="114">
        <f t="shared" si="3"/>
        <v>0.41161939095906402</v>
      </c>
      <c r="AT69" s="114">
        <f t="shared" si="3"/>
        <v>0.32262747176295087</v>
      </c>
      <c r="AU69" s="114">
        <f t="shared" si="3"/>
        <v>0.69142807807168627</v>
      </c>
      <c r="AV69" s="115"/>
      <c r="AW69" s="115"/>
      <c r="AX69" s="115"/>
      <c r="AY69" s="115"/>
      <c r="AZ69" s="115"/>
      <c r="BA69" s="115"/>
      <c r="BB69" s="115"/>
      <c r="BC69" s="128"/>
    </row>
    <row r="70" spans="2:55" x14ac:dyDescent="0.2">
      <c r="B70" s="189" t="s">
        <v>741</v>
      </c>
      <c r="C70" s="190"/>
      <c r="D70" s="181"/>
      <c r="E70" s="181"/>
      <c r="F70" s="181"/>
      <c r="G70" s="183"/>
      <c r="H70" s="130">
        <f t="shared" si="0"/>
        <v>0.38165261051710464</v>
      </c>
      <c r="I70" s="120">
        <f t="shared" si="0"/>
        <v>0.17691948158134255</v>
      </c>
      <c r="J70" s="120">
        <f t="shared" si="0"/>
        <v>0.13866957267296734</v>
      </c>
      <c r="K70" s="120">
        <f t="shared" si="0"/>
        <v>0.29718497186978327</v>
      </c>
      <c r="L70" s="140"/>
      <c r="M70" s="140"/>
      <c r="N70" s="140"/>
      <c r="O70" s="140"/>
      <c r="P70" s="140"/>
      <c r="Q70" s="140"/>
      <c r="R70" s="140"/>
      <c r="S70" s="141"/>
      <c r="T70" s="130">
        <f t="shared" si="1"/>
        <v>0.39004473322124716</v>
      </c>
      <c r="U70" s="120">
        <f t="shared" si="1"/>
        <v>0.18080974711934639</v>
      </c>
      <c r="V70" s="120">
        <f t="shared" si="1"/>
        <v>0.14171876462694297</v>
      </c>
      <c r="W70" s="120">
        <f t="shared" si="1"/>
        <v>0.303719743756655</v>
      </c>
      <c r="X70" s="140"/>
      <c r="Y70" s="140"/>
      <c r="Z70" s="140"/>
      <c r="AA70" s="140"/>
      <c r="AB70" s="140"/>
      <c r="AC70" s="140"/>
      <c r="AD70" s="140"/>
      <c r="AE70" s="141"/>
      <c r="AF70" s="130">
        <f t="shared" si="2"/>
        <v>0.37067403156622786</v>
      </c>
      <c r="AG70" s="120">
        <f t="shared" si="2"/>
        <v>0.16994199000331886</v>
      </c>
      <c r="AH70" s="120">
        <f t="shared" si="2"/>
        <v>0.13320061150031712</v>
      </c>
      <c r="AI70" s="120">
        <f t="shared" si="2"/>
        <v>0.28546435399433906</v>
      </c>
      <c r="AJ70" s="140"/>
      <c r="AK70" s="140"/>
      <c r="AL70" s="140"/>
      <c r="AM70" s="140"/>
      <c r="AN70" s="140"/>
      <c r="AO70" s="140"/>
      <c r="AP70" s="140"/>
      <c r="AQ70" s="141"/>
      <c r="AR70" s="130">
        <f t="shared" si="3"/>
        <v>0.35517991279385341</v>
      </c>
      <c r="AS70" s="120">
        <f t="shared" si="3"/>
        <v>0.16464775638362564</v>
      </c>
      <c r="AT70" s="120">
        <f t="shared" si="3"/>
        <v>0.12905098870518034</v>
      </c>
      <c r="AU70" s="120">
        <f t="shared" si="3"/>
        <v>0.27657123122867455</v>
      </c>
      <c r="AV70" s="140"/>
      <c r="AW70" s="140"/>
      <c r="AX70" s="140"/>
      <c r="AY70" s="140"/>
      <c r="AZ70" s="140"/>
      <c r="BA70" s="140"/>
      <c r="BB70" s="140"/>
      <c r="BC70" s="141"/>
    </row>
    <row r="71" spans="2:55" x14ac:dyDescent="0.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row>
    <row r="72" spans="2:55" s="92" customFormat="1" ht="15" x14ac:dyDescent="0.25">
      <c r="B72" s="117"/>
      <c r="C72" s="111"/>
      <c r="D72" s="111"/>
      <c r="E72" s="111"/>
      <c r="F72" s="111"/>
      <c r="G72" s="112"/>
      <c r="H72" s="186">
        <v>2018</v>
      </c>
      <c r="I72" s="123"/>
      <c r="J72" s="123"/>
      <c r="K72" s="123"/>
      <c r="L72" s="123"/>
      <c r="M72" s="123"/>
      <c r="N72" s="123"/>
      <c r="O72" s="123"/>
      <c r="P72" s="123"/>
      <c r="Q72" s="123"/>
      <c r="R72" s="123"/>
      <c r="S72" s="124"/>
      <c r="T72" s="122">
        <v>2019</v>
      </c>
      <c r="U72" s="123"/>
      <c r="V72" s="123"/>
      <c r="W72" s="123"/>
      <c r="X72" s="123"/>
      <c r="Y72" s="123"/>
      <c r="Z72" s="123"/>
      <c r="AA72" s="123"/>
      <c r="AB72" s="123"/>
      <c r="AC72" s="123"/>
      <c r="AD72" s="123"/>
      <c r="AE72" s="124"/>
      <c r="AF72" s="122">
        <v>2020</v>
      </c>
      <c r="AG72" s="123"/>
      <c r="AH72" s="123"/>
      <c r="AI72" s="123"/>
      <c r="AJ72" s="123"/>
      <c r="AK72" s="123"/>
      <c r="AL72" s="123"/>
      <c r="AM72" s="123"/>
      <c r="AN72" s="123"/>
      <c r="AO72" s="123"/>
      <c r="AP72" s="123"/>
      <c r="AQ72" s="124"/>
      <c r="AR72" s="122">
        <v>2021</v>
      </c>
      <c r="AS72" s="123"/>
      <c r="AT72" s="123"/>
      <c r="AU72" s="123"/>
      <c r="AV72" s="123"/>
      <c r="AW72" s="123"/>
      <c r="AX72" s="123"/>
      <c r="AY72" s="123"/>
      <c r="AZ72" s="123"/>
      <c r="BA72" s="123"/>
      <c r="BB72" s="123"/>
      <c r="BC72" s="124"/>
    </row>
    <row r="73" spans="2:55" x14ac:dyDescent="0.2">
      <c r="B73" s="116"/>
      <c r="C73" s="173"/>
      <c r="D73" s="173"/>
      <c r="E73" s="173"/>
      <c r="F73" s="173"/>
      <c r="G73" s="182"/>
      <c r="H73" s="180" t="s">
        <v>550</v>
      </c>
      <c r="I73" s="180" t="s">
        <v>551</v>
      </c>
      <c r="J73" s="180" t="s">
        <v>755</v>
      </c>
      <c r="K73" s="180" t="s">
        <v>553</v>
      </c>
      <c r="L73" s="180" t="s">
        <v>754</v>
      </c>
      <c r="M73" s="180" t="s">
        <v>555</v>
      </c>
      <c r="N73" s="180" t="s">
        <v>556</v>
      </c>
      <c r="O73" s="180" t="s">
        <v>557</v>
      </c>
      <c r="P73" s="180" t="s">
        <v>558</v>
      </c>
      <c r="Q73" s="180" t="s">
        <v>753</v>
      </c>
      <c r="R73" s="180" t="s">
        <v>560</v>
      </c>
      <c r="S73" s="180" t="s">
        <v>561</v>
      </c>
      <c r="T73" s="180" t="s">
        <v>550</v>
      </c>
      <c r="U73" s="180" t="s">
        <v>551</v>
      </c>
      <c r="V73" s="180" t="s">
        <v>755</v>
      </c>
      <c r="W73" s="180" t="s">
        <v>553</v>
      </c>
      <c r="X73" s="180" t="s">
        <v>754</v>
      </c>
      <c r="Y73" s="180" t="s">
        <v>555</v>
      </c>
      <c r="Z73" s="180" t="s">
        <v>556</v>
      </c>
      <c r="AA73" s="180" t="s">
        <v>557</v>
      </c>
      <c r="AB73" s="180" t="s">
        <v>558</v>
      </c>
      <c r="AC73" s="180" t="s">
        <v>753</v>
      </c>
      <c r="AD73" s="180" t="s">
        <v>560</v>
      </c>
      <c r="AE73" s="180" t="s">
        <v>561</v>
      </c>
      <c r="AF73" s="180" t="s">
        <v>550</v>
      </c>
      <c r="AG73" s="180" t="s">
        <v>551</v>
      </c>
      <c r="AH73" s="180" t="s">
        <v>755</v>
      </c>
      <c r="AI73" s="180" t="s">
        <v>553</v>
      </c>
      <c r="AJ73" s="180" t="s">
        <v>754</v>
      </c>
      <c r="AK73" s="180" t="s">
        <v>555</v>
      </c>
      <c r="AL73" s="180" t="s">
        <v>556</v>
      </c>
      <c r="AM73" s="180" t="s">
        <v>557</v>
      </c>
      <c r="AN73" s="180" t="s">
        <v>558</v>
      </c>
      <c r="AO73" s="180" t="s">
        <v>753</v>
      </c>
      <c r="AP73" s="180" t="s">
        <v>560</v>
      </c>
      <c r="AQ73" s="180" t="s">
        <v>561</v>
      </c>
      <c r="AR73" s="180" t="s">
        <v>550</v>
      </c>
      <c r="AS73" s="180" t="s">
        <v>551</v>
      </c>
      <c r="AT73" s="180" t="s">
        <v>755</v>
      </c>
      <c r="AU73" s="180" t="s">
        <v>553</v>
      </c>
      <c r="AV73" s="180" t="s">
        <v>754</v>
      </c>
      <c r="AW73" s="180" t="s">
        <v>555</v>
      </c>
      <c r="AX73" s="180" t="s">
        <v>556</v>
      </c>
      <c r="AY73" s="180" t="s">
        <v>557</v>
      </c>
      <c r="AZ73" s="180" t="s">
        <v>558</v>
      </c>
      <c r="BA73" s="180" t="s">
        <v>753</v>
      </c>
      <c r="BB73" s="180" t="s">
        <v>560</v>
      </c>
      <c r="BC73" s="180" t="s">
        <v>561</v>
      </c>
    </row>
    <row r="74" spans="2:55" x14ac:dyDescent="0.2">
      <c r="B74" s="118" t="s">
        <v>758</v>
      </c>
      <c r="C74" s="173"/>
      <c r="D74" s="173"/>
      <c r="E74" s="173"/>
      <c r="F74" s="173"/>
      <c r="G74" s="182"/>
      <c r="H74" s="116"/>
      <c r="I74" s="23"/>
      <c r="J74" s="23"/>
      <c r="K74" s="23"/>
      <c r="L74" s="23"/>
      <c r="M74" s="23"/>
      <c r="N74" s="23"/>
      <c r="O74" s="23"/>
      <c r="P74" s="23"/>
      <c r="Q74" s="23"/>
      <c r="R74" s="23"/>
      <c r="S74" s="75"/>
      <c r="T74" s="116"/>
      <c r="U74" s="23"/>
      <c r="V74" s="23"/>
      <c r="W74" s="23"/>
      <c r="X74" s="23"/>
      <c r="Y74" s="23"/>
      <c r="Z74" s="23"/>
      <c r="AA74" s="23"/>
      <c r="AB74" s="23"/>
      <c r="AC74" s="23"/>
      <c r="AD74" s="23"/>
      <c r="AE74" s="75"/>
      <c r="AF74" s="116"/>
      <c r="AG74" s="23"/>
      <c r="AH74" s="23"/>
      <c r="AI74" s="23"/>
      <c r="AJ74" s="23"/>
      <c r="AK74" s="23"/>
      <c r="AL74" s="23"/>
      <c r="AM74" s="23"/>
      <c r="AN74" s="23"/>
      <c r="AO74" s="23"/>
      <c r="AP74" s="23"/>
      <c r="AQ74" s="75"/>
      <c r="AR74" s="116"/>
      <c r="AS74" s="23"/>
      <c r="AT74" s="23"/>
      <c r="AU74" s="23"/>
      <c r="AV74" s="23"/>
      <c r="AW74" s="23"/>
      <c r="AX74" s="23"/>
      <c r="AY74" s="23"/>
      <c r="AZ74" s="23"/>
      <c r="BA74" s="23"/>
      <c r="BB74" s="23"/>
      <c r="BC74" s="75"/>
    </row>
    <row r="75" spans="2:55" x14ac:dyDescent="0.2">
      <c r="B75" s="113" t="s">
        <v>761</v>
      </c>
      <c r="C75" s="173"/>
      <c r="D75" s="173"/>
      <c r="E75" s="173"/>
      <c r="F75" s="173"/>
      <c r="G75" s="182"/>
      <c r="H75" s="127">
        <f>H$19/$H$31</f>
        <v>8.4931506849315067E-2</v>
      </c>
      <c r="I75" s="114">
        <f t="shared" ref="I75:S75" si="4">I$19/$H$31</f>
        <v>7.6712328767123292E-2</v>
      </c>
      <c r="J75" s="114">
        <f t="shared" si="4"/>
        <v>8.4931506849315067E-2</v>
      </c>
      <c r="K75" s="114">
        <f t="shared" si="4"/>
        <v>8.2191780821917804E-2</v>
      </c>
      <c r="L75" s="114">
        <f t="shared" si="4"/>
        <v>8.4931506849315067E-2</v>
      </c>
      <c r="M75" s="114">
        <f t="shared" si="4"/>
        <v>8.2191780821917804E-2</v>
      </c>
      <c r="N75" s="114">
        <f t="shared" si="4"/>
        <v>8.4931506849315067E-2</v>
      </c>
      <c r="O75" s="114">
        <f t="shared" si="4"/>
        <v>8.4931506849315067E-2</v>
      </c>
      <c r="P75" s="114">
        <f t="shared" si="4"/>
        <v>8.2191780821917804E-2</v>
      </c>
      <c r="Q75" s="114">
        <f t="shared" si="4"/>
        <v>8.4931506849315067E-2</v>
      </c>
      <c r="R75" s="114">
        <f t="shared" si="4"/>
        <v>8.2191780821917804E-2</v>
      </c>
      <c r="S75" s="119">
        <f t="shared" si="4"/>
        <v>8.4931506849315067E-2</v>
      </c>
      <c r="T75" s="127">
        <f>H$20/$H$31</f>
        <v>8.4931506849315067E-2</v>
      </c>
      <c r="U75" s="114">
        <f t="shared" ref="U75:AE75" si="5">I$20/$H$31</f>
        <v>7.6712328767123292E-2</v>
      </c>
      <c r="V75" s="114">
        <f t="shared" si="5"/>
        <v>8.4931506849315067E-2</v>
      </c>
      <c r="W75" s="114">
        <f t="shared" si="5"/>
        <v>8.2191780821917804E-2</v>
      </c>
      <c r="X75" s="114">
        <f t="shared" si="5"/>
        <v>8.4931506849315067E-2</v>
      </c>
      <c r="Y75" s="114">
        <f t="shared" si="5"/>
        <v>8.2191780821917804E-2</v>
      </c>
      <c r="Z75" s="114">
        <f t="shared" si="5"/>
        <v>8.4931506849315067E-2</v>
      </c>
      <c r="AA75" s="114">
        <f t="shared" si="5"/>
        <v>8.4931506849315067E-2</v>
      </c>
      <c r="AB75" s="114">
        <f t="shared" si="5"/>
        <v>8.2191780821917804E-2</v>
      </c>
      <c r="AC75" s="114">
        <f t="shared" si="5"/>
        <v>8.4931506849315067E-2</v>
      </c>
      <c r="AD75" s="114">
        <f t="shared" si="5"/>
        <v>8.2191780821917804E-2</v>
      </c>
      <c r="AE75" s="119">
        <f t="shared" si="5"/>
        <v>8.4931506849315067E-2</v>
      </c>
      <c r="AF75" s="127">
        <f>H$21/$H$33</f>
        <v>8.4699453551912565E-2</v>
      </c>
      <c r="AG75" s="114">
        <f>I$21/$H$33</f>
        <v>7.9234972677595633E-2</v>
      </c>
      <c r="AH75" s="114">
        <f>J$21/$H$33</f>
        <v>8.4699453551912565E-2</v>
      </c>
      <c r="AI75" s="114">
        <f>K$21/$H$33</f>
        <v>8.1967213114754092E-2</v>
      </c>
      <c r="AJ75" s="114">
        <f>L$21/$H$33</f>
        <v>8.4699453551912565E-2</v>
      </c>
      <c r="AK75" s="114">
        <f>M$21/$H$33</f>
        <v>8.1967213114754092E-2</v>
      </c>
      <c r="AL75" s="114">
        <f>N$21/$H$33</f>
        <v>8.4699453551912565E-2</v>
      </c>
      <c r="AM75" s="114">
        <f>O$21/$H$33</f>
        <v>8.4699453551912565E-2</v>
      </c>
      <c r="AN75" s="114">
        <f>P$21/$H$33</f>
        <v>8.1967213114754092E-2</v>
      </c>
      <c r="AO75" s="114">
        <f>Q$21/$H$33</f>
        <v>8.4699453551912565E-2</v>
      </c>
      <c r="AP75" s="114">
        <f>R$21/$H$33</f>
        <v>8.1967213114754092E-2</v>
      </c>
      <c r="AQ75" s="119">
        <f>S$21/$H$33</f>
        <v>8.4699453551912565E-2</v>
      </c>
      <c r="AR75" s="127">
        <f>H$22/$H$31</f>
        <v>8.4931506849315067E-2</v>
      </c>
      <c r="AS75" s="114">
        <f t="shared" ref="AS75:BC75" si="6">I$22/$H$31</f>
        <v>7.6712328767123292E-2</v>
      </c>
      <c r="AT75" s="114">
        <f t="shared" si="6"/>
        <v>8.4931506849315067E-2</v>
      </c>
      <c r="AU75" s="114">
        <f t="shared" si="6"/>
        <v>8.2191780821917804E-2</v>
      </c>
      <c r="AV75" s="114">
        <f t="shared" si="6"/>
        <v>8.4931506849315067E-2</v>
      </c>
      <c r="AW75" s="114">
        <f t="shared" si="6"/>
        <v>8.2191780821917804E-2</v>
      </c>
      <c r="AX75" s="114">
        <f t="shared" si="6"/>
        <v>8.4931506849315067E-2</v>
      </c>
      <c r="AY75" s="114">
        <f t="shared" si="6"/>
        <v>8.4931506849315067E-2</v>
      </c>
      <c r="AZ75" s="114">
        <f t="shared" si="6"/>
        <v>8.2191780821917804E-2</v>
      </c>
      <c r="BA75" s="114">
        <f t="shared" si="6"/>
        <v>8.4931506849315067E-2</v>
      </c>
      <c r="BB75" s="114">
        <f t="shared" si="6"/>
        <v>8.2191780821917804E-2</v>
      </c>
      <c r="BC75" s="119">
        <f t="shared" si="6"/>
        <v>8.4931506849315067E-2</v>
      </c>
    </row>
    <row r="76" spans="2:55" x14ac:dyDescent="0.2">
      <c r="B76" s="116"/>
      <c r="C76" s="173"/>
      <c r="D76" s="173"/>
      <c r="E76" s="173"/>
      <c r="F76" s="173"/>
      <c r="G76" s="182"/>
      <c r="H76" s="116"/>
      <c r="I76" s="23"/>
      <c r="J76" s="23"/>
      <c r="K76" s="23"/>
      <c r="L76" s="23"/>
      <c r="M76" s="23"/>
      <c r="N76" s="23"/>
      <c r="O76" s="23"/>
      <c r="P76" s="23"/>
      <c r="Q76" s="23"/>
      <c r="R76" s="23"/>
      <c r="S76" s="75"/>
      <c r="T76" s="116"/>
      <c r="U76" s="23"/>
      <c r="V76" s="23"/>
      <c r="W76" s="23"/>
      <c r="X76" s="23"/>
      <c r="Y76" s="23"/>
      <c r="Z76" s="23"/>
      <c r="AA76" s="23"/>
      <c r="AB76" s="23"/>
      <c r="AC76" s="23"/>
      <c r="AD76" s="23"/>
      <c r="AE76" s="75"/>
      <c r="AF76" s="116"/>
      <c r="AG76" s="23"/>
      <c r="AH76" s="23"/>
      <c r="AI76" s="23"/>
      <c r="AJ76" s="23"/>
      <c r="AK76" s="23"/>
      <c r="AL76" s="23"/>
      <c r="AM76" s="23"/>
      <c r="AN76" s="23"/>
      <c r="AO76" s="23"/>
      <c r="AP76" s="23"/>
      <c r="AQ76" s="75"/>
      <c r="AR76" s="116"/>
      <c r="AS76" s="23"/>
      <c r="AT76" s="23"/>
      <c r="AU76" s="23"/>
      <c r="AV76" s="23"/>
      <c r="AW76" s="23"/>
      <c r="AX76" s="23"/>
      <c r="AY76" s="23"/>
      <c r="AZ76" s="23"/>
      <c r="BA76" s="23"/>
      <c r="BB76" s="23"/>
      <c r="BC76" s="75"/>
    </row>
    <row r="77" spans="2:55" x14ac:dyDescent="0.2">
      <c r="B77" s="187" t="s">
        <v>739</v>
      </c>
      <c r="C77" s="188"/>
      <c r="D77" s="173"/>
      <c r="E77" s="173"/>
      <c r="F77" s="173"/>
      <c r="G77" s="182"/>
      <c r="H77" s="127">
        <f t="shared" ref="H77:S77" si="7">$H12*$H$45*H$52*H$75</f>
        <v>0.45328927243966483</v>
      </c>
      <c r="I77" s="114">
        <f t="shared" si="7"/>
        <v>0.38235709913063698</v>
      </c>
      <c r="J77" s="114">
        <f t="shared" si="7"/>
        <v>0.30650988898301146</v>
      </c>
      <c r="K77" s="114">
        <f t="shared" si="7"/>
        <v>0.21110083221776746</v>
      </c>
      <c r="L77" s="114">
        <f t="shared" si="7"/>
        <v>0.17166585331608594</v>
      </c>
      <c r="M77" s="114">
        <f t="shared" si="7"/>
        <v>0.14745110515792836</v>
      </c>
      <c r="N77" s="114">
        <f t="shared" si="7"/>
        <v>0.14093868134678655</v>
      </c>
      <c r="O77" s="114">
        <f t="shared" si="7"/>
        <v>0.13408220495694287</v>
      </c>
      <c r="P77" s="114">
        <f t="shared" si="7"/>
        <v>0.14106155726775146</v>
      </c>
      <c r="Q77" s="114">
        <f t="shared" si="7"/>
        <v>0.18918795964568641</v>
      </c>
      <c r="R77" s="114">
        <f t="shared" si="7"/>
        <v>0.29662247320936591</v>
      </c>
      <c r="S77" s="119">
        <f t="shared" si="7"/>
        <v>0.40503999414076491</v>
      </c>
      <c r="T77" s="127">
        <f t="shared" ref="T77:AE78" si="8">$I12*$H$45*H$52*T$75</f>
        <v>0.46325660684262088</v>
      </c>
      <c r="U77" s="114">
        <f t="shared" si="8"/>
        <v>0.39076471276743791</v>
      </c>
      <c r="V77" s="114">
        <f t="shared" si="8"/>
        <v>0.31324970557929604</v>
      </c>
      <c r="W77" s="114">
        <f t="shared" si="8"/>
        <v>0.2157427082015784</v>
      </c>
      <c r="X77" s="114">
        <f t="shared" si="8"/>
        <v>0.1754405973252727</v>
      </c>
      <c r="Y77" s="114">
        <f t="shared" si="8"/>
        <v>0.15069339338876256</v>
      </c>
      <c r="Z77" s="114">
        <f t="shared" si="8"/>
        <v>0.14403776851409222</v>
      </c>
      <c r="AA77" s="114">
        <f t="shared" si="8"/>
        <v>0.13703052572151478</v>
      </c>
      <c r="AB77" s="114">
        <f t="shared" si="8"/>
        <v>0.14416334634191616</v>
      </c>
      <c r="AC77" s="114">
        <f t="shared" si="8"/>
        <v>0.19334799557297064</v>
      </c>
      <c r="AD77" s="114">
        <f t="shared" si="8"/>
        <v>0.30314487636706067</v>
      </c>
      <c r="AE77" s="119">
        <f t="shared" si="8"/>
        <v>0.41394637978374249</v>
      </c>
      <c r="AF77" s="127">
        <f t="shared" ref="AF77:AQ78" si="9">$J12*$H$45*H$52*AF$75</f>
        <v>0.43541208869151971</v>
      </c>
      <c r="AG77" s="114">
        <f t="shared" si="9"/>
        <v>0.38039444481095402</v>
      </c>
      <c r="AH77" s="114">
        <f t="shared" si="9"/>
        <v>0.29442150759140862</v>
      </c>
      <c r="AI77" s="114">
        <f t="shared" si="9"/>
        <v>0.20277526927948791</v>
      </c>
      <c r="AJ77" s="114">
        <f t="shared" si="9"/>
        <v>0.1648955585184691</v>
      </c>
      <c r="AK77" s="114">
        <f t="shared" si="9"/>
        <v>0.14163581090534663</v>
      </c>
      <c r="AL77" s="114">
        <f t="shared" si="9"/>
        <v>0.13538022925702714</v>
      </c>
      <c r="AM77" s="114">
        <f t="shared" si="9"/>
        <v>0.12879416404992852</v>
      </c>
      <c r="AN77" s="114">
        <f t="shared" si="9"/>
        <v>0.13549825909944826</v>
      </c>
      <c r="AO77" s="114">
        <f t="shared" si="9"/>
        <v>0.18172661404772114</v>
      </c>
      <c r="AP77" s="114">
        <f t="shared" si="9"/>
        <v>0.28492403960458895</v>
      </c>
      <c r="AQ77" s="119">
        <f t="shared" si="9"/>
        <v>0.38906570390082579</v>
      </c>
      <c r="AR77" s="127">
        <f t="shared" ref="AR77:BC78" si="10">$K12*$H$45*H$52*AR$75</f>
        <v>0.42184761696604167</v>
      </c>
      <c r="AS77" s="114">
        <f t="shared" si="10"/>
        <v>0.35583553572796539</v>
      </c>
      <c r="AT77" s="114">
        <f t="shared" si="10"/>
        <v>0.2852493409960854</v>
      </c>
      <c r="AU77" s="114">
        <f t="shared" si="10"/>
        <v>0.1964581745588668</v>
      </c>
      <c r="AV77" s="114">
        <f t="shared" si="10"/>
        <v>0.15975853729358219</v>
      </c>
      <c r="AW77" s="114">
        <f t="shared" si="10"/>
        <v>0.13722340481410952</v>
      </c>
      <c r="AX77" s="114">
        <f t="shared" si="10"/>
        <v>0.1311627044348197</v>
      </c>
      <c r="AY77" s="114">
        <f t="shared" si="10"/>
        <v>0.12478181611096359</v>
      </c>
      <c r="AZ77" s="114">
        <f t="shared" si="10"/>
        <v>0.13127705727216477</v>
      </c>
      <c r="BA77" s="114">
        <f t="shared" si="10"/>
        <v>0.17606525189899216</v>
      </c>
      <c r="BB77" s="114">
        <f t="shared" si="10"/>
        <v>0.27604774935105036</v>
      </c>
      <c r="BC77" s="119">
        <f t="shared" si="10"/>
        <v>0.37694506950186918</v>
      </c>
    </row>
    <row r="78" spans="2:55" x14ac:dyDescent="0.2">
      <c r="B78" s="189" t="s">
        <v>741</v>
      </c>
      <c r="C78" s="190"/>
      <c r="D78" s="181"/>
      <c r="E78" s="181"/>
      <c r="F78" s="181"/>
      <c r="G78" s="183"/>
      <c r="H78" s="130">
        <f t="shared" ref="H78:S78" si="11">$H13*$H$45*H$52*H$75</f>
        <v>0.18131570897586591</v>
      </c>
      <c r="I78" s="120">
        <f t="shared" si="11"/>
        <v>0.1529428396522548</v>
      </c>
      <c r="J78" s="120">
        <f t="shared" si="11"/>
        <v>0.12260395559320458</v>
      </c>
      <c r="K78" s="120">
        <f t="shared" si="11"/>
        <v>8.4440332887106992E-2</v>
      </c>
      <c r="L78" s="120">
        <f t="shared" si="11"/>
        <v>6.8666341326434385E-2</v>
      </c>
      <c r="M78" s="120">
        <f t="shared" si="11"/>
        <v>5.8980442063171351E-2</v>
      </c>
      <c r="N78" s="120">
        <f t="shared" si="11"/>
        <v>5.6375472538714617E-2</v>
      </c>
      <c r="O78" s="120">
        <f t="shared" si="11"/>
        <v>5.3632881982777152E-2</v>
      </c>
      <c r="P78" s="120">
        <f t="shared" si="11"/>
        <v>5.642462290710059E-2</v>
      </c>
      <c r="Q78" s="120">
        <f t="shared" si="11"/>
        <v>7.5675183858274583E-2</v>
      </c>
      <c r="R78" s="120">
        <f t="shared" si="11"/>
        <v>0.11864898928374637</v>
      </c>
      <c r="S78" s="121">
        <f t="shared" si="11"/>
        <v>0.16201599765630598</v>
      </c>
      <c r="T78" s="130">
        <f t="shared" si="8"/>
        <v>0.18530264273704836</v>
      </c>
      <c r="U78" s="120">
        <f t="shared" si="8"/>
        <v>0.15630588510697518</v>
      </c>
      <c r="V78" s="120">
        <f t="shared" si="8"/>
        <v>0.12529988223171842</v>
      </c>
      <c r="W78" s="120">
        <f t="shared" si="8"/>
        <v>8.6297083280631362E-2</v>
      </c>
      <c r="X78" s="120">
        <f t="shared" si="8"/>
        <v>7.0176238930109075E-2</v>
      </c>
      <c r="Y78" s="120">
        <f t="shared" si="8"/>
        <v>6.0277357355505025E-2</v>
      </c>
      <c r="Z78" s="120">
        <f t="shared" si="8"/>
        <v>5.7615107405636898E-2</v>
      </c>
      <c r="AA78" s="120">
        <f t="shared" si="8"/>
        <v>5.481221028860591E-2</v>
      </c>
      <c r="AB78" s="120">
        <f t="shared" si="8"/>
        <v>5.7665338536766475E-2</v>
      </c>
      <c r="AC78" s="120">
        <f t="shared" si="8"/>
        <v>7.733919822918825E-2</v>
      </c>
      <c r="AD78" s="120">
        <f t="shared" si="8"/>
        <v>0.12125795054682428</v>
      </c>
      <c r="AE78" s="121">
        <f t="shared" si="8"/>
        <v>0.16557855191349702</v>
      </c>
      <c r="AF78" s="130">
        <f t="shared" si="9"/>
        <v>0.17416483547660791</v>
      </c>
      <c r="AG78" s="120">
        <f t="shared" si="9"/>
        <v>0.15215777792438162</v>
      </c>
      <c r="AH78" s="120">
        <f t="shared" si="9"/>
        <v>0.11776860303656346</v>
      </c>
      <c r="AI78" s="120">
        <f t="shared" si="9"/>
        <v>8.1110107711795165E-2</v>
      </c>
      <c r="AJ78" s="120">
        <f t="shared" si="9"/>
        <v>6.5958223407387662E-2</v>
      </c>
      <c r="AK78" s="120">
        <f t="shared" si="9"/>
        <v>5.6654324362138651E-2</v>
      </c>
      <c r="AL78" s="120">
        <f t="shared" si="9"/>
        <v>5.4152091702810871E-2</v>
      </c>
      <c r="AM78" s="120">
        <f t="shared" si="9"/>
        <v>5.1517665619971419E-2</v>
      </c>
      <c r="AN78" s="120">
        <f t="shared" si="9"/>
        <v>5.419930363977931E-2</v>
      </c>
      <c r="AO78" s="120">
        <f t="shared" si="9"/>
        <v>7.2690645619088459E-2</v>
      </c>
      <c r="AP78" s="120">
        <f t="shared" si="9"/>
        <v>0.1139696158418356</v>
      </c>
      <c r="AQ78" s="121">
        <f t="shared" si="9"/>
        <v>0.15562628156033034</v>
      </c>
      <c r="AR78" s="130">
        <f t="shared" si="10"/>
        <v>0.16873904678641666</v>
      </c>
      <c r="AS78" s="120">
        <f t="shared" si="10"/>
        <v>0.14233421429118612</v>
      </c>
      <c r="AT78" s="120">
        <f t="shared" si="10"/>
        <v>0.11409973639843413</v>
      </c>
      <c r="AU78" s="120">
        <f t="shared" si="10"/>
        <v>7.85832698235467E-2</v>
      </c>
      <c r="AV78" s="120">
        <f t="shared" si="10"/>
        <v>6.3903414917432858E-2</v>
      </c>
      <c r="AW78" s="120">
        <f t="shared" si="10"/>
        <v>5.4889361925643795E-2</v>
      </c>
      <c r="AX78" s="120">
        <f t="shared" si="10"/>
        <v>5.2465081773927877E-2</v>
      </c>
      <c r="AY78" s="120">
        <f t="shared" si="10"/>
        <v>4.9912726444385436E-2</v>
      </c>
      <c r="AZ78" s="120">
        <f t="shared" si="10"/>
        <v>5.2510822908865898E-2</v>
      </c>
      <c r="BA78" s="120">
        <f t="shared" si="10"/>
        <v>7.0426100759596863E-2</v>
      </c>
      <c r="BB78" s="120">
        <f t="shared" si="10"/>
        <v>0.11041909974042012</v>
      </c>
      <c r="BC78" s="121">
        <f t="shared" si="10"/>
        <v>0.15077802780074764</v>
      </c>
    </row>
    <row r="79" spans="2:55" x14ac:dyDescent="0.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row>
    <row r="80" spans="2:55" s="92" customFormat="1" ht="15" x14ac:dyDescent="0.25">
      <c r="B80" s="117"/>
      <c r="C80" s="111"/>
      <c r="D80" s="111"/>
      <c r="E80" s="111"/>
      <c r="F80" s="111"/>
      <c r="G80" s="112"/>
      <c r="H80" s="122">
        <v>2018</v>
      </c>
      <c r="I80" s="123"/>
      <c r="J80" s="123"/>
      <c r="K80" s="123"/>
      <c r="L80" s="123"/>
      <c r="M80" s="123"/>
      <c r="N80" s="123"/>
      <c r="O80" s="123"/>
      <c r="P80" s="123"/>
      <c r="Q80" s="123"/>
      <c r="R80" s="123"/>
      <c r="S80" s="124"/>
      <c r="T80" s="122">
        <v>2019</v>
      </c>
      <c r="U80" s="123"/>
      <c r="V80" s="123"/>
      <c r="W80" s="123"/>
      <c r="X80" s="123"/>
      <c r="Y80" s="123"/>
      <c r="Z80" s="123"/>
      <c r="AA80" s="123"/>
      <c r="AB80" s="123"/>
      <c r="AC80" s="123"/>
      <c r="AD80" s="123"/>
      <c r="AE80" s="124"/>
      <c r="AF80" s="122">
        <v>2020</v>
      </c>
      <c r="AG80" s="123"/>
      <c r="AH80" s="123"/>
      <c r="AI80" s="123"/>
      <c r="AJ80" s="123"/>
      <c r="AK80" s="123"/>
      <c r="AL80" s="123"/>
      <c r="AM80" s="123"/>
      <c r="AN80" s="123"/>
      <c r="AO80" s="123"/>
      <c r="AP80" s="123"/>
      <c r="AQ80" s="124"/>
      <c r="AR80" s="122">
        <v>2021</v>
      </c>
      <c r="AS80" s="123"/>
      <c r="AT80" s="123"/>
      <c r="AU80" s="123"/>
      <c r="AV80" s="123"/>
      <c r="AW80" s="123"/>
      <c r="AX80" s="123"/>
      <c r="AY80" s="123"/>
      <c r="AZ80" s="123"/>
      <c r="BA80" s="123"/>
      <c r="BB80" s="123"/>
      <c r="BC80" s="124"/>
    </row>
    <row r="81" spans="2:55" x14ac:dyDescent="0.2">
      <c r="B81" s="118" t="s">
        <v>782</v>
      </c>
      <c r="C81" s="23"/>
      <c r="D81" s="23"/>
      <c r="E81" s="23"/>
      <c r="F81" s="23"/>
      <c r="G81" s="75"/>
      <c r="H81" s="180" t="s">
        <v>550</v>
      </c>
      <c r="I81" s="180" t="s">
        <v>551</v>
      </c>
      <c r="J81" s="180" t="s">
        <v>755</v>
      </c>
      <c r="K81" s="180" t="s">
        <v>553</v>
      </c>
      <c r="L81" s="180" t="s">
        <v>754</v>
      </c>
      <c r="M81" s="180" t="s">
        <v>555</v>
      </c>
      <c r="N81" s="180" t="s">
        <v>556</v>
      </c>
      <c r="O81" s="180" t="s">
        <v>557</v>
      </c>
      <c r="P81" s="180" t="s">
        <v>558</v>
      </c>
      <c r="Q81" s="180" t="s">
        <v>753</v>
      </c>
      <c r="R81" s="180" t="s">
        <v>560</v>
      </c>
      <c r="S81" s="180" t="s">
        <v>561</v>
      </c>
      <c r="T81" s="180" t="s">
        <v>550</v>
      </c>
      <c r="U81" s="180" t="s">
        <v>551</v>
      </c>
      <c r="V81" s="180" t="s">
        <v>755</v>
      </c>
      <c r="W81" s="180" t="s">
        <v>553</v>
      </c>
      <c r="X81" s="180" t="s">
        <v>754</v>
      </c>
      <c r="Y81" s="180" t="s">
        <v>555</v>
      </c>
      <c r="Z81" s="180" t="s">
        <v>556</v>
      </c>
      <c r="AA81" s="180" t="s">
        <v>557</v>
      </c>
      <c r="AB81" s="180" t="s">
        <v>558</v>
      </c>
      <c r="AC81" s="180" t="s">
        <v>753</v>
      </c>
      <c r="AD81" s="180" t="s">
        <v>560</v>
      </c>
      <c r="AE81" s="180" t="s">
        <v>561</v>
      </c>
      <c r="AF81" s="180" t="s">
        <v>550</v>
      </c>
      <c r="AG81" s="180" t="s">
        <v>551</v>
      </c>
      <c r="AH81" s="180" t="s">
        <v>755</v>
      </c>
      <c r="AI81" s="180" t="s">
        <v>553</v>
      </c>
      <c r="AJ81" s="180" t="s">
        <v>754</v>
      </c>
      <c r="AK81" s="180" t="s">
        <v>555</v>
      </c>
      <c r="AL81" s="180" t="s">
        <v>556</v>
      </c>
      <c r="AM81" s="180" t="s">
        <v>557</v>
      </c>
      <c r="AN81" s="180" t="s">
        <v>558</v>
      </c>
      <c r="AO81" s="180" t="s">
        <v>753</v>
      </c>
      <c r="AP81" s="180" t="s">
        <v>560</v>
      </c>
      <c r="AQ81" s="180" t="s">
        <v>561</v>
      </c>
      <c r="AR81" s="180" t="s">
        <v>550</v>
      </c>
      <c r="AS81" s="180" t="s">
        <v>551</v>
      </c>
      <c r="AT81" s="180" t="s">
        <v>755</v>
      </c>
      <c r="AU81" s="180" t="s">
        <v>553</v>
      </c>
      <c r="AV81" s="180" t="s">
        <v>754</v>
      </c>
      <c r="AW81" s="180" t="s">
        <v>555</v>
      </c>
      <c r="AX81" s="180" t="s">
        <v>556</v>
      </c>
      <c r="AY81" s="180" t="s">
        <v>557</v>
      </c>
      <c r="AZ81" s="180" t="s">
        <v>558</v>
      </c>
      <c r="BA81" s="180" t="s">
        <v>753</v>
      </c>
      <c r="BB81" s="180" t="s">
        <v>560</v>
      </c>
      <c r="BC81" s="180" t="s">
        <v>561</v>
      </c>
    </row>
    <row r="82" spans="2:55" x14ac:dyDescent="0.2">
      <c r="B82" s="113" t="s">
        <v>761</v>
      </c>
      <c r="C82" s="23"/>
      <c r="D82" s="23"/>
      <c r="E82" s="23"/>
      <c r="F82" s="23"/>
      <c r="G82" s="75"/>
      <c r="H82" s="131">
        <f>1/$H$31</f>
        <v>2.7397260273972603E-3</v>
      </c>
      <c r="I82" s="132">
        <f t="shared" ref="I82:S82" si="12">1/$H$31</f>
        <v>2.7397260273972603E-3</v>
      </c>
      <c r="J82" s="132">
        <f t="shared" si="12"/>
        <v>2.7397260273972603E-3</v>
      </c>
      <c r="K82" s="132">
        <f t="shared" si="12"/>
        <v>2.7397260273972603E-3</v>
      </c>
      <c r="L82" s="132">
        <f t="shared" si="12"/>
        <v>2.7397260273972603E-3</v>
      </c>
      <c r="M82" s="132">
        <f t="shared" si="12"/>
        <v>2.7397260273972603E-3</v>
      </c>
      <c r="N82" s="132">
        <f t="shared" si="12"/>
        <v>2.7397260273972603E-3</v>
      </c>
      <c r="O82" s="132">
        <f t="shared" si="12"/>
        <v>2.7397260273972603E-3</v>
      </c>
      <c r="P82" s="132">
        <f t="shared" si="12"/>
        <v>2.7397260273972603E-3</v>
      </c>
      <c r="Q82" s="132">
        <f t="shared" si="12"/>
        <v>2.7397260273972603E-3</v>
      </c>
      <c r="R82" s="132">
        <f t="shared" si="12"/>
        <v>2.7397260273972603E-3</v>
      </c>
      <c r="S82" s="133">
        <f t="shared" si="12"/>
        <v>2.7397260273972603E-3</v>
      </c>
      <c r="T82" s="131">
        <f>1/$H$32</f>
        <v>2.7397260273972603E-3</v>
      </c>
      <c r="U82" s="132">
        <f t="shared" ref="U82:AE82" si="13">1/$H$32</f>
        <v>2.7397260273972603E-3</v>
      </c>
      <c r="V82" s="132">
        <f t="shared" si="13"/>
        <v>2.7397260273972603E-3</v>
      </c>
      <c r="W82" s="132">
        <f t="shared" si="13"/>
        <v>2.7397260273972603E-3</v>
      </c>
      <c r="X82" s="132">
        <f t="shared" si="13"/>
        <v>2.7397260273972603E-3</v>
      </c>
      <c r="Y82" s="132">
        <f t="shared" si="13"/>
        <v>2.7397260273972603E-3</v>
      </c>
      <c r="Z82" s="132">
        <f t="shared" si="13"/>
        <v>2.7397260273972603E-3</v>
      </c>
      <c r="AA82" s="132">
        <f t="shared" si="13"/>
        <v>2.7397260273972603E-3</v>
      </c>
      <c r="AB82" s="132">
        <f t="shared" si="13"/>
        <v>2.7397260273972603E-3</v>
      </c>
      <c r="AC82" s="132">
        <f t="shared" si="13"/>
        <v>2.7397260273972603E-3</v>
      </c>
      <c r="AD82" s="132">
        <f t="shared" si="13"/>
        <v>2.7397260273972603E-3</v>
      </c>
      <c r="AE82" s="133">
        <f t="shared" si="13"/>
        <v>2.7397260273972603E-3</v>
      </c>
      <c r="AF82" s="131">
        <f>1/$H$33</f>
        <v>2.7322404371584699E-3</v>
      </c>
      <c r="AG82" s="132">
        <f t="shared" ref="AG82:AQ82" si="14">1/$H$33</f>
        <v>2.7322404371584699E-3</v>
      </c>
      <c r="AH82" s="132">
        <f t="shared" si="14"/>
        <v>2.7322404371584699E-3</v>
      </c>
      <c r="AI82" s="132">
        <f t="shared" si="14"/>
        <v>2.7322404371584699E-3</v>
      </c>
      <c r="AJ82" s="132">
        <f t="shared" si="14"/>
        <v>2.7322404371584699E-3</v>
      </c>
      <c r="AK82" s="132">
        <f t="shared" si="14"/>
        <v>2.7322404371584699E-3</v>
      </c>
      <c r="AL82" s="132">
        <f t="shared" si="14"/>
        <v>2.7322404371584699E-3</v>
      </c>
      <c r="AM82" s="132">
        <f t="shared" si="14"/>
        <v>2.7322404371584699E-3</v>
      </c>
      <c r="AN82" s="132">
        <f t="shared" si="14"/>
        <v>2.7322404371584699E-3</v>
      </c>
      <c r="AO82" s="132">
        <f t="shared" si="14"/>
        <v>2.7322404371584699E-3</v>
      </c>
      <c r="AP82" s="132">
        <f t="shared" si="14"/>
        <v>2.7322404371584699E-3</v>
      </c>
      <c r="AQ82" s="133">
        <f t="shared" si="14"/>
        <v>2.7322404371584699E-3</v>
      </c>
      <c r="AR82" s="131">
        <f>1/$H$34</f>
        <v>2.7397260273972603E-3</v>
      </c>
      <c r="AS82" s="132">
        <f t="shared" ref="AS82:BC82" si="15">1/$H$34</f>
        <v>2.7397260273972603E-3</v>
      </c>
      <c r="AT82" s="132">
        <f t="shared" si="15"/>
        <v>2.7397260273972603E-3</v>
      </c>
      <c r="AU82" s="132">
        <f t="shared" si="15"/>
        <v>2.7397260273972603E-3</v>
      </c>
      <c r="AV82" s="132">
        <f t="shared" si="15"/>
        <v>2.7397260273972603E-3</v>
      </c>
      <c r="AW82" s="132">
        <f t="shared" si="15"/>
        <v>2.7397260273972603E-3</v>
      </c>
      <c r="AX82" s="132">
        <f t="shared" si="15"/>
        <v>2.7397260273972603E-3</v>
      </c>
      <c r="AY82" s="132">
        <f t="shared" si="15"/>
        <v>2.7397260273972603E-3</v>
      </c>
      <c r="AZ82" s="132">
        <f t="shared" si="15"/>
        <v>2.7397260273972603E-3</v>
      </c>
      <c r="BA82" s="132">
        <f t="shared" si="15"/>
        <v>2.7397260273972603E-3</v>
      </c>
      <c r="BB82" s="132">
        <f t="shared" si="15"/>
        <v>2.7397260273972603E-3</v>
      </c>
      <c r="BC82" s="133">
        <f t="shared" si="15"/>
        <v>2.7397260273972603E-3</v>
      </c>
    </row>
    <row r="83" spans="2:55" x14ac:dyDescent="0.2">
      <c r="B83" s="116"/>
      <c r="C83" s="23"/>
      <c r="D83" s="23"/>
      <c r="E83" s="23"/>
      <c r="F83" s="23"/>
      <c r="G83" s="75"/>
      <c r="H83" s="116"/>
      <c r="I83" s="23"/>
      <c r="J83" s="23"/>
      <c r="K83" s="23"/>
      <c r="L83" s="23"/>
      <c r="M83" s="23"/>
      <c r="N83" s="23"/>
      <c r="O83" s="23"/>
      <c r="P83" s="23"/>
      <c r="Q83" s="23"/>
      <c r="R83" s="23"/>
      <c r="S83" s="75"/>
      <c r="T83" s="116"/>
      <c r="U83" s="23"/>
      <c r="V83" s="23"/>
      <c r="W83" s="23"/>
      <c r="X83" s="23"/>
      <c r="Y83" s="23"/>
      <c r="Z83" s="23"/>
      <c r="AA83" s="23"/>
      <c r="AB83" s="23"/>
      <c r="AC83" s="23"/>
      <c r="AD83" s="23"/>
      <c r="AE83" s="75"/>
      <c r="AF83" s="116"/>
      <c r="AG83" s="23"/>
      <c r="AH83" s="23"/>
      <c r="AI83" s="23"/>
      <c r="AJ83" s="23"/>
      <c r="AK83" s="23"/>
      <c r="AL83" s="23"/>
      <c r="AM83" s="23"/>
      <c r="AN83" s="23"/>
      <c r="AO83" s="23"/>
      <c r="AP83" s="23"/>
      <c r="AQ83" s="75"/>
      <c r="AR83" s="116"/>
      <c r="AS83" s="23"/>
      <c r="AT83" s="23"/>
      <c r="AU83" s="23"/>
      <c r="AV83" s="23"/>
      <c r="AW83" s="23"/>
      <c r="AX83" s="23"/>
      <c r="AY83" s="23"/>
      <c r="AZ83" s="23"/>
      <c r="BA83" s="23"/>
      <c r="BB83" s="23"/>
      <c r="BC83" s="75"/>
    </row>
    <row r="84" spans="2:55" x14ac:dyDescent="0.2">
      <c r="B84" s="116"/>
      <c r="C84" s="23"/>
      <c r="D84" s="23"/>
      <c r="E84" s="23"/>
      <c r="F84" s="23"/>
      <c r="G84" s="75"/>
      <c r="H84" s="116"/>
      <c r="I84" s="23"/>
      <c r="J84" s="23"/>
      <c r="K84" s="23"/>
      <c r="L84" s="23"/>
      <c r="M84" s="23"/>
      <c r="N84" s="23"/>
      <c r="O84" s="23"/>
      <c r="P84" s="23"/>
      <c r="Q84" s="23"/>
      <c r="R84" s="23"/>
      <c r="S84" s="75"/>
      <c r="T84" s="116"/>
      <c r="U84" s="23"/>
      <c r="V84" s="23"/>
      <c r="W84" s="23"/>
      <c r="X84" s="23"/>
      <c r="Y84" s="23"/>
      <c r="Z84" s="23"/>
      <c r="AA84" s="23"/>
      <c r="AB84" s="23"/>
      <c r="AC84" s="23"/>
      <c r="AD84" s="23"/>
      <c r="AE84" s="75"/>
      <c r="AF84" s="116"/>
      <c r="AG84" s="23"/>
      <c r="AH84" s="23"/>
      <c r="AI84" s="23"/>
      <c r="AJ84" s="23"/>
      <c r="AK84" s="23"/>
      <c r="AL84" s="23"/>
      <c r="AM84" s="23"/>
      <c r="AN84" s="23"/>
      <c r="AO84" s="23"/>
      <c r="AP84" s="23"/>
      <c r="AQ84" s="75"/>
      <c r="AR84" s="116"/>
      <c r="AS84" s="23"/>
      <c r="AT84" s="23"/>
      <c r="AU84" s="23"/>
      <c r="AV84" s="23"/>
      <c r="AW84" s="23"/>
      <c r="AX84" s="23"/>
      <c r="AY84" s="23"/>
      <c r="AZ84" s="23"/>
      <c r="BA84" s="23"/>
      <c r="BB84" s="23"/>
      <c r="BC84" s="75"/>
    </row>
    <row r="85" spans="2:55" x14ac:dyDescent="0.2">
      <c r="B85" s="187" t="s">
        <v>739</v>
      </c>
      <c r="C85" s="188"/>
      <c r="D85" s="23"/>
      <c r="E85" s="23"/>
      <c r="F85" s="23"/>
      <c r="G85" s="75"/>
      <c r="H85" s="127">
        <f t="shared" ref="H85:S85" si="16">$H12*$H$46*H$53*H$82</f>
        <v>1.7938519172870565E-2</v>
      </c>
      <c r="I85" s="114">
        <f t="shared" si="16"/>
        <v>1.6753449179564249E-2</v>
      </c>
      <c r="J85" s="114">
        <f t="shared" si="16"/>
        <v>1.2127853399239609E-2</v>
      </c>
      <c r="K85" s="114">
        <f t="shared" si="16"/>
        <v>8.629985515770976E-3</v>
      </c>
      <c r="L85" s="114">
        <f t="shared" si="16"/>
        <v>6.7950384293612E-3</v>
      </c>
      <c r="M85" s="114">
        <f t="shared" si="16"/>
        <v>6.0304771433571259E-3</v>
      </c>
      <c r="N85" s="114">
        <f t="shared" si="16"/>
        <v>5.5717403717546821E-3</v>
      </c>
      <c r="O85" s="114">
        <f t="shared" si="16"/>
        <v>5.3041439216532571E-3</v>
      </c>
      <c r="P85" s="114">
        <f t="shared" si="16"/>
        <v>5.7724377093307513E-3</v>
      </c>
      <c r="Q85" s="114">
        <f t="shared" si="16"/>
        <v>7.4927006028399166E-3</v>
      </c>
      <c r="R85" s="114">
        <f t="shared" si="16"/>
        <v>1.2127853399239609E-2</v>
      </c>
      <c r="S85" s="119">
        <f t="shared" si="16"/>
        <v>1.6027115957860383E-2</v>
      </c>
      <c r="T85" s="127">
        <f t="shared" ref="T85:AE86" si="17">$I12*$H$46*H$53*T$82</f>
        <v>1.83329675531014E-2</v>
      </c>
      <c r="U85" s="114">
        <f t="shared" si="17"/>
        <v>1.7121839169199123E-2</v>
      </c>
      <c r="V85" s="114">
        <f t="shared" si="17"/>
        <v>1.2394531606225719E-2</v>
      </c>
      <c r="W85" s="114">
        <f t="shared" si="17"/>
        <v>8.8197494408367421E-3</v>
      </c>
      <c r="X85" s="114">
        <f t="shared" si="17"/>
        <v>6.9444538786654743E-3</v>
      </c>
      <c r="Y85" s="114">
        <f t="shared" si="17"/>
        <v>6.1630807277607792E-3</v>
      </c>
      <c r="Z85" s="114">
        <f t="shared" si="17"/>
        <v>5.6942568372179633E-3</v>
      </c>
      <c r="AA85" s="114">
        <f t="shared" si="17"/>
        <v>5.4207762344013208E-3</v>
      </c>
      <c r="AB85" s="114">
        <f t="shared" si="17"/>
        <v>5.899367289330445E-3</v>
      </c>
      <c r="AC85" s="114">
        <f t="shared" si="17"/>
        <v>7.6574568788660086E-3</v>
      </c>
      <c r="AD85" s="114">
        <f t="shared" si="17"/>
        <v>1.2394531606225719E-2</v>
      </c>
      <c r="AE85" s="119">
        <f t="shared" si="17"/>
        <v>1.6379534675839667E-2</v>
      </c>
      <c r="AF85" s="127">
        <f t="shared" ref="AF85:AQ86" si="18">$J12*$H$46*H$53*AF$82</f>
        <v>1.7231045550790271E-2</v>
      </c>
      <c r="AG85" s="114">
        <f t="shared" si="18"/>
        <v>1.6092713292773224E-2</v>
      </c>
      <c r="AH85" s="114">
        <f t="shared" si="18"/>
        <v>1.1649545446964758E-2</v>
      </c>
      <c r="AI85" s="114">
        <f t="shared" si="18"/>
        <v>8.2896292660434821E-3</v>
      </c>
      <c r="AJ85" s="114">
        <f t="shared" si="18"/>
        <v>6.5270502858880567E-3</v>
      </c>
      <c r="AK85" s="114">
        <f t="shared" si="18"/>
        <v>5.7926423774899635E-3</v>
      </c>
      <c r="AL85" s="114">
        <f t="shared" si="18"/>
        <v>5.3519976324511061E-3</v>
      </c>
      <c r="AM85" s="114">
        <f t="shared" si="18"/>
        <v>5.0949548645117743E-3</v>
      </c>
      <c r="AN85" s="114">
        <f t="shared" si="18"/>
        <v>5.5447797084056064E-3</v>
      </c>
      <c r="AO85" s="114">
        <f t="shared" si="18"/>
        <v>7.1971975023013175E-3</v>
      </c>
      <c r="AP85" s="114">
        <f t="shared" si="18"/>
        <v>1.1649545446964758E-2</v>
      </c>
      <c r="AQ85" s="119">
        <f t="shared" si="18"/>
        <v>1.5395025779795037E-2</v>
      </c>
      <c r="AR85" s="127">
        <f t="shared" ref="AR85:BC86" si="19">$K12*$H$46*H$53*AR$82</f>
        <v>1.6694243665301714E-2</v>
      </c>
      <c r="AS85" s="114">
        <f t="shared" si="19"/>
        <v>1.5591374078462387E-2</v>
      </c>
      <c r="AT85" s="114">
        <f t="shared" si="19"/>
        <v>1.1286625045960508E-2</v>
      </c>
      <c r="AU85" s="114">
        <f t="shared" si="19"/>
        <v>8.0313809428702431E-3</v>
      </c>
      <c r="AV85" s="114">
        <f t="shared" si="19"/>
        <v>6.3237119051835471E-3</v>
      </c>
      <c r="AW85" s="114">
        <f t="shared" si="19"/>
        <v>5.6121831394807574E-3</v>
      </c>
      <c r="AX85" s="114">
        <f t="shared" si="19"/>
        <v>5.1852658800590826E-3</v>
      </c>
      <c r="AY85" s="114">
        <f t="shared" si="19"/>
        <v>4.9362308120631075E-3</v>
      </c>
      <c r="AZ85" s="114">
        <f t="shared" si="19"/>
        <v>5.3720421810560656E-3</v>
      </c>
      <c r="BA85" s="114">
        <f t="shared" si="19"/>
        <v>6.9729819038873439E-3</v>
      </c>
      <c r="BB85" s="114">
        <f t="shared" si="19"/>
        <v>1.1286625045960508E-2</v>
      </c>
      <c r="BC85" s="119">
        <f t="shared" si="19"/>
        <v>1.4915421751044738E-2</v>
      </c>
    </row>
    <row r="86" spans="2:55" x14ac:dyDescent="0.2">
      <c r="B86" s="189" t="s">
        <v>741</v>
      </c>
      <c r="C86" s="190"/>
      <c r="D86" s="74"/>
      <c r="E86" s="74"/>
      <c r="F86" s="74"/>
      <c r="G86" s="76"/>
      <c r="H86" s="130">
        <f t="shared" ref="H86:S86" si="20">$H13*$H$46*H$53*H$82</f>
        <v>7.1754076691482272E-3</v>
      </c>
      <c r="I86" s="120">
        <f t="shared" si="20"/>
        <v>6.7013796718257013E-3</v>
      </c>
      <c r="J86" s="120">
        <f t="shared" si="20"/>
        <v>4.8511413596958441E-3</v>
      </c>
      <c r="K86" s="120">
        <f t="shared" si="20"/>
        <v>3.4519942063083904E-3</v>
      </c>
      <c r="L86" s="120">
        <f t="shared" si="20"/>
        <v>2.7180153717444797E-3</v>
      </c>
      <c r="M86" s="120">
        <f t="shared" si="20"/>
        <v>2.4121908573428506E-3</v>
      </c>
      <c r="N86" s="120">
        <f t="shared" si="20"/>
        <v>2.2286961487018729E-3</v>
      </c>
      <c r="O86" s="120">
        <f t="shared" si="20"/>
        <v>2.1216575686613033E-3</v>
      </c>
      <c r="P86" s="120">
        <f t="shared" si="20"/>
        <v>2.3089750837323006E-3</v>
      </c>
      <c r="Q86" s="120">
        <f t="shared" si="20"/>
        <v>2.9970802411359667E-3</v>
      </c>
      <c r="R86" s="120">
        <f t="shared" si="20"/>
        <v>4.8511413596958441E-3</v>
      </c>
      <c r="S86" s="121">
        <f t="shared" si="20"/>
        <v>6.4108463831441531E-3</v>
      </c>
      <c r="T86" s="130">
        <f t="shared" si="17"/>
        <v>7.333187021240562E-3</v>
      </c>
      <c r="U86" s="120">
        <f t="shared" si="17"/>
        <v>6.8487356676796502E-3</v>
      </c>
      <c r="V86" s="120">
        <f t="shared" si="17"/>
        <v>4.9578126424902882E-3</v>
      </c>
      <c r="W86" s="120">
        <f t="shared" si="17"/>
        <v>3.5278997763346976E-3</v>
      </c>
      <c r="X86" s="120">
        <f t="shared" si="17"/>
        <v>2.7777815514661904E-3</v>
      </c>
      <c r="Y86" s="120">
        <f t="shared" si="17"/>
        <v>2.4652322911043125E-3</v>
      </c>
      <c r="Z86" s="120">
        <f t="shared" si="17"/>
        <v>2.2777027348871853E-3</v>
      </c>
      <c r="AA86" s="120">
        <f t="shared" si="17"/>
        <v>2.1683104937605282E-3</v>
      </c>
      <c r="AB86" s="120">
        <f t="shared" si="17"/>
        <v>2.3597469157321787E-3</v>
      </c>
      <c r="AC86" s="120">
        <f t="shared" si="17"/>
        <v>3.0629827515464038E-3</v>
      </c>
      <c r="AD86" s="120">
        <f t="shared" si="17"/>
        <v>4.9578126424902882E-3</v>
      </c>
      <c r="AE86" s="121">
        <f t="shared" si="17"/>
        <v>6.5518138703358668E-3</v>
      </c>
      <c r="AF86" s="130">
        <f t="shared" si="18"/>
        <v>6.8924182203161091E-3</v>
      </c>
      <c r="AG86" s="120">
        <f t="shared" si="18"/>
        <v>6.4370853171092906E-3</v>
      </c>
      <c r="AH86" s="120">
        <f t="shared" si="18"/>
        <v>4.6598181787859041E-3</v>
      </c>
      <c r="AI86" s="120">
        <f t="shared" si="18"/>
        <v>3.3158517064173928E-3</v>
      </c>
      <c r="AJ86" s="120">
        <f t="shared" si="18"/>
        <v>2.610820114355223E-3</v>
      </c>
      <c r="AK86" s="120">
        <f t="shared" si="18"/>
        <v>2.3170569509959856E-3</v>
      </c>
      <c r="AL86" s="120">
        <f t="shared" si="18"/>
        <v>2.140799052980443E-3</v>
      </c>
      <c r="AM86" s="120">
        <f t="shared" si="18"/>
        <v>2.0379819458047101E-3</v>
      </c>
      <c r="AN86" s="120">
        <f t="shared" si="18"/>
        <v>2.2179118833622431E-3</v>
      </c>
      <c r="AO86" s="120">
        <f t="shared" si="18"/>
        <v>2.8788790009205271E-3</v>
      </c>
      <c r="AP86" s="120">
        <f t="shared" si="18"/>
        <v>4.6598181787859041E-3</v>
      </c>
      <c r="AQ86" s="121">
        <f t="shared" si="18"/>
        <v>6.1580103119180151E-3</v>
      </c>
      <c r="AR86" s="130">
        <f t="shared" si="19"/>
        <v>6.6776974661206853E-3</v>
      </c>
      <c r="AS86" s="120">
        <f t="shared" si="19"/>
        <v>6.2365496313849548E-3</v>
      </c>
      <c r="AT86" s="120">
        <f t="shared" si="19"/>
        <v>4.5146500183842024E-3</v>
      </c>
      <c r="AU86" s="120">
        <f t="shared" si="19"/>
        <v>3.2125523771480975E-3</v>
      </c>
      <c r="AV86" s="120">
        <f t="shared" si="19"/>
        <v>2.5294847620734185E-3</v>
      </c>
      <c r="AW86" s="120">
        <f t="shared" si="19"/>
        <v>2.2448732557923028E-3</v>
      </c>
      <c r="AX86" s="120">
        <f t="shared" si="19"/>
        <v>2.0741063520236329E-3</v>
      </c>
      <c r="AY86" s="120">
        <f t="shared" si="19"/>
        <v>1.9744923248252427E-3</v>
      </c>
      <c r="AZ86" s="120">
        <f t="shared" si="19"/>
        <v>2.148816872422426E-3</v>
      </c>
      <c r="BA86" s="120">
        <f t="shared" si="19"/>
        <v>2.7891927615549374E-3</v>
      </c>
      <c r="BB86" s="120">
        <f t="shared" si="19"/>
        <v>4.5146500183842024E-3</v>
      </c>
      <c r="BC86" s="121">
        <f t="shared" si="19"/>
        <v>5.9661687004178955E-3</v>
      </c>
    </row>
    <row r="87" spans="2:55" x14ac:dyDescent="0.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row>
    <row r="88" spans="2:55" ht="15" x14ac:dyDescent="0.25">
      <c r="B88" s="117"/>
      <c r="C88" s="111"/>
      <c r="D88" s="111"/>
      <c r="E88" s="111"/>
      <c r="F88" s="111"/>
      <c r="G88" s="112"/>
      <c r="H88" s="122">
        <v>2018</v>
      </c>
      <c r="I88" s="123"/>
      <c r="J88" s="123"/>
      <c r="K88" s="123"/>
      <c r="L88" s="123"/>
      <c r="M88" s="123"/>
      <c r="N88" s="123"/>
      <c r="O88" s="123"/>
      <c r="P88" s="123"/>
      <c r="Q88" s="123"/>
      <c r="R88" s="123"/>
      <c r="S88" s="124"/>
      <c r="T88" s="122">
        <v>2019</v>
      </c>
      <c r="U88" s="123"/>
      <c r="V88" s="123"/>
      <c r="W88" s="123"/>
      <c r="X88" s="123"/>
      <c r="Y88" s="123"/>
      <c r="Z88" s="123"/>
      <c r="AA88" s="123"/>
      <c r="AB88" s="123"/>
      <c r="AC88" s="123"/>
      <c r="AD88" s="123"/>
      <c r="AE88" s="124"/>
      <c r="AF88" s="122">
        <v>2020</v>
      </c>
      <c r="AG88" s="123"/>
      <c r="AH88" s="123"/>
      <c r="AI88" s="123"/>
      <c r="AJ88" s="123"/>
      <c r="AK88" s="123"/>
      <c r="AL88" s="123"/>
      <c r="AM88" s="123"/>
      <c r="AN88" s="123"/>
      <c r="AO88" s="123"/>
      <c r="AP88" s="123"/>
      <c r="AQ88" s="124"/>
      <c r="AR88" s="122">
        <v>2021</v>
      </c>
      <c r="AS88" s="123"/>
      <c r="AT88" s="123"/>
      <c r="AU88" s="123"/>
      <c r="AV88" s="123"/>
      <c r="AW88" s="123"/>
      <c r="AX88" s="123"/>
      <c r="AY88" s="123"/>
      <c r="AZ88" s="123"/>
      <c r="BA88" s="123"/>
      <c r="BB88" s="123"/>
      <c r="BC88" s="124"/>
    </row>
    <row r="89" spans="2:55" x14ac:dyDescent="0.2">
      <c r="B89" s="118" t="s">
        <v>762</v>
      </c>
      <c r="C89" s="23"/>
      <c r="D89" s="23"/>
      <c r="E89" s="23"/>
      <c r="F89" s="23"/>
      <c r="G89" s="75"/>
      <c r="H89" s="180" t="s">
        <v>550</v>
      </c>
      <c r="I89" s="180" t="s">
        <v>551</v>
      </c>
      <c r="J89" s="180" t="s">
        <v>755</v>
      </c>
      <c r="K89" s="180" t="s">
        <v>553</v>
      </c>
      <c r="L89" s="180" t="s">
        <v>754</v>
      </c>
      <c r="M89" s="180" t="s">
        <v>555</v>
      </c>
      <c r="N89" s="180" t="s">
        <v>556</v>
      </c>
      <c r="O89" s="180" t="s">
        <v>557</v>
      </c>
      <c r="P89" s="180" t="s">
        <v>558</v>
      </c>
      <c r="Q89" s="180" t="s">
        <v>753</v>
      </c>
      <c r="R89" s="180" t="s">
        <v>560</v>
      </c>
      <c r="S89" s="180" t="s">
        <v>561</v>
      </c>
      <c r="T89" s="180" t="s">
        <v>550</v>
      </c>
      <c r="U89" s="180" t="s">
        <v>551</v>
      </c>
      <c r="V89" s="180" t="s">
        <v>755</v>
      </c>
      <c r="W89" s="180" t="s">
        <v>553</v>
      </c>
      <c r="X89" s="180" t="s">
        <v>754</v>
      </c>
      <c r="Y89" s="180" t="s">
        <v>555</v>
      </c>
      <c r="Z89" s="180" t="s">
        <v>556</v>
      </c>
      <c r="AA89" s="180" t="s">
        <v>557</v>
      </c>
      <c r="AB89" s="180" t="s">
        <v>558</v>
      </c>
      <c r="AC89" s="180" t="s">
        <v>753</v>
      </c>
      <c r="AD89" s="180" t="s">
        <v>560</v>
      </c>
      <c r="AE89" s="180" t="s">
        <v>561</v>
      </c>
      <c r="AF89" s="180" t="s">
        <v>550</v>
      </c>
      <c r="AG89" s="180" t="s">
        <v>551</v>
      </c>
      <c r="AH89" s="180" t="s">
        <v>755</v>
      </c>
      <c r="AI89" s="180" t="s">
        <v>553</v>
      </c>
      <c r="AJ89" s="180" t="s">
        <v>754</v>
      </c>
      <c r="AK89" s="180" t="s">
        <v>555</v>
      </c>
      <c r="AL89" s="180" t="s">
        <v>556</v>
      </c>
      <c r="AM89" s="180" t="s">
        <v>557</v>
      </c>
      <c r="AN89" s="180" t="s">
        <v>558</v>
      </c>
      <c r="AO89" s="180" t="s">
        <v>753</v>
      </c>
      <c r="AP89" s="180" t="s">
        <v>560</v>
      </c>
      <c r="AQ89" s="180" t="s">
        <v>561</v>
      </c>
      <c r="AR89" s="180" t="s">
        <v>550</v>
      </c>
      <c r="AS89" s="180" t="s">
        <v>551</v>
      </c>
      <c r="AT89" s="180" t="s">
        <v>755</v>
      </c>
      <c r="AU89" s="180" t="s">
        <v>553</v>
      </c>
      <c r="AV89" s="180" t="s">
        <v>754</v>
      </c>
      <c r="AW89" s="180" t="s">
        <v>555</v>
      </c>
      <c r="AX89" s="180" t="s">
        <v>556</v>
      </c>
      <c r="AY89" s="180" t="s">
        <v>557</v>
      </c>
      <c r="AZ89" s="180" t="s">
        <v>558</v>
      </c>
      <c r="BA89" s="180" t="s">
        <v>753</v>
      </c>
      <c r="BB89" s="180" t="s">
        <v>560</v>
      </c>
      <c r="BC89" s="180" t="s">
        <v>561</v>
      </c>
    </row>
    <row r="90" spans="2:55" x14ac:dyDescent="0.2">
      <c r="B90" s="113" t="s">
        <v>761</v>
      </c>
      <c r="C90" s="23"/>
      <c r="D90" s="23"/>
      <c r="E90" s="23"/>
      <c r="F90" s="23"/>
      <c r="G90" s="75"/>
      <c r="H90" s="134">
        <f>1/$H$37</f>
        <v>1.1415525114155251E-4</v>
      </c>
      <c r="I90" s="135">
        <f t="shared" ref="I90:S90" si="21">1/$H$37</f>
        <v>1.1415525114155251E-4</v>
      </c>
      <c r="J90" s="135">
        <f t="shared" si="21"/>
        <v>1.1415525114155251E-4</v>
      </c>
      <c r="K90" s="135">
        <f t="shared" si="21"/>
        <v>1.1415525114155251E-4</v>
      </c>
      <c r="L90" s="135">
        <f t="shared" si="21"/>
        <v>1.1415525114155251E-4</v>
      </c>
      <c r="M90" s="135">
        <f t="shared" si="21"/>
        <v>1.1415525114155251E-4</v>
      </c>
      <c r="N90" s="135">
        <f t="shared" si="21"/>
        <v>1.1415525114155251E-4</v>
      </c>
      <c r="O90" s="135">
        <f t="shared" si="21"/>
        <v>1.1415525114155251E-4</v>
      </c>
      <c r="P90" s="135">
        <f t="shared" si="21"/>
        <v>1.1415525114155251E-4</v>
      </c>
      <c r="Q90" s="135">
        <f t="shared" si="21"/>
        <v>1.1415525114155251E-4</v>
      </c>
      <c r="R90" s="135">
        <f t="shared" si="21"/>
        <v>1.1415525114155251E-4</v>
      </c>
      <c r="S90" s="136">
        <f t="shared" si="21"/>
        <v>1.1415525114155251E-4</v>
      </c>
      <c r="T90" s="134">
        <f>1/$H$38</f>
        <v>1.1415525114155251E-4</v>
      </c>
      <c r="U90" s="135">
        <f t="shared" ref="U90:AE90" si="22">1/$H$38</f>
        <v>1.1415525114155251E-4</v>
      </c>
      <c r="V90" s="135">
        <f t="shared" si="22"/>
        <v>1.1415525114155251E-4</v>
      </c>
      <c r="W90" s="135">
        <f t="shared" si="22"/>
        <v>1.1415525114155251E-4</v>
      </c>
      <c r="X90" s="135">
        <f t="shared" si="22"/>
        <v>1.1415525114155251E-4</v>
      </c>
      <c r="Y90" s="135">
        <f t="shared" si="22"/>
        <v>1.1415525114155251E-4</v>
      </c>
      <c r="Z90" s="135">
        <f t="shared" si="22"/>
        <v>1.1415525114155251E-4</v>
      </c>
      <c r="AA90" s="135">
        <f t="shared" si="22"/>
        <v>1.1415525114155251E-4</v>
      </c>
      <c r="AB90" s="135">
        <f t="shared" si="22"/>
        <v>1.1415525114155251E-4</v>
      </c>
      <c r="AC90" s="135">
        <f t="shared" si="22"/>
        <v>1.1415525114155251E-4</v>
      </c>
      <c r="AD90" s="135">
        <f t="shared" si="22"/>
        <v>1.1415525114155251E-4</v>
      </c>
      <c r="AE90" s="136">
        <f t="shared" si="22"/>
        <v>1.1415525114155251E-4</v>
      </c>
      <c r="AF90" s="134">
        <f>1/$H$39</f>
        <v>1.1384335154826958E-4</v>
      </c>
      <c r="AG90" s="135">
        <f t="shared" ref="AG90:AQ90" si="23">1/$H$39</f>
        <v>1.1384335154826958E-4</v>
      </c>
      <c r="AH90" s="135">
        <f t="shared" si="23"/>
        <v>1.1384335154826958E-4</v>
      </c>
      <c r="AI90" s="135">
        <f t="shared" si="23"/>
        <v>1.1384335154826958E-4</v>
      </c>
      <c r="AJ90" s="135">
        <f t="shared" si="23"/>
        <v>1.1384335154826958E-4</v>
      </c>
      <c r="AK90" s="135">
        <f t="shared" si="23"/>
        <v>1.1384335154826958E-4</v>
      </c>
      <c r="AL90" s="135">
        <f t="shared" si="23"/>
        <v>1.1384335154826958E-4</v>
      </c>
      <c r="AM90" s="135">
        <f t="shared" si="23"/>
        <v>1.1384335154826958E-4</v>
      </c>
      <c r="AN90" s="135">
        <f t="shared" si="23"/>
        <v>1.1384335154826958E-4</v>
      </c>
      <c r="AO90" s="135">
        <f t="shared" si="23"/>
        <v>1.1384335154826958E-4</v>
      </c>
      <c r="AP90" s="135">
        <f t="shared" si="23"/>
        <v>1.1384335154826958E-4</v>
      </c>
      <c r="AQ90" s="136">
        <f t="shared" si="23"/>
        <v>1.1384335154826958E-4</v>
      </c>
      <c r="AR90" s="134">
        <f>1/$H$40</f>
        <v>1.1415525114155251E-4</v>
      </c>
      <c r="AS90" s="135">
        <f t="shared" ref="AS90:BC90" si="24">1/$H$40</f>
        <v>1.1415525114155251E-4</v>
      </c>
      <c r="AT90" s="135">
        <f t="shared" si="24"/>
        <v>1.1415525114155251E-4</v>
      </c>
      <c r="AU90" s="135">
        <f t="shared" si="24"/>
        <v>1.1415525114155251E-4</v>
      </c>
      <c r="AV90" s="135">
        <f t="shared" si="24"/>
        <v>1.1415525114155251E-4</v>
      </c>
      <c r="AW90" s="135">
        <f t="shared" si="24"/>
        <v>1.1415525114155251E-4</v>
      </c>
      <c r="AX90" s="135">
        <f t="shared" si="24"/>
        <v>1.1415525114155251E-4</v>
      </c>
      <c r="AY90" s="135">
        <f t="shared" si="24"/>
        <v>1.1415525114155251E-4</v>
      </c>
      <c r="AZ90" s="135">
        <f t="shared" si="24"/>
        <v>1.1415525114155251E-4</v>
      </c>
      <c r="BA90" s="135">
        <f t="shared" si="24"/>
        <v>1.1415525114155251E-4</v>
      </c>
      <c r="BB90" s="135">
        <f t="shared" si="24"/>
        <v>1.1415525114155251E-4</v>
      </c>
      <c r="BC90" s="136">
        <f t="shared" si="24"/>
        <v>1.1415525114155251E-4</v>
      </c>
    </row>
    <row r="91" spans="2:55" x14ac:dyDescent="0.2">
      <c r="B91" s="116"/>
      <c r="C91" s="23"/>
      <c r="D91" s="23"/>
      <c r="E91" s="23"/>
      <c r="F91" s="23"/>
      <c r="G91" s="75"/>
      <c r="H91" s="116"/>
      <c r="I91" s="23"/>
      <c r="J91" s="23"/>
      <c r="K91" s="23"/>
      <c r="L91" s="23"/>
      <c r="M91" s="23"/>
      <c r="N91" s="23"/>
      <c r="O91" s="23"/>
      <c r="P91" s="23"/>
      <c r="Q91" s="23"/>
      <c r="R91" s="23"/>
      <c r="S91" s="75"/>
      <c r="T91" s="116"/>
      <c r="U91" s="23"/>
      <c r="V91" s="23"/>
      <c r="W91" s="23"/>
      <c r="X91" s="23"/>
      <c r="Y91" s="23"/>
      <c r="Z91" s="23"/>
      <c r="AA91" s="23"/>
      <c r="AB91" s="23"/>
      <c r="AC91" s="23"/>
      <c r="AD91" s="23"/>
      <c r="AE91" s="75"/>
      <c r="AF91" s="116"/>
      <c r="AG91" s="23"/>
      <c r="AH91" s="23"/>
      <c r="AI91" s="23"/>
      <c r="AJ91" s="23"/>
      <c r="AK91" s="23"/>
      <c r="AL91" s="23"/>
      <c r="AM91" s="23"/>
      <c r="AN91" s="23"/>
      <c r="AO91" s="23"/>
      <c r="AP91" s="23"/>
      <c r="AQ91" s="75"/>
      <c r="AR91" s="116"/>
      <c r="AS91" s="23"/>
      <c r="AT91" s="23"/>
      <c r="AU91" s="23"/>
      <c r="AV91" s="23"/>
      <c r="AW91" s="23"/>
      <c r="AX91" s="23"/>
      <c r="AY91" s="23"/>
      <c r="AZ91" s="23"/>
      <c r="BA91" s="23"/>
      <c r="BB91" s="23"/>
      <c r="BC91" s="75"/>
    </row>
    <row r="92" spans="2:55" x14ac:dyDescent="0.2">
      <c r="B92" s="187" t="s">
        <v>739</v>
      </c>
      <c r="C92" s="188"/>
      <c r="D92" s="23"/>
      <c r="E92" s="23"/>
      <c r="F92" s="23"/>
      <c r="G92" s="75"/>
      <c r="H92" s="134">
        <f t="shared" ref="H92:S92" si="25">$H12*$H$46*H$54*H$90</f>
        <v>7.4743829886960691E-4</v>
      </c>
      <c r="I92" s="135">
        <f t="shared" si="25"/>
        <v>6.9806038248184374E-4</v>
      </c>
      <c r="J92" s="135">
        <f t="shared" si="25"/>
        <v>5.0532722496831706E-4</v>
      </c>
      <c r="K92" s="135">
        <f t="shared" si="25"/>
        <v>3.5958272982379065E-4</v>
      </c>
      <c r="L92" s="135">
        <f t="shared" si="25"/>
        <v>2.8312660122338328E-4</v>
      </c>
      <c r="M92" s="135">
        <f t="shared" si="25"/>
        <v>2.5126988097321358E-4</v>
      </c>
      <c r="N92" s="135">
        <f t="shared" si="25"/>
        <v>2.3215584882311174E-4</v>
      </c>
      <c r="O92" s="135">
        <f t="shared" si="25"/>
        <v>2.2100599673555239E-4</v>
      </c>
      <c r="P92" s="135">
        <f t="shared" si="25"/>
        <v>2.405182378887813E-4</v>
      </c>
      <c r="Q92" s="135">
        <f t="shared" si="25"/>
        <v>3.1219585845166314E-4</v>
      </c>
      <c r="R92" s="135">
        <f t="shared" si="25"/>
        <v>5.0532722496831706E-4</v>
      </c>
      <c r="S92" s="136">
        <f t="shared" si="25"/>
        <v>6.6779649824418258E-4</v>
      </c>
      <c r="T92" s="134">
        <f t="shared" ref="T92:AE93" si="26">$I12*$H$46*H$54*T$90</f>
        <v>7.6387364804589167E-4</v>
      </c>
      <c r="U92" s="135">
        <f t="shared" si="26"/>
        <v>7.1340996538329677E-4</v>
      </c>
      <c r="V92" s="135">
        <f t="shared" si="26"/>
        <v>5.1643881692607163E-4</v>
      </c>
      <c r="W92" s="135">
        <f t="shared" si="26"/>
        <v>3.6748956003486422E-4</v>
      </c>
      <c r="X92" s="135">
        <f t="shared" si="26"/>
        <v>2.8935224494439473E-4</v>
      </c>
      <c r="Y92" s="135">
        <f t="shared" si="26"/>
        <v>2.5679503032336582E-4</v>
      </c>
      <c r="Z92" s="135">
        <f t="shared" si="26"/>
        <v>2.3726070155074844E-4</v>
      </c>
      <c r="AA92" s="135">
        <f t="shared" si="26"/>
        <v>2.2586567643338834E-4</v>
      </c>
      <c r="AB92" s="135">
        <f t="shared" si="26"/>
        <v>2.4580697038876852E-4</v>
      </c>
      <c r="AC92" s="135">
        <f t="shared" si="26"/>
        <v>3.1906070328608369E-4</v>
      </c>
      <c r="AD92" s="135">
        <f t="shared" si="26"/>
        <v>5.1643881692607163E-4</v>
      </c>
      <c r="AE92" s="136">
        <f t="shared" si="26"/>
        <v>6.8248061149331937E-4</v>
      </c>
      <c r="AF92" s="134">
        <f t="shared" ref="AF92:AQ93" si="27">$J12*$H$46*H$54*AF$90</f>
        <v>7.1796023128292794E-4</v>
      </c>
      <c r="AG92" s="135">
        <f t="shared" si="27"/>
        <v>6.7052972053221766E-4</v>
      </c>
      <c r="AH92" s="135">
        <f t="shared" si="27"/>
        <v>4.8539772695686492E-4</v>
      </c>
      <c r="AI92" s="135">
        <f t="shared" si="27"/>
        <v>3.454012194184784E-4</v>
      </c>
      <c r="AJ92" s="135">
        <f t="shared" si="27"/>
        <v>2.7196042857866899E-4</v>
      </c>
      <c r="AK92" s="135">
        <f t="shared" si="27"/>
        <v>2.4136009906208181E-4</v>
      </c>
      <c r="AL92" s="135">
        <f t="shared" si="27"/>
        <v>2.2299990135212942E-4</v>
      </c>
      <c r="AM92" s="135">
        <f t="shared" si="27"/>
        <v>2.1228978602132393E-4</v>
      </c>
      <c r="AN92" s="135">
        <f t="shared" si="27"/>
        <v>2.3103248785023362E-4</v>
      </c>
      <c r="AO92" s="135">
        <f t="shared" si="27"/>
        <v>2.9988322926255488E-4</v>
      </c>
      <c r="AP92" s="135">
        <f t="shared" si="27"/>
        <v>4.8539772695686492E-4</v>
      </c>
      <c r="AQ92" s="136">
        <f t="shared" si="27"/>
        <v>6.4145940749145989E-4</v>
      </c>
      <c r="AR92" s="134">
        <f t="shared" ref="AR92:BC93" si="28">$K12*$H$46*H$54*AR$90</f>
        <v>6.9559348605423808E-4</v>
      </c>
      <c r="AS92" s="135">
        <f t="shared" si="28"/>
        <v>6.4964058660259944E-4</v>
      </c>
      <c r="AT92" s="135">
        <f t="shared" si="28"/>
        <v>4.7027604358168779E-4</v>
      </c>
      <c r="AU92" s="135">
        <f t="shared" si="28"/>
        <v>3.3464087261959348E-4</v>
      </c>
      <c r="AV92" s="135">
        <f t="shared" si="28"/>
        <v>2.6348799604931445E-4</v>
      </c>
      <c r="AW92" s="135">
        <f t="shared" si="28"/>
        <v>2.3384096414503155E-4</v>
      </c>
      <c r="AX92" s="135">
        <f t="shared" si="28"/>
        <v>2.1605274500246179E-4</v>
      </c>
      <c r="AY92" s="135">
        <f t="shared" si="28"/>
        <v>2.0567628383596278E-4</v>
      </c>
      <c r="AZ92" s="135">
        <f t="shared" si="28"/>
        <v>2.2383509087733604E-4</v>
      </c>
      <c r="BA92" s="135">
        <f t="shared" si="28"/>
        <v>2.9054091266197263E-4</v>
      </c>
      <c r="BB92" s="135">
        <f t="shared" si="28"/>
        <v>4.7027604358168779E-4</v>
      </c>
      <c r="BC92" s="136">
        <f t="shared" si="28"/>
        <v>6.214759062935307E-4</v>
      </c>
    </row>
    <row r="93" spans="2:55" x14ac:dyDescent="0.2">
      <c r="B93" s="189" t="s">
        <v>741</v>
      </c>
      <c r="C93" s="190"/>
      <c r="D93" s="74"/>
      <c r="E93" s="74"/>
      <c r="F93" s="74"/>
      <c r="G93" s="76"/>
      <c r="H93" s="137">
        <f t="shared" ref="H93:S93" si="29">$H13*$H$46*H$54*H$90</f>
        <v>2.9897531954784277E-4</v>
      </c>
      <c r="I93" s="138">
        <f t="shared" si="29"/>
        <v>2.7922415299273752E-4</v>
      </c>
      <c r="J93" s="138">
        <f t="shared" si="29"/>
        <v>2.021308899873268E-4</v>
      </c>
      <c r="K93" s="138">
        <f t="shared" si="29"/>
        <v>1.4383309192951625E-4</v>
      </c>
      <c r="L93" s="138">
        <f t="shared" si="29"/>
        <v>1.1325064048935331E-4</v>
      </c>
      <c r="M93" s="138">
        <f t="shared" si="29"/>
        <v>1.0050795238928544E-4</v>
      </c>
      <c r="N93" s="138">
        <f t="shared" si="29"/>
        <v>9.2862339529244705E-5</v>
      </c>
      <c r="O93" s="138">
        <f t="shared" si="29"/>
        <v>8.840239869422096E-5</v>
      </c>
      <c r="P93" s="138">
        <f t="shared" si="29"/>
        <v>9.6207295155512521E-5</v>
      </c>
      <c r="Q93" s="138">
        <f t="shared" si="29"/>
        <v>1.2487834338066527E-4</v>
      </c>
      <c r="R93" s="138">
        <f t="shared" si="29"/>
        <v>2.021308899873268E-4</v>
      </c>
      <c r="S93" s="139">
        <f t="shared" si="29"/>
        <v>2.6711859929767306E-4</v>
      </c>
      <c r="T93" s="137">
        <f t="shared" si="26"/>
        <v>3.0554945921835671E-4</v>
      </c>
      <c r="U93" s="138">
        <f t="shared" si="26"/>
        <v>2.8536398615331874E-4</v>
      </c>
      <c r="V93" s="138">
        <f t="shared" si="26"/>
        <v>2.0657552677042868E-4</v>
      </c>
      <c r="W93" s="138">
        <f t="shared" si="26"/>
        <v>1.4699582401394573E-4</v>
      </c>
      <c r="X93" s="138">
        <f t="shared" si="26"/>
        <v>1.1574089797775792E-4</v>
      </c>
      <c r="Y93" s="138">
        <f t="shared" si="26"/>
        <v>1.0271801212934636E-4</v>
      </c>
      <c r="Z93" s="138">
        <f t="shared" si="26"/>
        <v>9.4904280620299389E-5</v>
      </c>
      <c r="AA93" s="138">
        <f t="shared" si="26"/>
        <v>9.0346270573355352E-5</v>
      </c>
      <c r="AB93" s="138">
        <f t="shared" si="26"/>
        <v>9.8322788155507437E-5</v>
      </c>
      <c r="AC93" s="138">
        <f t="shared" si="26"/>
        <v>1.2762428131443348E-4</v>
      </c>
      <c r="AD93" s="138">
        <f t="shared" si="26"/>
        <v>2.0657552677042868E-4</v>
      </c>
      <c r="AE93" s="139">
        <f t="shared" si="26"/>
        <v>2.729922445973278E-4</v>
      </c>
      <c r="AF93" s="137">
        <f t="shared" si="27"/>
        <v>2.8718409251317123E-4</v>
      </c>
      <c r="AG93" s="138">
        <f t="shared" si="27"/>
        <v>2.6821188821288711E-4</v>
      </c>
      <c r="AH93" s="138">
        <f t="shared" si="27"/>
        <v>1.9415909078274602E-4</v>
      </c>
      <c r="AI93" s="138">
        <f t="shared" si="27"/>
        <v>1.3816048776739138E-4</v>
      </c>
      <c r="AJ93" s="138">
        <f t="shared" si="27"/>
        <v>1.0878417143146762E-4</v>
      </c>
      <c r="AK93" s="138">
        <f t="shared" si="27"/>
        <v>9.6544039624832728E-5</v>
      </c>
      <c r="AL93" s="138">
        <f t="shared" si="27"/>
        <v>8.9199960540851784E-5</v>
      </c>
      <c r="AM93" s="138">
        <f t="shared" si="27"/>
        <v>8.4915914408529591E-5</v>
      </c>
      <c r="AN93" s="138">
        <f t="shared" si="27"/>
        <v>9.2412995140093453E-5</v>
      </c>
      <c r="AO93" s="138">
        <f t="shared" si="27"/>
        <v>1.1995329170502196E-4</v>
      </c>
      <c r="AP93" s="138">
        <f t="shared" si="27"/>
        <v>1.9415909078274602E-4</v>
      </c>
      <c r="AQ93" s="139">
        <f t="shared" si="27"/>
        <v>2.5658376299658394E-4</v>
      </c>
      <c r="AR93" s="137">
        <f t="shared" si="28"/>
        <v>2.782373944216952E-4</v>
      </c>
      <c r="AS93" s="138">
        <f t="shared" si="28"/>
        <v>2.5985623464103977E-4</v>
      </c>
      <c r="AT93" s="138">
        <f t="shared" si="28"/>
        <v>1.8811041743267511E-4</v>
      </c>
      <c r="AU93" s="138">
        <f t="shared" si="28"/>
        <v>1.3385634904783739E-4</v>
      </c>
      <c r="AV93" s="138">
        <f t="shared" si="28"/>
        <v>1.0539519841972578E-4</v>
      </c>
      <c r="AW93" s="138">
        <f t="shared" si="28"/>
        <v>9.3536385658012612E-5</v>
      </c>
      <c r="AX93" s="138">
        <f t="shared" si="28"/>
        <v>8.6421098000984706E-5</v>
      </c>
      <c r="AY93" s="138">
        <f t="shared" si="28"/>
        <v>8.2270513534385111E-5</v>
      </c>
      <c r="AZ93" s="138">
        <f t="shared" si="28"/>
        <v>8.9534036350934416E-5</v>
      </c>
      <c r="BA93" s="138">
        <f t="shared" si="28"/>
        <v>1.1621636506478905E-4</v>
      </c>
      <c r="BB93" s="138">
        <f t="shared" si="28"/>
        <v>1.8811041743267511E-4</v>
      </c>
      <c r="BC93" s="139">
        <f t="shared" si="28"/>
        <v>2.4859036251741233E-4</v>
      </c>
    </row>
    <row r="95" spans="2:55" s="92" customFormat="1" x14ac:dyDescent="0.2">
      <c r="B95" s="160" t="s">
        <v>763</v>
      </c>
      <c r="C95" s="111"/>
      <c r="D95" s="111"/>
      <c r="E95" s="111"/>
      <c r="F95" s="111"/>
      <c r="G95" s="112"/>
      <c r="H95" s="111"/>
      <c r="I95" s="111"/>
      <c r="J95" s="111"/>
      <c r="K95" s="111"/>
      <c r="L95" s="111"/>
      <c r="M95" s="111"/>
      <c r="N95" s="111"/>
      <c r="O95" s="111"/>
      <c r="P95" s="111"/>
      <c r="Q95" s="111"/>
      <c r="R95" s="111"/>
      <c r="S95" s="112"/>
      <c r="T95" s="111"/>
      <c r="U95" s="111"/>
      <c r="V95" s="111"/>
      <c r="W95" s="111"/>
      <c r="X95" s="111"/>
      <c r="Y95" s="111"/>
      <c r="Z95" s="111"/>
      <c r="AA95" s="111"/>
      <c r="AB95" s="111"/>
      <c r="AC95" s="111"/>
      <c r="AD95" s="111"/>
      <c r="AE95" s="112"/>
      <c r="AF95" s="111"/>
      <c r="AG95" s="111"/>
      <c r="AH95" s="111"/>
      <c r="AI95" s="111"/>
      <c r="AJ95" s="111"/>
      <c r="AK95" s="111"/>
      <c r="AL95" s="111"/>
      <c r="AM95" s="111"/>
      <c r="AN95" s="111"/>
      <c r="AO95" s="111"/>
      <c r="AP95" s="111"/>
      <c r="AQ95" s="112"/>
      <c r="AR95" s="111"/>
      <c r="AS95" s="111"/>
      <c r="AT95" s="111"/>
      <c r="AU95" s="111"/>
      <c r="AV95" s="111"/>
      <c r="AW95" s="111"/>
      <c r="AX95" s="111"/>
      <c r="AY95" s="111"/>
      <c r="AZ95" s="111"/>
      <c r="BA95" s="111"/>
      <c r="BB95" s="111"/>
      <c r="BC95" s="112"/>
    </row>
    <row r="96" spans="2:55" s="92" customFormat="1" x14ac:dyDescent="0.2">
      <c r="B96" s="116"/>
      <c r="C96" s="23"/>
      <c r="D96" s="23"/>
      <c r="E96" s="23"/>
      <c r="F96" s="23"/>
      <c r="G96" s="75"/>
      <c r="H96" s="116"/>
      <c r="I96" s="23"/>
      <c r="J96" s="23"/>
      <c r="K96" s="23"/>
      <c r="L96" s="23"/>
      <c r="M96" s="23"/>
      <c r="N96" s="23"/>
      <c r="O96" s="23"/>
      <c r="P96" s="23"/>
      <c r="Q96" s="23"/>
      <c r="R96" s="23"/>
      <c r="S96" s="75"/>
      <c r="T96" s="116"/>
      <c r="U96" s="23"/>
      <c r="V96" s="23"/>
      <c r="W96" s="23"/>
      <c r="X96" s="23"/>
      <c r="Y96" s="23"/>
      <c r="Z96" s="23"/>
      <c r="AA96" s="23"/>
      <c r="AB96" s="23"/>
      <c r="AC96" s="23"/>
      <c r="AD96" s="23"/>
      <c r="AE96" s="75"/>
      <c r="AF96" s="116"/>
      <c r="AG96" s="23"/>
      <c r="AH96" s="23"/>
      <c r="AI96" s="23"/>
      <c r="AJ96" s="23"/>
      <c r="AK96" s="23"/>
      <c r="AL96" s="23"/>
      <c r="AM96" s="23"/>
      <c r="AN96" s="23"/>
      <c r="AO96" s="23"/>
      <c r="AP96" s="23"/>
      <c r="AQ96" s="75"/>
      <c r="AR96" s="116"/>
      <c r="AS96" s="23"/>
      <c r="AT96" s="23"/>
      <c r="AU96" s="23"/>
      <c r="AV96" s="23"/>
      <c r="AW96" s="23"/>
      <c r="AX96" s="23"/>
      <c r="AY96" s="23"/>
      <c r="AZ96" s="23"/>
      <c r="BA96" s="23"/>
      <c r="BB96" s="23"/>
      <c r="BC96" s="75"/>
    </row>
    <row r="97" spans="2:55" s="92" customFormat="1" x14ac:dyDescent="0.2">
      <c r="B97" s="187" t="s">
        <v>739</v>
      </c>
      <c r="C97" s="188"/>
      <c r="D97" s="23"/>
      <c r="E97" s="23"/>
      <c r="F97" s="23"/>
      <c r="G97" s="23"/>
      <c r="H97" s="127">
        <f>H85*(1-$H$61)</f>
        <v>1.7936725320953278E-2</v>
      </c>
      <c r="I97" s="114">
        <f t="shared" ref="I97:S98" si="30">I85*(1-$H$61)</f>
        <v>1.6751773834646294E-2</v>
      </c>
      <c r="J97" s="114">
        <f t="shared" si="30"/>
        <v>1.2126640613899686E-2</v>
      </c>
      <c r="K97" s="114">
        <f t="shared" si="30"/>
        <v>8.6291225172193987E-3</v>
      </c>
      <c r="L97" s="114">
        <f t="shared" si="30"/>
        <v>6.7943589255182639E-3</v>
      </c>
      <c r="M97" s="114">
        <f t="shared" si="30"/>
        <v>6.0298740956427899E-3</v>
      </c>
      <c r="N97" s="114">
        <f t="shared" si="30"/>
        <v>5.5711831977175068E-3</v>
      </c>
      <c r="O97" s="114">
        <f t="shared" si="30"/>
        <v>5.3036135072610921E-3</v>
      </c>
      <c r="P97" s="114">
        <f t="shared" si="30"/>
        <v>5.7718604655598183E-3</v>
      </c>
      <c r="Q97" s="114">
        <f t="shared" si="30"/>
        <v>7.491951332779633E-3</v>
      </c>
      <c r="R97" s="114">
        <f t="shared" si="30"/>
        <v>1.2126640613899686E-2</v>
      </c>
      <c r="S97" s="119">
        <f t="shared" si="30"/>
        <v>1.6025513246264597E-2</v>
      </c>
      <c r="T97" s="127">
        <f>T85*(1-$H$61)</f>
        <v>1.8331134256346089E-2</v>
      </c>
      <c r="U97" s="114">
        <f t="shared" ref="U97:AE98" si="31">U85*(1-$H$61)</f>
        <v>1.7120126985282202E-2</v>
      </c>
      <c r="V97" s="114">
        <f t="shared" si="31"/>
        <v>1.2393292153065097E-2</v>
      </c>
      <c r="W97" s="114">
        <f t="shared" si="31"/>
        <v>8.8188674658926589E-3</v>
      </c>
      <c r="X97" s="114">
        <f t="shared" si="31"/>
        <v>6.9437594332776081E-3</v>
      </c>
      <c r="Y97" s="114">
        <f t="shared" si="31"/>
        <v>6.1624644196880034E-3</v>
      </c>
      <c r="Z97" s="114">
        <f t="shared" si="31"/>
        <v>5.6936874115342418E-3</v>
      </c>
      <c r="AA97" s="114">
        <f t="shared" si="31"/>
        <v>5.4202341567778809E-3</v>
      </c>
      <c r="AB97" s="114">
        <f t="shared" si="31"/>
        <v>5.8987773526015122E-3</v>
      </c>
      <c r="AC97" s="114">
        <f t="shared" si="31"/>
        <v>7.6566911331781224E-3</v>
      </c>
      <c r="AD97" s="114">
        <f t="shared" si="31"/>
        <v>1.2393292153065097E-2</v>
      </c>
      <c r="AE97" s="119">
        <f t="shared" si="31"/>
        <v>1.6377896722372082E-2</v>
      </c>
      <c r="AF97" s="127">
        <f>AF85*(1-$H$61)</f>
        <v>1.7229322446235193E-2</v>
      </c>
      <c r="AG97" s="114">
        <f t="shared" ref="AG97:AQ98" si="32">AG85*(1-$H$61)</f>
        <v>1.6091104021443946E-2</v>
      </c>
      <c r="AH97" s="114">
        <f t="shared" si="32"/>
        <v>1.1648380492420061E-2</v>
      </c>
      <c r="AI97" s="114">
        <f t="shared" si="32"/>
        <v>8.2888003031168778E-3</v>
      </c>
      <c r="AJ97" s="114">
        <f t="shared" si="32"/>
        <v>6.5263975808594679E-3</v>
      </c>
      <c r="AK97" s="114">
        <f t="shared" si="32"/>
        <v>5.792063113252215E-3</v>
      </c>
      <c r="AL97" s="114">
        <f t="shared" si="32"/>
        <v>5.3514624326878608E-3</v>
      </c>
      <c r="AM97" s="114">
        <f t="shared" si="32"/>
        <v>5.0944453690253228E-3</v>
      </c>
      <c r="AN97" s="114">
        <f t="shared" si="32"/>
        <v>5.5442252304347657E-3</v>
      </c>
      <c r="AO97" s="114">
        <f t="shared" si="32"/>
        <v>7.1964777825510879E-3</v>
      </c>
      <c r="AP97" s="114">
        <f t="shared" si="32"/>
        <v>1.1648380492420061E-2</v>
      </c>
      <c r="AQ97" s="119">
        <f t="shared" si="32"/>
        <v>1.5393486277217058E-2</v>
      </c>
      <c r="AR97" s="127">
        <f>AR85*(1-$H$61)</f>
        <v>1.6692574240935183E-2</v>
      </c>
      <c r="AS97" s="114">
        <f t="shared" ref="AS97:BC98" si="33">AS85*(1-$H$61)</f>
        <v>1.5589814941054542E-2</v>
      </c>
      <c r="AT97" s="114">
        <f t="shared" si="33"/>
        <v>1.1285496383455912E-2</v>
      </c>
      <c r="AU97" s="114">
        <f t="shared" si="33"/>
        <v>8.0305778047759565E-3</v>
      </c>
      <c r="AV97" s="114">
        <f t="shared" si="33"/>
        <v>6.3230795339930292E-3</v>
      </c>
      <c r="AW97" s="114">
        <f t="shared" si="33"/>
        <v>5.6116219211668093E-3</v>
      </c>
      <c r="AX97" s="114">
        <f t="shared" si="33"/>
        <v>5.184747353471077E-3</v>
      </c>
      <c r="AY97" s="114">
        <f t="shared" si="33"/>
        <v>4.9357371889819012E-3</v>
      </c>
      <c r="AZ97" s="114">
        <f t="shared" si="33"/>
        <v>5.3715049768379604E-3</v>
      </c>
      <c r="BA97" s="114">
        <f t="shared" si="33"/>
        <v>6.9722846056969549E-3</v>
      </c>
      <c r="BB97" s="114">
        <f t="shared" si="33"/>
        <v>1.1285496383455912E-2</v>
      </c>
      <c r="BC97" s="119">
        <f t="shared" si="33"/>
        <v>1.4913930208869634E-2</v>
      </c>
    </row>
    <row r="98" spans="2:55" s="92" customFormat="1" x14ac:dyDescent="0.2">
      <c r="B98" s="189" t="s">
        <v>741</v>
      </c>
      <c r="C98" s="190"/>
      <c r="D98" s="74"/>
      <c r="E98" s="74"/>
      <c r="F98" s="74"/>
      <c r="G98" s="74"/>
      <c r="H98" s="130">
        <f>H86*(1-$H$61)</f>
        <v>7.1746901283813126E-3</v>
      </c>
      <c r="I98" s="120">
        <f t="shared" si="30"/>
        <v>6.700709533858519E-3</v>
      </c>
      <c r="J98" s="120">
        <f t="shared" si="30"/>
        <v>4.8506562455598746E-3</v>
      </c>
      <c r="K98" s="120">
        <f t="shared" si="30"/>
        <v>3.4516490068877597E-3</v>
      </c>
      <c r="L98" s="120">
        <f t="shared" si="30"/>
        <v>2.7177435702073053E-3</v>
      </c>
      <c r="M98" s="120">
        <f t="shared" si="30"/>
        <v>2.4119496382571165E-3</v>
      </c>
      <c r="N98" s="120">
        <f t="shared" si="30"/>
        <v>2.2284732790870026E-3</v>
      </c>
      <c r="O98" s="120">
        <f t="shared" si="30"/>
        <v>2.1214454029044373E-3</v>
      </c>
      <c r="P98" s="120">
        <f t="shared" si="30"/>
        <v>2.3087441862239275E-3</v>
      </c>
      <c r="Q98" s="120">
        <f t="shared" si="30"/>
        <v>2.9967805331118529E-3</v>
      </c>
      <c r="R98" s="120">
        <f t="shared" si="30"/>
        <v>4.8506562455598746E-3</v>
      </c>
      <c r="S98" s="121">
        <f t="shared" si="30"/>
        <v>6.4102052985058385E-3</v>
      </c>
      <c r="T98" s="130">
        <f>T86*(1-$H$61)</f>
        <v>7.3324537025384381E-3</v>
      </c>
      <c r="U98" s="120">
        <f t="shared" si="31"/>
        <v>6.8480507941128827E-3</v>
      </c>
      <c r="V98" s="120">
        <f t="shared" si="31"/>
        <v>4.9573168612260391E-3</v>
      </c>
      <c r="W98" s="120">
        <f t="shared" si="31"/>
        <v>3.5275469863570641E-3</v>
      </c>
      <c r="X98" s="120">
        <f t="shared" si="31"/>
        <v>2.7775037733110438E-3</v>
      </c>
      <c r="Y98" s="120">
        <f t="shared" si="31"/>
        <v>2.4649857678752021E-3</v>
      </c>
      <c r="Z98" s="120">
        <f t="shared" si="31"/>
        <v>2.2774749646136965E-3</v>
      </c>
      <c r="AA98" s="120">
        <f t="shared" si="31"/>
        <v>2.1680936627111523E-3</v>
      </c>
      <c r="AB98" s="120">
        <f t="shared" si="31"/>
        <v>2.3595109410406057E-3</v>
      </c>
      <c r="AC98" s="120">
        <f t="shared" si="31"/>
        <v>3.0626764532712494E-3</v>
      </c>
      <c r="AD98" s="120">
        <f t="shared" si="31"/>
        <v>4.9573168612260391E-3</v>
      </c>
      <c r="AE98" s="121">
        <f t="shared" si="31"/>
        <v>6.5511586889488334E-3</v>
      </c>
      <c r="AF98" s="130">
        <f>AF86*(1-$H$61)</f>
        <v>6.8917289784940772E-3</v>
      </c>
      <c r="AG98" s="120">
        <f t="shared" si="32"/>
        <v>6.43644160857758E-3</v>
      </c>
      <c r="AH98" s="120">
        <f t="shared" si="32"/>
        <v>4.6593521969680255E-3</v>
      </c>
      <c r="AI98" s="120">
        <f t="shared" si="32"/>
        <v>3.3155201212467511E-3</v>
      </c>
      <c r="AJ98" s="120">
        <f t="shared" si="32"/>
        <v>2.6105590323437875E-3</v>
      </c>
      <c r="AK98" s="120">
        <f t="shared" si="32"/>
        <v>2.3168252453008862E-3</v>
      </c>
      <c r="AL98" s="120">
        <f t="shared" si="32"/>
        <v>2.1405849730751448E-3</v>
      </c>
      <c r="AM98" s="120">
        <f t="shared" si="32"/>
        <v>2.0377781476101295E-3</v>
      </c>
      <c r="AN98" s="120">
        <f t="shared" si="32"/>
        <v>2.217690092173907E-3</v>
      </c>
      <c r="AO98" s="120">
        <f t="shared" si="32"/>
        <v>2.8785911130204352E-3</v>
      </c>
      <c r="AP98" s="120">
        <f t="shared" si="32"/>
        <v>4.6593521969680255E-3</v>
      </c>
      <c r="AQ98" s="121">
        <f t="shared" si="32"/>
        <v>6.1573945108868234E-3</v>
      </c>
      <c r="AR98" s="130">
        <f>AR86*(1-$H$61)</f>
        <v>6.6770296963740731E-3</v>
      </c>
      <c r="AS98" s="120">
        <f t="shared" si="33"/>
        <v>6.2359259764218165E-3</v>
      </c>
      <c r="AT98" s="120">
        <f t="shared" si="33"/>
        <v>4.5141985533823639E-3</v>
      </c>
      <c r="AU98" s="120">
        <f t="shared" si="33"/>
        <v>3.2122311219103827E-3</v>
      </c>
      <c r="AV98" s="120">
        <f t="shared" si="33"/>
        <v>2.5292318135972111E-3</v>
      </c>
      <c r="AW98" s="120">
        <f t="shared" si="33"/>
        <v>2.2446487684667235E-3</v>
      </c>
      <c r="AX98" s="120">
        <f t="shared" si="33"/>
        <v>2.0738989413884306E-3</v>
      </c>
      <c r="AY98" s="120">
        <f t="shared" si="33"/>
        <v>1.9742948755927603E-3</v>
      </c>
      <c r="AZ98" s="120">
        <f t="shared" si="33"/>
        <v>2.1486019907351835E-3</v>
      </c>
      <c r="BA98" s="120">
        <f t="shared" si="33"/>
        <v>2.7889138422787819E-3</v>
      </c>
      <c r="BB98" s="120">
        <f t="shared" si="33"/>
        <v>4.5141985533823639E-3</v>
      </c>
      <c r="BC98" s="121">
        <f t="shared" si="33"/>
        <v>5.9655720835478541E-3</v>
      </c>
    </row>
  </sheetData>
  <mergeCells count="1">
    <mergeCell ref="B5:K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C5ED"/>
  </sheetPr>
  <dimension ref="A1"/>
  <sheetViews>
    <sheetView workbookViewId="0"/>
  </sheetViews>
  <sheetFormatPr defaultRowHeight="15" x14ac:dyDescent="0.25"/>
  <cols>
    <col min="1" max="1" width="4.28515625" style="143" customWidth="1"/>
    <col min="2" max="16384" width="9.140625" style="143"/>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P536"/>
  <sheetViews>
    <sheetView showGridLines="0" zoomScale="85" zoomScaleNormal="85" workbookViewId="0"/>
  </sheetViews>
  <sheetFormatPr defaultRowHeight="12.75" x14ac:dyDescent="0.2"/>
  <cols>
    <col min="1" max="1" width="5" style="90" customWidth="1"/>
    <col min="2" max="2" width="19.42578125" style="90" customWidth="1"/>
    <col min="3" max="3" width="47.140625" style="90" customWidth="1"/>
    <col min="4" max="4" width="23.28515625" style="90" customWidth="1"/>
    <col min="5" max="5" width="17.85546875" style="90" customWidth="1"/>
    <col min="6" max="8" width="9.140625" style="90"/>
    <col min="9" max="9" width="17" style="90" customWidth="1"/>
    <col min="10" max="10" width="39" style="90" customWidth="1"/>
    <col min="11" max="11" width="24.5703125" style="90" customWidth="1"/>
    <col min="12" max="12" width="16.140625" style="90" customWidth="1"/>
    <col min="13" max="16384" width="9.140625" style="90"/>
  </cols>
  <sheetData>
    <row r="1" spans="2:15" x14ac:dyDescent="0.2">
      <c r="B1" s="170" t="s">
        <v>784</v>
      </c>
    </row>
    <row r="3" spans="2:15" s="95" customFormat="1" ht="15.75" x14ac:dyDescent="0.25">
      <c r="B3" s="96" t="s">
        <v>765</v>
      </c>
      <c r="E3" s="96"/>
      <c r="F3" s="96"/>
      <c r="G3" s="96"/>
      <c r="H3" s="96"/>
      <c r="K3" s="97"/>
      <c r="L3" s="97"/>
    </row>
    <row r="5" spans="2:15" x14ac:dyDescent="0.2">
      <c r="B5" s="144" t="s">
        <v>766</v>
      </c>
    </row>
    <row r="7" spans="2:15" s="98" customFormat="1" x14ac:dyDescent="0.2">
      <c r="B7" s="99"/>
      <c r="E7" s="99"/>
      <c r="F7" s="99"/>
      <c r="G7" s="99"/>
      <c r="I7" s="100"/>
    </row>
    <row r="9" spans="2:15" s="98" customFormat="1" x14ac:dyDescent="0.2">
      <c r="B9" s="99" t="s">
        <v>767</v>
      </c>
      <c r="E9" s="99"/>
      <c r="F9" s="99"/>
      <c r="G9" s="99"/>
      <c r="I9" s="151" t="s">
        <v>772</v>
      </c>
    </row>
    <row r="10" spans="2:15" s="145" customFormat="1" x14ac:dyDescent="0.2">
      <c r="B10" s="145" t="s">
        <v>769</v>
      </c>
      <c r="C10" s="145" t="s">
        <v>768</v>
      </c>
      <c r="D10" s="145" t="s">
        <v>770</v>
      </c>
      <c r="E10" s="145" t="s">
        <v>771</v>
      </c>
      <c r="F10" s="145" t="s">
        <v>744</v>
      </c>
      <c r="G10" s="146"/>
      <c r="I10" s="145" t="s">
        <v>769</v>
      </c>
      <c r="J10" s="145" t="s">
        <v>768</v>
      </c>
      <c r="K10" s="145" t="s">
        <v>770</v>
      </c>
      <c r="L10" s="145" t="s">
        <v>771</v>
      </c>
      <c r="M10" s="145" t="s">
        <v>744</v>
      </c>
      <c r="N10" s="146"/>
    </row>
    <row r="11" spans="2:15" s="146" customFormat="1" x14ac:dyDescent="0.2">
      <c r="B11" s="147">
        <v>300131</v>
      </c>
      <c r="C11" s="147" t="s">
        <v>106</v>
      </c>
      <c r="D11" s="147" t="s">
        <v>8</v>
      </c>
      <c r="E11" s="147" t="s">
        <v>562</v>
      </c>
      <c r="F11" s="148">
        <v>1.177</v>
      </c>
      <c r="G11" s="149"/>
      <c r="H11" s="149"/>
      <c r="I11" s="147">
        <v>300003</v>
      </c>
      <c r="J11" s="147" t="s">
        <v>66</v>
      </c>
      <c r="K11" s="147" t="s">
        <v>67</v>
      </c>
      <c r="L11" s="147" t="s">
        <v>562</v>
      </c>
      <c r="M11" s="148">
        <v>2.3899999999999997</v>
      </c>
      <c r="O11" s="150"/>
    </row>
    <row r="12" spans="2:15" s="146" customFormat="1" x14ac:dyDescent="0.2">
      <c r="B12" s="147">
        <v>300132</v>
      </c>
      <c r="C12" s="147" t="s">
        <v>563</v>
      </c>
      <c r="D12" s="147" t="s">
        <v>8</v>
      </c>
      <c r="E12" s="147" t="s">
        <v>562</v>
      </c>
      <c r="F12" s="148">
        <v>1.552</v>
      </c>
      <c r="G12" s="149"/>
      <c r="H12" s="149"/>
      <c r="I12" s="147">
        <v>300005</v>
      </c>
      <c r="J12" s="147" t="s">
        <v>68</v>
      </c>
      <c r="K12" s="147" t="s">
        <v>69</v>
      </c>
      <c r="L12" s="147" t="s">
        <v>562</v>
      </c>
      <c r="M12" s="148">
        <v>3.2289999999999996</v>
      </c>
      <c r="O12" s="150"/>
    </row>
    <row r="13" spans="2:15" s="146" customFormat="1" x14ac:dyDescent="0.2">
      <c r="B13" s="147">
        <v>300133</v>
      </c>
      <c r="C13" s="147" t="s">
        <v>564</v>
      </c>
      <c r="D13" s="147" t="s">
        <v>8</v>
      </c>
      <c r="E13" s="147" t="s">
        <v>562</v>
      </c>
      <c r="F13" s="148">
        <v>1.552</v>
      </c>
      <c r="G13" s="149"/>
      <c r="H13" s="149"/>
      <c r="I13" s="147">
        <v>300009</v>
      </c>
      <c r="J13" s="147" t="s">
        <v>70</v>
      </c>
      <c r="K13" s="147" t="s">
        <v>69</v>
      </c>
      <c r="L13" s="147" t="s">
        <v>562</v>
      </c>
      <c r="M13" s="148">
        <v>2.3829999999999996</v>
      </c>
      <c r="O13" s="150"/>
    </row>
    <row r="14" spans="2:15" s="146" customFormat="1" x14ac:dyDescent="0.2">
      <c r="B14" s="147">
        <v>300136</v>
      </c>
      <c r="C14" s="147" t="s">
        <v>565</v>
      </c>
      <c r="D14" s="147" t="s">
        <v>8</v>
      </c>
      <c r="E14" s="147" t="s">
        <v>562</v>
      </c>
      <c r="F14" s="148">
        <v>1.256</v>
      </c>
      <c r="G14" s="149"/>
      <c r="H14" s="149"/>
      <c r="I14" s="147">
        <v>300011</v>
      </c>
      <c r="J14" s="147" t="s">
        <v>71</v>
      </c>
      <c r="K14" s="147" t="s">
        <v>69</v>
      </c>
      <c r="L14" s="147" t="s">
        <v>562</v>
      </c>
      <c r="M14" s="148">
        <v>2.5939999999999994</v>
      </c>
      <c r="O14" s="150"/>
    </row>
    <row r="15" spans="2:15" s="146" customFormat="1" x14ac:dyDescent="0.2">
      <c r="B15" s="147">
        <v>300138</v>
      </c>
      <c r="C15" s="147" t="s">
        <v>566</v>
      </c>
      <c r="D15" s="147" t="s">
        <v>8</v>
      </c>
      <c r="E15" s="147" t="s">
        <v>562</v>
      </c>
      <c r="F15" s="148">
        <v>1.369</v>
      </c>
      <c r="G15" s="149"/>
      <c r="H15" s="149"/>
      <c r="I15" s="147">
        <v>300012</v>
      </c>
      <c r="J15" s="147" t="s">
        <v>72</v>
      </c>
      <c r="K15" s="147" t="s">
        <v>69</v>
      </c>
      <c r="L15" s="147" t="s">
        <v>562</v>
      </c>
      <c r="M15" s="148">
        <v>2.7609999999999997</v>
      </c>
      <c r="O15" s="150"/>
    </row>
    <row r="16" spans="2:15" s="146" customFormat="1" x14ac:dyDescent="0.2">
      <c r="B16" s="147">
        <v>300139</v>
      </c>
      <c r="C16" s="147" t="s">
        <v>567</v>
      </c>
      <c r="D16" s="147" t="s">
        <v>8</v>
      </c>
      <c r="E16" s="147" t="s">
        <v>562</v>
      </c>
      <c r="F16" s="148">
        <v>1.177</v>
      </c>
      <c r="G16" s="149"/>
      <c r="H16" s="149"/>
      <c r="I16" s="147">
        <v>300016</v>
      </c>
      <c r="J16" s="147" t="s">
        <v>73</v>
      </c>
      <c r="K16" s="147" t="s">
        <v>67</v>
      </c>
      <c r="L16" s="147" t="s">
        <v>562</v>
      </c>
      <c r="M16" s="148">
        <v>2.202</v>
      </c>
      <c r="O16" s="150"/>
    </row>
    <row r="17" spans="2:15" s="146" customFormat="1" x14ac:dyDescent="0.2">
      <c r="B17" s="147">
        <v>300142</v>
      </c>
      <c r="C17" s="147" t="s">
        <v>108</v>
      </c>
      <c r="D17" s="147" t="s">
        <v>8</v>
      </c>
      <c r="E17" s="147" t="s">
        <v>562</v>
      </c>
      <c r="F17" s="148">
        <v>1.944</v>
      </c>
      <c r="G17" s="149"/>
      <c r="H17" s="149"/>
      <c r="I17" s="147">
        <v>300027</v>
      </c>
      <c r="J17" s="147" t="s">
        <v>74</v>
      </c>
      <c r="K17" s="147" t="s">
        <v>69</v>
      </c>
      <c r="L17" s="147" t="s">
        <v>562</v>
      </c>
      <c r="M17" s="148">
        <v>2.1419999999999999</v>
      </c>
      <c r="O17" s="150"/>
    </row>
    <row r="18" spans="2:15" s="146" customFormat="1" x14ac:dyDescent="0.2">
      <c r="B18" s="147">
        <v>300143</v>
      </c>
      <c r="C18" s="147" t="s">
        <v>568</v>
      </c>
      <c r="D18" s="147" t="s">
        <v>8</v>
      </c>
      <c r="E18" s="147" t="s">
        <v>562</v>
      </c>
      <c r="F18" s="148">
        <v>1.177</v>
      </c>
      <c r="G18" s="149"/>
      <c r="H18" s="149"/>
      <c r="I18" s="147">
        <v>300039</v>
      </c>
      <c r="J18" s="147" t="s">
        <v>75</v>
      </c>
      <c r="K18" s="147" t="s">
        <v>69</v>
      </c>
      <c r="L18" s="147" t="s">
        <v>562</v>
      </c>
      <c r="M18" s="148">
        <v>2.6379999999999999</v>
      </c>
      <c r="O18" s="150"/>
    </row>
    <row r="19" spans="2:15" s="146" customFormat="1" x14ac:dyDescent="0.2">
      <c r="B19" s="147">
        <v>300144</v>
      </c>
      <c r="C19" s="147" t="s">
        <v>569</v>
      </c>
      <c r="D19" s="147" t="s">
        <v>8</v>
      </c>
      <c r="E19" s="147" t="s">
        <v>562</v>
      </c>
      <c r="F19" s="148">
        <v>1.256</v>
      </c>
      <c r="G19" s="149"/>
      <c r="H19" s="149"/>
      <c r="I19" s="147">
        <v>300042</v>
      </c>
      <c r="J19" s="147" t="s">
        <v>76</v>
      </c>
      <c r="K19" s="147" t="s">
        <v>69</v>
      </c>
      <c r="L19" s="147" t="s">
        <v>562</v>
      </c>
      <c r="M19" s="148">
        <v>3.2359999999999998</v>
      </c>
      <c r="O19" s="150"/>
    </row>
    <row r="20" spans="2:15" s="146" customFormat="1" x14ac:dyDescent="0.2">
      <c r="B20" s="147">
        <v>300145</v>
      </c>
      <c r="C20" s="147" t="s">
        <v>570</v>
      </c>
      <c r="D20" s="147" t="s">
        <v>8</v>
      </c>
      <c r="E20" s="147" t="s">
        <v>562</v>
      </c>
      <c r="F20" s="148">
        <v>0.99800000000000011</v>
      </c>
      <c r="G20" s="149"/>
      <c r="H20" s="149"/>
      <c r="I20" s="147">
        <v>300043</v>
      </c>
      <c r="J20" s="147" t="s">
        <v>77</v>
      </c>
      <c r="K20" s="147" t="s">
        <v>69</v>
      </c>
      <c r="L20" s="147" t="s">
        <v>562</v>
      </c>
      <c r="M20" s="148">
        <v>3.2769999999999997</v>
      </c>
      <c r="O20" s="150"/>
    </row>
    <row r="21" spans="2:15" s="146" customFormat="1" x14ac:dyDescent="0.2">
      <c r="B21" s="147">
        <v>300146</v>
      </c>
      <c r="C21" s="147" t="s">
        <v>571</v>
      </c>
      <c r="D21" s="147" t="s">
        <v>8</v>
      </c>
      <c r="E21" s="147" t="s">
        <v>562</v>
      </c>
      <c r="F21" s="148">
        <v>0.99800000000000011</v>
      </c>
      <c r="G21" s="149"/>
      <c r="H21" s="149"/>
      <c r="I21" s="147">
        <v>300049</v>
      </c>
      <c r="J21" s="147" t="s">
        <v>78</v>
      </c>
      <c r="K21" s="147" t="s">
        <v>69</v>
      </c>
      <c r="L21" s="147" t="s">
        <v>562</v>
      </c>
      <c r="M21" s="148">
        <v>2.7869999999999999</v>
      </c>
      <c r="O21" s="150"/>
    </row>
    <row r="22" spans="2:15" s="146" customFormat="1" x14ac:dyDescent="0.2">
      <c r="B22" s="147">
        <v>300147</v>
      </c>
      <c r="C22" s="147" t="s">
        <v>572</v>
      </c>
      <c r="D22" s="147" t="s">
        <v>8</v>
      </c>
      <c r="E22" s="147" t="s">
        <v>562</v>
      </c>
      <c r="F22" s="148">
        <v>0.99800000000000011</v>
      </c>
      <c r="G22" s="149"/>
      <c r="H22" s="149"/>
      <c r="I22" s="147">
        <v>300050</v>
      </c>
      <c r="J22" s="147" t="s">
        <v>79</v>
      </c>
      <c r="K22" s="147" t="s">
        <v>69</v>
      </c>
      <c r="L22" s="147" t="s">
        <v>562</v>
      </c>
      <c r="M22" s="148">
        <v>2.8439999999999999</v>
      </c>
      <c r="O22" s="150"/>
    </row>
    <row r="23" spans="2:15" s="146" customFormat="1" x14ac:dyDescent="0.2">
      <c r="B23" s="147">
        <v>301068</v>
      </c>
      <c r="C23" s="147" t="s">
        <v>9</v>
      </c>
      <c r="D23" s="147" t="s">
        <v>10</v>
      </c>
      <c r="E23" s="147" t="s">
        <v>562</v>
      </c>
      <c r="F23" s="148">
        <v>1.8259999999999998</v>
      </c>
      <c r="G23" s="149"/>
      <c r="H23" s="149"/>
      <c r="I23" s="147">
        <v>300052</v>
      </c>
      <c r="J23" s="147" t="s">
        <v>80</v>
      </c>
      <c r="K23" s="147" t="s">
        <v>69</v>
      </c>
      <c r="L23" s="147" t="s">
        <v>562</v>
      </c>
      <c r="M23" s="148">
        <v>3.0679999999999996</v>
      </c>
      <c r="O23" s="150"/>
    </row>
    <row r="24" spans="2:15" s="146" customFormat="1" x14ac:dyDescent="0.2">
      <c r="B24" s="149">
        <v>301069</v>
      </c>
      <c r="C24" s="149" t="s">
        <v>11</v>
      </c>
      <c r="D24" s="149" t="s">
        <v>10</v>
      </c>
      <c r="E24" s="147" t="s">
        <v>562</v>
      </c>
      <c r="F24" s="148">
        <v>1.4449999999999998</v>
      </c>
      <c r="G24" s="149"/>
      <c r="H24" s="149"/>
      <c r="I24" s="147">
        <v>300053</v>
      </c>
      <c r="J24" s="147" t="s">
        <v>81</v>
      </c>
      <c r="K24" s="147" t="s">
        <v>69</v>
      </c>
      <c r="L24" s="147" t="s">
        <v>562</v>
      </c>
      <c r="M24" s="148">
        <v>3.07</v>
      </c>
      <c r="O24" s="150"/>
    </row>
    <row r="25" spans="2:15" s="146" customFormat="1" x14ac:dyDescent="0.2">
      <c r="B25" s="149">
        <v>301070</v>
      </c>
      <c r="C25" s="149" t="s">
        <v>12</v>
      </c>
      <c r="D25" s="149" t="s">
        <v>10</v>
      </c>
      <c r="E25" s="147" t="s">
        <v>562</v>
      </c>
      <c r="F25" s="148">
        <v>1.3419999999999999</v>
      </c>
      <c r="G25" s="149"/>
      <c r="H25" s="149"/>
      <c r="I25" s="147">
        <v>300057</v>
      </c>
      <c r="J25" s="147" t="s">
        <v>82</v>
      </c>
      <c r="K25" s="147" t="s">
        <v>67</v>
      </c>
      <c r="L25" s="147" t="s">
        <v>562</v>
      </c>
      <c r="M25" s="148">
        <v>2.2090000000000001</v>
      </c>
      <c r="O25" s="150"/>
    </row>
    <row r="26" spans="2:15" s="146" customFormat="1" x14ac:dyDescent="0.2">
      <c r="B26" s="149">
        <v>301071</v>
      </c>
      <c r="C26" s="149" t="s">
        <v>13</v>
      </c>
      <c r="D26" s="149" t="s">
        <v>10</v>
      </c>
      <c r="E26" s="147" t="s">
        <v>562</v>
      </c>
      <c r="F26" s="148">
        <v>1.7859999999999998</v>
      </c>
      <c r="G26" s="149"/>
      <c r="H26" s="149"/>
      <c r="I26" s="147">
        <v>300060</v>
      </c>
      <c r="J26" s="147" t="s">
        <v>83</v>
      </c>
      <c r="K26" s="147" t="s">
        <v>67</v>
      </c>
      <c r="L26" s="147" t="s">
        <v>562</v>
      </c>
      <c r="M26" s="148">
        <v>2.2789999999999999</v>
      </c>
      <c r="O26" s="150"/>
    </row>
    <row r="27" spans="2:15" s="146" customFormat="1" x14ac:dyDescent="0.2">
      <c r="B27" s="149">
        <v>301072</v>
      </c>
      <c r="C27" s="149" t="s">
        <v>14</v>
      </c>
      <c r="D27" s="149" t="s">
        <v>10</v>
      </c>
      <c r="E27" s="147" t="s">
        <v>562</v>
      </c>
      <c r="F27" s="148">
        <v>1.728</v>
      </c>
      <c r="G27" s="149"/>
      <c r="H27" s="149"/>
      <c r="I27" s="147">
        <v>300070</v>
      </c>
      <c r="J27" s="147" t="s">
        <v>84</v>
      </c>
      <c r="K27" s="147" t="s">
        <v>67</v>
      </c>
      <c r="L27" s="147" t="s">
        <v>562</v>
      </c>
      <c r="M27" s="148">
        <v>2.5909999999999997</v>
      </c>
      <c r="O27" s="150"/>
    </row>
    <row r="28" spans="2:15" s="146" customFormat="1" x14ac:dyDescent="0.2">
      <c r="B28" s="149">
        <v>301073</v>
      </c>
      <c r="C28" s="149" t="s">
        <v>15</v>
      </c>
      <c r="D28" s="149" t="s">
        <v>10</v>
      </c>
      <c r="E28" s="147" t="s">
        <v>562</v>
      </c>
      <c r="F28" s="148">
        <v>1.7859999999999998</v>
      </c>
      <c r="G28" s="149"/>
      <c r="H28" s="149"/>
      <c r="I28" s="147">
        <v>300071</v>
      </c>
      <c r="J28" s="147" t="s">
        <v>85</v>
      </c>
      <c r="K28" s="147" t="s">
        <v>67</v>
      </c>
      <c r="L28" s="147" t="s">
        <v>562</v>
      </c>
      <c r="M28" s="148">
        <v>2.2789999999999999</v>
      </c>
      <c r="O28" s="150"/>
    </row>
    <row r="29" spans="2:15" s="146" customFormat="1" x14ac:dyDescent="0.2">
      <c r="B29" s="149">
        <v>301074</v>
      </c>
      <c r="C29" s="149" t="s">
        <v>16</v>
      </c>
      <c r="D29" s="149" t="s">
        <v>10</v>
      </c>
      <c r="E29" s="147" t="s">
        <v>562</v>
      </c>
      <c r="F29" s="148">
        <v>1.4419999999999999</v>
      </c>
      <c r="G29" s="149"/>
      <c r="H29" s="149"/>
      <c r="I29" s="147">
        <v>300072</v>
      </c>
      <c r="J29" s="147" t="s">
        <v>86</v>
      </c>
      <c r="K29" s="147" t="s">
        <v>67</v>
      </c>
      <c r="L29" s="147" t="s">
        <v>562</v>
      </c>
      <c r="M29" s="148">
        <v>2.2789999999999999</v>
      </c>
      <c r="O29" s="150"/>
    </row>
    <row r="30" spans="2:15" s="146" customFormat="1" x14ac:dyDescent="0.2">
      <c r="B30" s="149">
        <v>301075</v>
      </c>
      <c r="C30" s="149" t="s">
        <v>17</v>
      </c>
      <c r="D30" s="149" t="s">
        <v>10</v>
      </c>
      <c r="E30" s="147" t="s">
        <v>562</v>
      </c>
      <c r="F30" s="148">
        <v>1.4449999999999998</v>
      </c>
      <c r="G30" s="149"/>
      <c r="H30" s="149"/>
      <c r="I30" s="147">
        <v>300073</v>
      </c>
      <c r="J30" s="147" t="s">
        <v>87</v>
      </c>
      <c r="K30" s="147" t="s">
        <v>67</v>
      </c>
      <c r="L30" s="147" t="s">
        <v>562</v>
      </c>
      <c r="M30" s="148">
        <v>2.6399999999999997</v>
      </c>
      <c r="O30" s="150"/>
    </row>
    <row r="31" spans="2:15" s="146" customFormat="1" x14ac:dyDescent="0.2">
      <c r="B31" s="149">
        <v>301076</v>
      </c>
      <c r="C31" s="149" t="s">
        <v>18</v>
      </c>
      <c r="D31" s="149" t="s">
        <v>10</v>
      </c>
      <c r="E31" s="147" t="s">
        <v>562</v>
      </c>
      <c r="F31" s="148">
        <v>1.3419999999999999</v>
      </c>
      <c r="G31" s="149"/>
      <c r="H31" s="149"/>
      <c r="I31" s="147">
        <v>300074</v>
      </c>
      <c r="J31" s="147" t="s">
        <v>88</v>
      </c>
      <c r="K31" s="147" t="s">
        <v>67</v>
      </c>
      <c r="L31" s="147" t="s">
        <v>562</v>
      </c>
      <c r="M31" s="148">
        <v>2.5409999999999999</v>
      </c>
      <c r="O31" s="150"/>
    </row>
    <row r="32" spans="2:15" s="146" customFormat="1" x14ac:dyDescent="0.2">
      <c r="B32" s="149">
        <v>301078</v>
      </c>
      <c r="C32" s="149" t="s">
        <v>19</v>
      </c>
      <c r="D32" s="149" t="s">
        <v>10</v>
      </c>
      <c r="E32" s="147" t="s">
        <v>562</v>
      </c>
      <c r="F32" s="148">
        <v>1.3679999999999999</v>
      </c>
      <c r="G32" s="149"/>
      <c r="H32" s="149"/>
      <c r="I32" s="147">
        <v>300075</v>
      </c>
      <c r="J32" s="147" t="s">
        <v>89</v>
      </c>
      <c r="K32" s="147" t="s">
        <v>67</v>
      </c>
      <c r="L32" s="147" t="s">
        <v>562</v>
      </c>
      <c r="M32" s="148">
        <v>2.5909999999999997</v>
      </c>
      <c r="O32" s="150"/>
    </row>
    <row r="33" spans="2:15" s="146" customFormat="1" x14ac:dyDescent="0.2">
      <c r="B33" s="149">
        <v>301080</v>
      </c>
      <c r="C33" s="149" t="s">
        <v>20</v>
      </c>
      <c r="D33" s="149" t="s">
        <v>10</v>
      </c>
      <c r="E33" s="147" t="s">
        <v>562</v>
      </c>
      <c r="F33" s="148">
        <v>2.109</v>
      </c>
      <c r="G33" s="149"/>
      <c r="H33" s="149"/>
      <c r="I33" s="147">
        <v>300076</v>
      </c>
      <c r="J33" s="147" t="s">
        <v>90</v>
      </c>
      <c r="K33" s="147" t="s">
        <v>67</v>
      </c>
      <c r="L33" s="147" t="s">
        <v>562</v>
      </c>
      <c r="M33" s="148">
        <v>2.5909999999999997</v>
      </c>
      <c r="O33" s="150"/>
    </row>
    <row r="34" spans="2:15" s="146" customFormat="1" x14ac:dyDescent="0.2">
      <c r="B34" s="149">
        <v>301082</v>
      </c>
      <c r="C34" s="149" t="s">
        <v>21</v>
      </c>
      <c r="D34" s="149" t="s">
        <v>10</v>
      </c>
      <c r="E34" s="147" t="s">
        <v>562</v>
      </c>
      <c r="F34" s="148">
        <v>1.3679999999999999</v>
      </c>
      <c r="G34" s="149"/>
      <c r="H34" s="149"/>
      <c r="I34" s="147">
        <v>300078</v>
      </c>
      <c r="J34" s="147" t="s">
        <v>91</v>
      </c>
      <c r="K34" s="147" t="s">
        <v>67</v>
      </c>
      <c r="L34" s="147" t="s">
        <v>562</v>
      </c>
      <c r="M34" s="148">
        <v>2.5909999999999997</v>
      </c>
      <c r="O34" s="150"/>
    </row>
    <row r="35" spans="2:15" s="146" customFormat="1" x14ac:dyDescent="0.2">
      <c r="B35" s="149">
        <v>301083</v>
      </c>
      <c r="C35" s="149" t="s">
        <v>22</v>
      </c>
      <c r="D35" s="149" t="s">
        <v>10</v>
      </c>
      <c r="E35" s="147" t="s">
        <v>562</v>
      </c>
      <c r="F35" s="148">
        <v>1.3679999999999999</v>
      </c>
      <c r="G35" s="149"/>
      <c r="H35" s="149"/>
      <c r="I35" s="147">
        <v>300081</v>
      </c>
      <c r="J35" s="147" t="s">
        <v>92</v>
      </c>
      <c r="K35" s="147" t="s">
        <v>67</v>
      </c>
      <c r="L35" s="147" t="s">
        <v>562</v>
      </c>
      <c r="M35" s="148">
        <v>2.2890000000000001</v>
      </c>
      <c r="O35" s="150"/>
    </row>
    <row r="36" spans="2:15" s="146" customFormat="1" x14ac:dyDescent="0.2">
      <c r="B36" s="149">
        <v>301084</v>
      </c>
      <c r="C36" s="149" t="s">
        <v>23</v>
      </c>
      <c r="D36" s="149" t="s">
        <v>10</v>
      </c>
      <c r="E36" s="147" t="s">
        <v>562</v>
      </c>
      <c r="F36" s="148">
        <v>1.4129999999999998</v>
      </c>
      <c r="G36" s="149"/>
      <c r="H36" s="149"/>
      <c r="I36" s="147">
        <v>300082</v>
      </c>
      <c r="J36" s="147" t="s">
        <v>93</v>
      </c>
      <c r="K36" s="147" t="s">
        <v>67</v>
      </c>
      <c r="L36" s="147" t="s">
        <v>562</v>
      </c>
      <c r="M36" s="148">
        <v>2.6399999999999997</v>
      </c>
      <c r="O36" s="150"/>
    </row>
    <row r="37" spans="2:15" s="146" customFormat="1" x14ac:dyDescent="0.2">
      <c r="B37" s="149">
        <v>301085</v>
      </c>
      <c r="C37" s="149" t="s">
        <v>24</v>
      </c>
      <c r="D37" s="149" t="s">
        <v>10</v>
      </c>
      <c r="E37" s="147" t="s">
        <v>562</v>
      </c>
      <c r="F37" s="148">
        <v>1.4449999999999998</v>
      </c>
      <c r="G37" s="149"/>
      <c r="H37" s="149"/>
      <c r="I37" s="147">
        <v>300083</v>
      </c>
      <c r="J37" s="147" t="s">
        <v>94</v>
      </c>
      <c r="K37" s="147" t="s">
        <v>67</v>
      </c>
      <c r="L37" s="147" t="s">
        <v>562</v>
      </c>
      <c r="M37" s="148">
        <v>2.2890000000000001</v>
      </c>
      <c r="O37" s="150"/>
    </row>
    <row r="38" spans="2:15" s="146" customFormat="1" x14ac:dyDescent="0.2">
      <c r="B38" s="149">
        <v>301086</v>
      </c>
      <c r="C38" s="149" t="s">
        <v>25</v>
      </c>
      <c r="D38" s="149" t="s">
        <v>10</v>
      </c>
      <c r="E38" s="147" t="s">
        <v>562</v>
      </c>
      <c r="F38" s="148">
        <v>1.5239999999999998</v>
      </c>
      <c r="G38" s="149"/>
      <c r="H38" s="149"/>
      <c r="I38" s="147">
        <v>300085</v>
      </c>
      <c r="J38" s="147" t="s">
        <v>95</v>
      </c>
      <c r="K38" s="147" t="s">
        <v>67</v>
      </c>
      <c r="L38" s="147" t="s">
        <v>562</v>
      </c>
      <c r="M38" s="148">
        <v>2.2890000000000001</v>
      </c>
      <c r="O38" s="150"/>
    </row>
    <row r="39" spans="2:15" s="146" customFormat="1" x14ac:dyDescent="0.2">
      <c r="B39" s="149">
        <v>301088</v>
      </c>
      <c r="C39" s="149" t="s">
        <v>26</v>
      </c>
      <c r="D39" s="149" t="s">
        <v>10</v>
      </c>
      <c r="E39" s="147" t="s">
        <v>562</v>
      </c>
      <c r="F39" s="148">
        <v>1.4449999999999998</v>
      </c>
      <c r="G39" s="149"/>
      <c r="H39" s="149"/>
      <c r="I39" s="147">
        <v>300088</v>
      </c>
      <c r="J39" s="147" t="s">
        <v>96</v>
      </c>
      <c r="K39" s="147" t="s">
        <v>67</v>
      </c>
      <c r="L39" s="147" t="s">
        <v>562</v>
      </c>
      <c r="M39" s="148">
        <v>2.17</v>
      </c>
      <c r="O39" s="150"/>
    </row>
    <row r="40" spans="2:15" s="146" customFormat="1" x14ac:dyDescent="0.2">
      <c r="B40" s="149">
        <v>301089</v>
      </c>
      <c r="C40" s="149" t="s">
        <v>27</v>
      </c>
      <c r="D40" s="149" t="s">
        <v>10</v>
      </c>
      <c r="E40" s="147" t="s">
        <v>562</v>
      </c>
      <c r="F40" s="148">
        <v>1.3539999999999999</v>
      </c>
      <c r="G40" s="149"/>
      <c r="H40" s="149"/>
      <c r="I40" s="147">
        <v>300089</v>
      </c>
      <c r="J40" s="147" t="s">
        <v>97</v>
      </c>
      <c r="K40" s="147" t="s">
        <v>67</v>
      </c>
      <c r="L40" s="147" t="s">
        <v>562</v>
      </c>
      <c r="M40" s="148">
        <v>2.2890000000000001</v>
      </c>
      <c r="O40" s="150"/>
    </row>
    <row r="41" spans="2:15" s="146" customFormat="1" x14ac:dyDescent="0.2">
      <c r="B41" s="149">
        <v>301090</v>
      </c>
      <c r="C41" s="149" t="s">
        <v>28</v>
      </c>
      <c r="D41" s="149" t="s">
        <v>10</v>
      </c>
      <c r="E41" s="147" t="s">
        <v>562</v>
      </c>
      <c r="F41" s="148">
        <v>1.3679999999999999</v>
      </c>
      <c r="G41" s="149"/>
      <c r="H41" s="149"/>
      <c r="I41" s="147">
        <v>300090</v>
      </c>
      <c r="J41" s="147" t="s">
        <v>98</v>
      </c>
      <c r="K41" s="147" t="s">
        <v>67</v>
      </c>
      <c r="L41" s="147" t="s">
        <v>562</v>
      </c>
      <c r="M41" s="148">
        <v>2.5209999999999999</v>
      </c>
      <c r="O41" s="150"/>
    </row>
    <row r="42" spans="2:15" s="146" customFormat="1" x14ac:dyDescent="0.2">
      <c r="B42" s="149">
        <v>301092</v>
      </c>
      <c r="C42" s="149" t="s">
        <v>29</v>
      </c>
      <c r="D42" s="149" t="s">
        <v>10</v>
      </c>
      <c r="E42" s="147" t="s">
        <v>562</v>
      </c>
      <c r="F42" s="148">
        <v>1.9189999999999998</v>
      </c>
      <c r="G42" s="149"/>
      <c r="H42" s="149"/>
      <c r="I42" s="147">
        <v>300091</v>
      </c>
      <c r="J42" s="147" t="s">
        <v>99</v>
      </c>
      <c r="K42" s="147" t="s">
        <v>67</v>
      </c>
      <c r="L42" s="147" t="s">
        <v>562</v>
      </c>
      <c r="M42" s="148">
        <v>2.2890000000000001</v>
      </c>
      <c r="O42" s="150"/>
    </row>
    <row r="43" spans="2:15" s="146" customFormat="1" x14ac:dyDescent="0.2">
      <c r="B43" s="149">
        <v>301093</v>
      </c>
      <c r="C43" s="149" t="s">
        <v>30</v>
      </c>
      <c r="D43" s="149" t="s">
        <v>10</v>
      </c>
      <c r="E43" s="147" t="s">
        <v>562</v>
      </c>
      <c r="F43" s="148">
        <v>1.3679999999999999</v>
      </c>
      <c r="G43" s="149"/>
      <c r="H43" s="149"/>
      <c r="I43" s="147">
        <v>300092</v>
      </c>
      <c r="J43" s="147" t="s">
        <v>100</v>
      </c>
      <c r="K43" s="147" t="s">
        <v>67</v>
      </c>
      <c r="L43" s="147" t="s">
        <v>562</v>
      </c>
      <c r="M43" s="148">
        <v>2.2789999999999999</v>
      </c>
      <c r="O43" s="150"/>
    </row>
    <row r="44" spans="2:15" s="146" customFormat="1" x14ac:dyDescent="0.2">
      <c r="B44" s="149">
        <v>301094</v>
      </c>
      <c r="C44" s="149" t="s">
        <v>31</v>
      </c>
      <c r="D44" s="149" t="s">
        <v>10</v>
      </c>
      <c r="E44" s="147" t="s">
        <v>562</v>
      </c>
      <c r="F44" s="148">
        <v>1.38</v>
      </c>
      <c r="G44" s="149"/>
      <c r="H44" s="149"/>
      <c r="I44" s="147">
        <v>300095</v>
      </c>
      <c r="J44" s="147" t="s">
        <v>101</v>
      </c>
      <c r="K44" s="147" t="s">
        <v>67</v>
      </c>
      <c r="L44" s="147" t="s">
        <v>562</v>
      </c>
      <c r="M44" s="148">
        <v>2.5209999999999999</v>
      </c>
      <c r="O44" s="150"/>
    </row>
    <row r="45" spans="2:15" s="146" customFormat="1" x14ac:dyDescent="0.2">
      <c r="B45" s="149">
        <v>301096</v>
      </c>
      <c r="C45" s="149" t="s">
        <v>32</v>
      </c>
      <c r="D45" s="149" t="s">
        <v>10</v>
      </c>
      <c r="E45" s="147" t="s">
        <v>562</v>
      </c>
      <c r="F45" s="148">
        <v>1.3419999999999999</v>
      </c>
      <c r="G45" s="149"/>
      <c r="H45" s="149"/>
      <c r="I45" s="147">
        <v>300096</v>
      </c>
      <c r="J45" s="147" t="s">
        <v>102</v>
      </c>
      <c r="K45" s="147" t="s">
        <v>67</v>
      </c>
      <c r="L45" s="147" t="s">
        <v>562</v>
      </c>
      <c r="M45" s="148">
        <v>2.5209999999999999</v>
      </c>
      <c r="O45" s="150"/>
    </row>
    <row r="46" spans="2:15" s="146" customFormat="1" x14ac:dyDescent="0.2">
      <c r="B46" s="149">
        <v>301097</v>
      </c>
      <c r="C46" s="149" t="s">
        <v>33</v>
      </c>
      <c r="D46" s="149" t="s">
        <v>10</v>
      </c>
      <c r="E46" s="147" t="s">
        <v>562</v>
      </c>
      <c r="F46" s="148">
        <v>1.3679999999999999</v>
      </c>
      <c r="G46" s="149"/>
      <c r="H46" s="149"/>
      <c r="I46" s="147">
        <v>300097</v>
      </c>
      <c r="J46" s="147" t="s">
        <v>103</v>
      </c>
      <c r="K46" s="147" t="s">
        <v>67</v>
      </c>
      <c r="L46" s="147" t="s">
        <v>562</v>
      </c>
      <c r="M46" s="148">
        <v>2.5909999999999997</v>
      </c>
      <c r="O46" s="150"/>
    </row>
    <row r="47" spans="2:15" s="146" customFormat="1" x14ac:dyDescent="0.2">
      <c r="B47" s="149">
        <v>301098</v>
      </c>
      <c r="C47" s="149" t="s">
        <v>34</v>
      </c>
      <c r="D47" s="149" t="s">
        <v>10</v>
      </c>
      <c r="E47" s="147" t="s">
        <v>562</v>
      </c>
      <c r="F47" s="148">
        <v>1.3419999999999999</v>
      </c>
      <c r="G47" s="149"/>
      <c r="H47" s="149"/>
      <c r="I47" s="147">
        <v>300099</v>
      </c>
      <c r="J47" s="147" t="s">
        <v>104</v>
      </c>
      <c r="K47" s="147" t="s">
        <v>67</v>
      </c>
      <c r="L47" s="147" t="s">
        <v>562</v>
      </c>
      <c r="M47" s="148">
        <v>1.944</v>
      </c>
      <c r="O47" s="150"/>
    </row>
    <row r="48" spans="2:15" s="146" customFormat="1" x14ac:dyDescent="0.2">
      <c r="B48" s="149">
        <v>301101</v>
      </c>
      <c r="C48" s="149" t="s">
        <v>35</v>
      </c>
      <c r="D48" s="149" t="s">
        <v>10</v>
      </c>
      <c r="E48" s="147" t="s">
        <v>562</v>
      </c>
      <c r="F48" s="148">
        <v>2.109</v>
      </c>
      <c r="G48" s="149"/>
      <c r="H48" s="149"/>
      <c r="I48" s="147">
        <v>300100</v>
      </c>
      <c r="J48" s="147" t="s">
        <v>105</v>
      </c>
      <c r="K48" s="147" t="s">
        <v>67</v>
      </c>
      <c r="L48" s="147" t="s">
        <v>562</v>
      </c>
      <c r="M48" s="148">
        <v>2.2090000000000001</v>
      </c>
      <c r="O48" s="150"/>
    </row>
    <row r="49" spans="2:15" s="146" customFormat="1" x14ac:dyDescent="0.2">
      <c r="B49" s="149">
        <v>301106</v>
      </c>
      <c r="C49" s="149" t="s">
        <v>36</v>
      </c>
      <c r="D49" s="149" t="s">
        <v>10</v>
      </c>
      <c r="E49" s="147" t="s">
        <v>562</v>
      </c>
      <c r="F49" s="148">
        <v>1.3539999999999999</v>
      </c>
      <c r="G49" s="149"/>
      <c r="H49" s="149"/>
      <c r="I49" s="147">
        <v>300131</v>
      </c>
      <c r="J49" s="147" t="s">
        <v>106</v>
      </c>
      <c r="K49" s="147" t="s">
        <v>8</v>
      </c>
      <c r="L49" s="147" t="s">
        <v>562</v>
      </c>
      <c r="M49" s="148">
        <v>2.194</v>
      </c>
      <c r="O49" s="150"/>
    </row>
    <row r="50" spans="2:15" s="146" customFormat="1" x14ac:dyDescent="0.2">
      <c r="B50" s="149">
        <v>301107</v>
      </c>
      <c r="C50" s="149" t="s">
        <v>37</v>
      </c>
      <c r="D50" s="149" t="s">
        <v>10</v>
      </c>
      <c r="E50" s="147" t="s">
        <v>562</v>
      </c>
      <c r="F50" s="148">
        <v>1.3419999999999999</v>
      </c>
      <c r="G50" s="149"/>
      <c r="H50" s="149"/>
      <c r="I50" s="147">
        <v>300132</v>
      </c>
      <c r="J50" s="147" t="s">
        <v>563</v>
      </c>
      <c r="K50" s="147" t="s">
        <v>8</v>
      </c>
      <c r="L50" s="147" t="s">
        <v>562</v>
      </c>
      <c r="M50" s="148">
        <v>1.649</v>
      </c>
      <c r="O50" s="150"/>
    </row>
    <row r="51" spans="2:15" s="146" customFormat="1" x14ac:dyDescent="0.2">
      <c r="B51" s="149">
        <v>301108</v>
      </c>
      <c r="C51" s="149" t="s">
        <v>38</v>
      </c>
      <c r="D51" s="149" t="s">
        <v>10</v>
      </c>
      <c r="E51" s="147" t="s">
        <v>562</v>
      </c>
      <c r="F51" s="148">
        <v>1.347</v>
      </c>
      <c r="G51" s="149"/>
      <c r="H51" s="149"/>
      <c r="I51" s="147">
        <v>300133</v>
      </c>
      <c r="J51" s="147" t="s">
        <v>564</v>
      </c>
      <c r="K51" s="147" t="s">
        <v>8</v>
      </c>
      <c r="L51" s="147" t="s">
        <v>562</v>
      </c>
      <c r="M51" s="148">
        <v>1.649</v>
      </c>
      <c r="O51" s="150"/>
    </row>
    <row r="52" spans="2:15" s="146" customFormat="1" x14ac:dyDescent="0.2">
      <c r="B52" s="149">
        <v>301109</v>
      </c>
      <c r="C52" s="149" t="s">
        <v>39</v>
      </c>
      <c r="D52" s="149" t="s">
        <v>10</v>
      </c>
      <c r="E52" s="147" t="s">
        <v>562</v>
      </c>
      <c r="F52" s="148">
        <v>1.3419999999999999</v>
      </c>
      <c r="G52" s="149"/>
      <c r="H52" s="149"/>
      <c r="I52" s="147">
        <v>300136</v>
      </c>
      <c r="J52" s="147" t="s">
        <v>565</v>
      </c>
      <c r="K52" s="147" t="s">
        <v>8</v>
      </c>
      <c r="L52" s="147" t="s">
        <v>562</v>
      </c>
      <c r="M52" s="148">
        <v>0.87700000000000011</v>
      </c>
      <c r="O52" s="150"/>
    </row>
    <row r="53" spans="2:15" s="146" customFormat="1" x14ac:dyDescent="0.2">
      <c r="B53" s="149">
        <v>301111</v>
      </c>
      <c r="C53" s="149" t="s">
        <v>573</v>
      </c>
      <c r="D53" s="149" t="s">
        <v>8</v>
      </c>
      <c r="E53" s="147" t="s">
        <v>562</v>
      </c>
      <c r="F53" s="148">
        <v>1.8939999999999999</v>
      </c>
      <c r="G53" s="149"/>
      <c r="H53" s="149"/>
      <c r="I53" s="147">
        <v>300138</v>
      </c>
      <c r="J53" s="147" t="s">
        <v>566</v>
      </c>
      <c r="K53" s="147" t="s">
        <v>8</v>
      </c>
      <c r="L53" s="147" t="s">
        <v>562</v>
      </c>
      <c r="M53" s="148">
        <v>2.1819999999999999</v>
      </c>
      <c r="O53" s="150"/>
    </row>
    <row r="54" spans="2:15" s="146" customFormat="1" x14ac:dyDescent="0.2">
      <c r="B54" s="149">
        <v>301113</v>
      </c>
      <c r="C54" s="149" t="s">
        <v>40</v>
      </c>
      <c r="D54" s="149" t="s">
        <v>8</v>
      </c>
      <c r="E54" s="147" t="s">
        <v>562</v>
      </c>
      <c r="F54" s="148">
        <v>0.99800000000000011</v>
      </c>
      <c r="G54" s="149"/>
      <c r="H54" s="149"/>
      <c r="I54" s="147">
        <v>300139</v>
      </c>
      <c r="J54" s="147" t="s">
        <v>567</v>
      </c>
      <c r="K54" s="147" t="s">
        <v>8</v>
      </c>
      <c r="L54" s="147" t="s">
        <v>562</v>
      </c>
      <c r="M54" s="148">
        <v>1.891</v>
      </c>
      <c r="O54" s="150"/>
    </row>
    <row r="55" spans="2:15" s="146" customFormat="1" x14ac:dyDescent="0.2">
      <c r="B55" s="149">
        <v>301114</v>
      </c>
      <c r="C55" s="149" t="s">
        <v>41</v>
      </c>
      <c r="D55" s="149" t="s">
        <v>42</v>
      </c>
      <c r="E55" s="147" t="s">
        <v>562</v>
      </c>
      <c r="F55" s="148">
        <v>1.1260000000000001</v>
      </c>
      <c r="G55" s="149"/>
      <c r="H55" s="149"/>
      <c r="I55" s="147">
        <v>300140</v>
      </c>
      <c r="J55" s="147" t="s">
        <v>107</v>
      </c>
      <c r="K55" s="147" t="s">
        <v>8</v>
      </c>
      <c r="L55" s="147" t="s">
        <v>562</v>
      </c>
      <c r="M55" s="148">
        <v>1.4370000000000001</v>
      </c>
      <c r="O55" s="150"/>
    </row>
    <row r="56" spans="2:15" s="146" customFormat="1" x14ac:dyDescent="0.2">
      <c r="B56" s="149">
        <v>301116</v>
      </c>
      <c r="C56" s="149" t="s">
        <v>43</v>
      </c>
      <c r="D56" s="149" t="s">
        <v>42</v>
      </c>
      <c r="E56" s="147" t="s">
        <v>562</v>
      </c>
      <c r="F56" s="148">
        <v>1.3169999999999999</v>
      </c>
      <c r="G56" s="149"/>
      <c r="H56" s="149"/>
      <c r="I56" s="147">
        <v>300141</v>
      </c>
      <c r="J56" s="147" t="s">
        <v>574</v>
      </c>
      <c r="K56" s="147" t="s">
        <v>8</v>
      </c>
      <c r="L56" s="147" t="s">
        <v>562</v>
      </c>
      <c r="M56" s="148">
        <v>2.4029999999999996</v>
      </c>
      <c r="O56" s="150"/>
    </row>
    <row r="57" spans="2:15" s="146" customFormat="1" x14ac:dyDescent="0.2">
      <c r="B57" s="149">
        <v>301118</v>
      </c>
      <c r="C57" s="149" t="s">
        <v>44</v>
      </c>
      <c r="D57" s="149" t="s">
        <v>42</v>
      </c>
      <c r="E57" s="147" t="s">
        <v>562</v>
      </c>
      <c r="F57" s="148">
        <v>1.258</v>
      </c>
      <c r="G57" s="149"/>
      <c r="H57" s="149"/>
      <c r="I57" s="147">
        <v>300142</v>
      </c>
      <c r="J57" s="147" t="s">
        <v>108</v>
      </c>
      <c r="K57" s="147" t="s">
        <v>8</v>
      </c>
      <c r="L57" s="147" t="s">
        <v>562</v>
      </c>
      <c r="M57" s="148">
        <v>0.56799999999999995</v>
      </c>
      <c r="O57" s="150"/>
    </row>
    <row r="58" spans="2:15" s="146" customFormat="1" x14ac:dyDescent="0.2">
      <c r="B58" s="149">
        <v>301184</v>
      </c>
      <c r="C58" s="149" t="s">
        <v>575</v>
      </c>
      <c r="D58" s="149" t="s">
        <v>8</v>
      </c>
      <c r="E58" s="147" t="s">
        <v>562</v>
      </c>
      <c r="F58" s="148">
        <v>1.6459999999999999</v>
      </c>
      <c r="G58" s="149"/>
      <c r="H58" s="149"/>
      <c r="I58" s="147">
        <v>300143</v>
      </c>
      <c r="J58" s="147" t="s">
        <v>568</v>
      </c>
      <c r="K58" s="147" t="s">
        <v>8</v>
      </c>
      <c r="L58" s="147" t="s">
        <v>562</v>
      </c>
      <c r="M58" s="148">
        <v>1.891</v>
      </c>
      <c r="O58" s="150"/>
    </row>
    <row r="59" spans="2:15" s="146" customFormat="1" x14ac:dyDescent="0.2">
      <c r="B59" s="149">
        <v>301185</v>
      </c>
      <c r="C59" s="149" t="s">
        <v>576</v>
      </c>
      <c r="D59" s="149" t="s">
        <v>42</v>
      </c>
      <c r="E59" s="147" t="s">
        <v>562</v>
      </c>
      <c r="F59" s="148">
        <v>1.014</v>
      </c>
      <c r="G59" s="149"/>
      <c r="H59" s="149"/>
      <c r="I59" s="147">
        <v>300144</v>
      </c>
      <c r="J59" s="147" t="s">
        <v>569</v>
      </c>
      <c r="K59" s="147" t="s">
        <v>8</v>
      </c>
      <c r="L59" s="147" t="s">
        <v>562</v>
      </c>
      <c r="M59" s="148">
        <v>0.87700000000000011</v>
      </c>
      <c r="O59" s="150"/>
    </row>
    <row r="60" spans="2:15" s="146" customFormat="1" x14ac:dyDescent="0.2">
      <c r="B60" s="149">
        <v>301198</v>
      </c>
      <c r="C60" s="149" t="s">
        <v>45</v>
      </c>
      <c r="D60" s="149" t="s">
        <v>42</v>
      </c>
      <c r="E60" s="147" t="s">
        <v>562</v>
      </c>
      <c r="F60" s="148">
        <v>1.2509999999999999</v>
      </c>
      <c r="G60" s="149"/>
      <c r="H60" s="149"/>
      <c r="I60" s="147">
        <v>300145</v>
      </c>
      <c r="J60" s="147" t="s">
        <v>570</v>
      </c>
      <c r="K60" s="147" t="s">
        <v>8</v>
      </c>
      <c r="L60" s="147" t="s">
        <v>562</v>
      </c>
      <c r="M60" s="148">
        <v>0.90100000000000002</v>
      </c>
      <c r="O60" s="150"/>
    </row>
    <row r="61" spans="2:15" s="146" customFormat="1" x14ac:dyDescent="0.2">
      <c r="B61" s="149">
        <v>301309</v>
      </c>
      <c r="C61" s="149" t="s">
        <v>46</v>
      </c>
      <c r="D61" s="149" t="s">
        <v>42</v>
      </c>
      <c r="E61" s="147" t="s">
        <v>562</v>
      </c>
      <c r="F61" s="148">
        <v>1.2509999999999999</v>
      </c>
      <c r="G61" s="149"/>
      <c r="H61" s="149"/>
      <c r="I61" s="147">
        <v>300146</v>
      </c>
      <c r="J61" s="147" t="s">
        <v>571</v>
      </c>
      <c r="K61" s="147" t="s">
        <v>8</v>
      </c>
      <c r="L61" s="147" t="s">
        <v>562</v>
      </c>
      <c r="M61" s="148">
        <v>0.90100000000000002</v>
      </c>
      <c r="O61" s="150"/>
    </row>
    <row r="62" spans="2:15" s="146" customFormat="1" x14ac:dyDescent="0.2">
      <c r="B62" s="149">
        <v>301311</v>
      </c>
      <c r="C62" s="149" t="s">
        <v>47</v>
      </c>
      <c r="D62" s="149" t="s">
        <v>10</v>
      </c>
      <c r="E62" s="147" t="s">
        <v>562</v>
      </c>
      <c r="F62" s="148">
        <v>1.5639999999999998</v>
      </c>
      <c r="G62" s="149"/>
      <c r="H62" s="149"/>
      <c r="I62" s="147">
        <v>300147</v>
      </c>
      <c r="J62" s="147" t="s">
        <v>572</v>
      </c>
      <c r="K62" s="147" t="s">
        <v>8</v>
      </c>
      <c r="L62" s="147" t="s">
        <v>562</v>
      </c>
      <c r="M62" s="148">
        <v>0.90100000000000002</v>
      </c>
      <c r="O62" s="150"/>
    </row>
    <row r="63" spans="2:15" s="146" customFormat="1" x14ac:dyDescent="0.2">
      <c r="B63" s="149">
        <v>301320</v>
      </c>
      <c r="C63" s="149" t="s">
        <v>48</v>
      </c>
      <c r="D63" s="149" t="s">
        <v>42</v>
      </c>
      <c r="E63" s="147" t="s">
        <v>562</v>
      </c>
      <c r="F63" s="148">
        <v>1.0680000000000001</v>
      </c>
      <c r="G63" s="149"/>
      <c r="H63" s="149"/>
      <c r="I63" s="147">
        <v>300150</v>
      </c>
      <c r="J63" s="147" t="s">
        <v>109</v>
      </c>
      <c r="K63" s="147" t="s">
        <v>67</v>
      </c>
      <c r="L63" s="147" t="s">
        <v>562</v>
      </c>
      <c r="M63" s="148">
        <v>1.5209999999999999</v>
      </c>
      <c r="O63" s="150"/>
    </row>
    <row r="64" spans="2:15" s="146" customFormat="1" x14ac:dyDescent="0.2">
      <c r="B64" s="149">
        <v>301345</v>
      </c>
      <c r="C64" s="149" t="s">
        <v>49</v>
      </c>
      <c r="D64" s="149" t="s">
        <v>10</v>
      </c>
      <c r="E64" s="147" t="s">
        <v>562</v>
      </c>
      <c r="F64" s="148">
        <v>1.3909999999999998</v>
      </c>
      <c r="G64" s="149"/>
      <c r="H64" s="149"/>
      <c r="I64" s="147">
        <v>300153</v>
      </c>
      <c r="J64" s="147" t="s">
        <v>110</v>
      </c>
      <c r="K64" s="147" t="s">
        <v>67</v>
      </c>
      <c r="L64" s="147" t="s">
        <v>562</v>
      </c>
      <c r="M64" s="148">
        <v>1.3849999999999998</v>
      </c>
      <c r="O64" s="150"/>
    </row>
    <row r="65" spans="2:15" s="146" customFormat="1" x14ac:dyDescent="0.2">
      <c r="B65" s="149">
        <v>301348</v>
      </c>
      <c r="C65" s="149" t="s">
        <v>50</v>
      </c>
      <c r="D65" s="149" t="s">
        <v>42</v>
      </c>
      <c r="E65" s="147" t="s">
        <v>562</v>
      </c>
      <c r="F65" s="148">
        <v>1.2129999999999999</v>
      </c>
      <c r="G65" s="149"/>
      <c r="H65" s="149"/>
      <c r="I65" s="147">
        <v>300161</v>
      </c>
      <c r="J65" s="147" t="s">
        <v>111</v>
      </c>
      <c r="K65" s="147" t="s">
        <v>69</v>
      </c>
      <c r="L65" s="147" t="s">
        <v>562</v>
      </c>
      <c r="M65" s="148">
        <v>0.621</v>
      </c>
      <c r="O65" s="150"/>
    </row>
    <row r="66" spans="2:15" s="146" customFormat="1" x14ac:dyDescent="0.2">
      <c r="B66" s="149">
        <v>301360</v>
      </c>
      <c r="C66" s="149" t="s">
        <v>51</v>
      </c>
      <c r="D66" s="149" t="s">
        <v>42</v>
      </c>
      <c r="E66" s="147" t="s">
        <v>562</v>
      </c>
      <c r="F66" s="148">
        <v>1.014</v>
      </c>
      <c r="G66" s="149"/>
      <c r="H66" s="149"/>
      <c r="I66" s="147">
        <v>300162</v>
      </c>
      <c r="J66" s="147" t="s">
        <v>112</v>
      </c>
      <c r="K66" s="147" t="s">
        <v>69</v>
      </c>
      <c r="L66" s="147" t="s">
        <v>562</v>
      </c>
      <c r="M66" s="148">
        <v>2.1309999999999998</v>
      </c>
      <c r="O66" s="150"/>
    </row>
    <row r="67" spans="2:15" s="146" customFormat="1" x14ac:dyDescent="0.2">
      <c r="B67" s="149">
        <v>301361</v>
      </c>
      <c r="C67" s="149" t="s">
        <v>52</v>
      </c>
      <c r="D67" s="149" t="s">
        <v>42</v>
      </c>
      <c r="E67" s="147" t="s">
        <v>562</v>
      </c>
      <c r="F67" s="148">
        <v>1.014</v>
      </c>
      <c r="G67" s="149"/>
      <c r="H67" s="149"/>
      <c r="I67" s="147">
        <v>300163</v>
      </c>
      <c r="J67" s="147" t="s">
        <v>113</v>
      </c>
      <c r="K67" s="147" t="s">
        <v>69</v>
      </c>
      <c r="L67" s="147" t="s">
        <v>562</v>
      </c>
      <c r="M67" s="148">
        <v>1.401</v>
      </c>
      <c r="O67" s="150"/>
    </row>
    <row r="68" spans="2:15" s="146" customFormat="1" x14ac:dyDescent="0.2">
      <c r="B68" s="149">
        <v>301368</v>
      </c>
      <c r="C68" s="149" t="s">
        <v>577</v>
      </c>
      <c r="D68" s="149" t="s">
        <v>8</v>
      </c>
      <c r="E68" s="147" t="s">
        <v>562</v>
      </c>
      <c r="F68" s="148">
        <v>1.177</v>
      </c>
      <c r="G68" s="149"/>
      <c r="H68" s="149"/>
      <c r="I68" s="147">
        <v>300164</v>
      </c>
      <c r="J68" s="147" t="s">
        <v>114</v>
      </c>
      <c r="K68" s="147" t="s">
        <v>69</v>
      </c>
      <c r="L68" s="147" t="s">
        <v>562</v>
      </c>
      <c r="M68" s="148">
        <v>1.1780000000000002</v>
      </c>
      <c r="O68" s="150"/>
    </row>
    <row r="69" spans="2:15" s="146" customFormat="1" x14ac:dyDescent="0.2">
      <c r="B69" s="149">
        <v>301375</v>
      </c>
      <c r="C69" s="149" t="s">
        <v>53</v>
      </c>
      <c r="D69" s="149" t="s">
        <v>10</v>
      </c>
      <c r="E69" s="147" t="s">
        <v>562</v>
      </c>
      <c r="F69" s="148">
        <v>1.347</v>
      </c>
      <c r="G69" s="149"/>
      <c r="H69" s="149"/>
      <c r="I69" s="147">
        <v>300167</v>
      </c>
      <c r="J69" s="147" t="s">
        <v>115</v>
      </c>
      <c r="K69" s="147" t="s">
        <v>67</v>
      </c>
      <c r="L69" s="147" t="s">
        <v>562</v>
      </c>
      <c r="M69" s="148">
        <v>1.488</v>
      </c>
      <c r="O69" s="150"/>
    </row>
    <row r="70" spans="2:15" s="146" customFormat="1" x14ac:dyDescent="0.2">
      <c r="B70" s="149">
        <v>301391</v>
      </c>
      <c r="C70" s="149" t="s">
        <v>54</v>
      </c>
      <c r="D70" s="149" t="s">
        <v>42</v>
      </c>
      <c r="E70" s="147" t="s">
        <v>562</v>
      </c>
      <c r="F70" s="148">
        <v>0.95900000000000007</v>
      </c>
      <c r="G70" s="149"/>
      <c r="H70" s="149"/>
      <c r="I70" s="147">
        <v>300168</v>
      </c>
      <c r="J70" s="147" t="s">
        <v>116</v>
      </c>
      <c r="K70" s="147" t="s">
        <v>69</v>
      </c>
      <c r="L70" s="147" t="s">
        <v>562</v>
      </c>
      <c r="M70" s="148">
        <v>0.7390000000000001</v>
      </c>
      <c r="O70" s="150"/>
    </row>
    <row r="71" spans="2:15" s="146" customFormat="1" x14ac:dyDescent="0.2">
      <c r="B71" s="149">
        <v>301392</v>
      </c>
      <c r="C71" s="149" t="s">
        <v>55</v>
      </c>
      <c r="D71" s="149" t="s">
        <v>10</v>
      </c>
      <c r="E71" s="147" t="s">
        <v>562</v>
      </c>
      <c r="F71" s="148">
        <v>1.4809999999999999</v>
      </c>
      <c r="G71" s="149"/>
      <c r="H71" s="149"/>
      <c r="I71" s="147">
        <v>300171</v>
      </c>
      <c r="J71" s="147" t="s">
        <v>117</v>
      </c>
      <c r="K71" s="147" t="s">
        <v>67</v>
      </c>
      <c r="L71" s="147" t="s">
        <v>562</v>
      </c>
      <c r="M71" s="148">
        <v>1.8919999999999999</v>
      </c>
      <c r="O71" s="150"/>
    </row>
    <row r="72" spans="2:15" s="146" customFormat="1" x14ac:dyDescent="0.2">
      <c r="B72" s="149">
        <v>301397</v>
      </c>
      <c r="C72" s="149" t="s">
        <v>56</v>
      </c>
      <c r="D72" s="149" t="s">
        <v>42</v>
      </c>
      <c r="E72" s="147" t="s">
        <v>562</v>
      </c>
      <c r="F72" s="148">
        <v>1.2509999999999999</v>
      </c>
      <c r="G72" s="149"/>
      <c r="H72" s="149"/>
      <c r="I72" s="147">
        <v>300178</v>
      </c>
      <c r="J72" s="147" t="s">
        <v>578</v>
      </c>
      <c r="K72" s="147" t="s">
        <v>69</v>
      </c>
      <c r="L72" s="147" t="s">
        <v>562</v>
      </c>
      <c r="M72" s="148">
        <v>1.431</v>
      </c>
      <c r="O72" s="150"/>
    </row>
    <row r="73" spans="2:15" s="146" customFormat="1" x14ac:dyDescent="0.2">
      <c r="B73" s="149">
        <v>301400</v>
      </c>
      <c r="C73" s="149" t="s">
        <v>57</v>
      </c>
      <c r="D73" s="149" t="s">
        <v>42</v>
      </c>
      <c r="E73" s="147" t="s">
        <v>562</v>
      </c>
      <c r="F73" s="148">
        <v>1.014</v>
      </c>
      <c r="G73" s="149"/>
      <c r="H73" s="149"/>
      <c r="I73" s="147">
        <v>300179</v>
      </c>
      <c r="J73" s="147" t="s">
        <v>118</v>
      </c>
      <c r="K73" s="147" t="s">
        <v>67</v>
      </c>
      <c r="L73" s="147" t="s">
        <v>562</v>
      </c>
      <c r="M73" s="148">
        <v>1.6749999999999998</v>
      </c>
      <c r="O73" s="150"/>
    </row>
    <row r="74" spans="2:15" s="146" customFormat="1" x14ac:dyDescent="0.2">
      <c r="B74" s="149">
        <v>301401</v>
      </c>
      <c r="C74" s="149" t="s">
        <v>58</v>
      </c>
      <c r="D74" s="149" t="s">
        <v>42</v>
      </c>
      <c r="E74" s="147" t="s">
        <v>562</v>
      </c>
      <c r="F74" s="148">
        <v>1.014</v>
      </c>
      <c r="G74" s="149"/>
      <c r="H74" s="149"/>
      <c r="I74" s="147">
        <v>300183</v>
      </c>
      <c r="J74" s="147" t="s">
        <v>119</v>
      </c>
      <c r="K74" s="147" t="s">
        <v>67</v>
      </c>
      <c r="L74" s="147" t="s">
        <v>562</v>
      </c>
      <c r="M74" s="148">
        <v>1.0270000000000001</v>
      </c>
      <c r="O74" s="150"/>
    </row>
    <row r="75" spans="2:15" s="146" customFormat="1" x14ac:dyDescent="0.2">
      <c r="B75" s="149">
        <v>301452</v>
      </c>
      <c r="C75" s="149" t="s">
        <v>59</v>
      </c>
      <c r="D75" s="149" t="s">
        <v>10</v>
      </c>
      <c r="E75" s="147" t="s">
        <v>562</v>
      </c>
      <c r="F75" s="148">
        <v>1.8259999999999998</v>
      </c>
      <c r="G75" s="149"/>
      <c r="H75" s="149"/>
      <c r="I75" s="147">
        <v>300189</v>
      </c>
      <c r="J75" s="147" t="s">
        <v>120</v>
      </c>
      <c r="K75" s="147" t="s">
        <v>67</v>
      </c>
      <c r="L75" s="147" t="s">
        <v>562</v>
      </c>
      <c r="M75" s="148">
        <v>1.5979999999999999</v>
      </c>
      <c r="O75" s="150"/>
    </row>
    <row r="76" spans="2:15" s="146" customFormat="1" x14ac:dyDescent="0.2">
      <c r="B76" s="149">
        <v>301453</v>
      </c>
      <c r="C76" s="149" t="s">
        <v>60</v>
      </c>
      <c r="D76" s="149" t="s">
        <v>42</v>
      </c>
      <c r="E76" s="147" t="s">
        <v>562</v>
      </c>
      <c r="F76" s="148">
        <v>1.014</v>
      </c>
      <c r="G76" s="149"/>
      <c r="H76" s="149"/>
      <c r="I76" s="147">
        <v>300191</v>
      </c>
      <c r="J76" s="147" t="s">
        <v>121</v>
      </c>
      <c r="K76" s="147" t="s">
        <v>69</v>
      </c>
      <c r="L76" s="147" t="s">
        <v>562</v>
      </c>
      <c r="M76" s="148">
        <v>1.2210000000000001</v>
      </c>
      <c r="O76" s="150"/>
    </row>
    <row r="77" spans="2:15" s="146" customFormat="1" x14ac:dyDescent="0.2">
      <c r="B77" s="149">
        <v>301454</v>
      </c>
      <c r="C77" s="149" t="s">
        <v>61</v>
      </c>
      <c r="D77" s="149" t="s">
        <v>10</v>
      </c>
      <c r="E77" s="147" t="s">
        <v>562</v>
      </c>
      <c r="F77" s="148">
        <v>1.363</v>
      </c>
      <c r="G77" s="149"/>
      <c r="H77" s="149"/>
      <c r="I77" s="147">
        <v>300193</v>
      </c>
      <c r="J77" s="147" t="s">
        <v>579</v>
      </c>
      <c r="K77" s="147" t="s">
        <v>69</v>
      </c>
      <c r="L77" s="147" t="s">
        <v>562</v>
      </c>
      <c r="M77" s="148">
        <v>1.5129999999999999</v>
      </c>
      <c r="O77" s="150"/>
    </row>
    <row r="78" spans="2:15" s="146" customFormat="1" x14ac:dyDescent="0.2">
      <c r="B78" s="149">
        <v>301461</v>
      </c>
      <c r="C78" s="149" t="s">
        <v>62</v>
      </c>
      <c r="D78" s="149" t="s">
        <v>10</v>
      </c>
      <c r="E78" s="147" t="s">
        <v>562</v>
      </c>
      <c r="F78" s="148">
        <v>1.3809999999999998</v>
      </c>
      <c r="G78" s="149"/>
      <c r="H78" s="149"/>
      <c r="I78" s="147">
        <v>300196</v>
      </c>
      <c r="J78" s="147" t="s">
        <v>122</v>
      </c>
      <c r="K78" s="147" t="s">
        <v>67</v>
      </c>
      <c r="L78" s="147" t="s">
        <v>562</v>
      </c>
      <c r="M78" s="148">
        <v>1.5609999999999999</v>
      </c>
      <c r="O78" s="150"/>
    </row>
    <row r="79" spans="2:15" s="146" customFormat="1" x14ac:dyDescent="0.2">
      <c r="B79" s="149">
        <v>301468</v>
      </c>
      <c r="C79" s="149" t="s">
        <v>63</v>
      </c>
      <c r="D79" s="149" t="s">
        <v>10</v>
      </c>
      <c r="E79" s="147" t="s">
        <v>562</v>
      </c>
      <c r="F79" s="148">
        <v>2.0169999999999999</v>
      </c>
      <c r="G79" s="149"/>
      <c r="H79" s="149"/>
      <c r="I79" s="147">
        <v>300197</v>
      </c>
      <c r="J79" s="147" t="s">
        <v>123</v>
      </c>
      <c r="K79" s="147" t="s">
        <v>67</v>
      </c>
      <c r="L79" s="147" t="s">
        <v>562</v>
      </c>
      <c r="M79" s="148">
        <v>1.3239999999999998</v>
      </c>
      <c r="O79" s="150"/>
    </row>
    <row r="80" spans="2:15" s="146" customFormat="1" ht="14.25" x14ac:dyDescent="0.2">
      <c r="B80" s="110"/>
      <c r="C80" s="110"/>
      <c r="D80" s="110"/>
      <c r="E80" s="110"/>
      <c r="F80" s="110"/>
      <c r="G80" s="149"/>
      <c r="H80" s="149"/>
      <c r="I80" s="147">
        <v>300200</v>
      </c>
      <c r="J80" s="147" t="s">
        <v>124</v>
      </c>
      <c r="K80" s="147" t="s">
        <v>67</v>
      </c>
      <c r="L80" s="147" t="s">
        <v>562</v>
      </c>
      <c r="M80" s="148">
        <v>1.149</v>
      </c>
      <c r="O80" s="150"/>
    </row>
    <row r="81" spans="2:16" s="146" customFormat="1" ht="14.25" x14ac:dyDescent="0.2">
      <c r="B81" s="110"/>
      <c r="C81" s="110"/>
      <c r="D81" s="110"/>
      <c r="E81" s="110"/>
      <c r="F81" s="110"/>
      <c r="G81" s="149"/>
      <c r="H81" s="149"/>
      <c r="I81" s="147">
        <v>300201</v>
      </c>
      <c r="J81" s="147" t="s">
        <v>125</v>
      </c>
      <c r="K81" s="147" t="s">
        <v>67</v>
      </c>
      <c r="L81" s="147" t="s">
        <v>562</v>
      </c>
      <c r="M81" s="148">
        <v>1.2269999999999999</v>
      </c>
      <c r="O81" s="150"/>
    </row>
    <row r="82" spans="2:16" s="146" customFormat="1" ht="14.25" x14ac:dyDescent="0.2">
      <c r="B82" s="110"/>
      <c r="C82" s="110"/>
      <c r="D82" s="110"/>
      <c r="E82" s="110"/>
      <c r="F82" s="110"/>
      <c r="G82" s="149"/>
      <c r="H82" s="149"/>
      <c r="I82" s="147">
        <v>300203</v>
      </c>
      <c r="J82" s="147" t="s">
        <v>126</v>
      </c>
      <c r="K82" s="147" t="s">
        <v>67</v>
      </c>
      <c r="L82" s="147" t="s">
        <v>562</v>
      </c>
      <c r="M82" s="148">
        <v>0.68600000000000005</v>
      </c>
      <c r="O82" s="150"/>
    </row>
    <row r="83" spans="2:16" s="92" customFormat="1" ht="14.25" x14ac:dyDescent="0.2">
      <c r="B83" s="110"/>
      <c r="C83" s="110"/>
      <c r="D83" s="110"/>
      <c r="E83" s="110"/>
      <c r="F83" s="110"/>
      <c r="G83" s="110"/>
      <c r="H83" s="110"/>
      <c r="I83" s="147">
        <v>300205</v>
      </c>
      <c r="J83" s="147" t="s">
        <v>127</v>
      </c>
      <c r="K83" s="147" t="s">
        <v>67</v>
      </c>
      <c r="L83" s="147" t="s">
        <v>562</v>
      </c>
      <c r="M83" s="148">
        <v>1.5609999999999999</v>
      </c>
      <c r="N83" s="146"/>
      <c r="O83" s="150"/>
      <c r="P83" s="146"/>
    </row>
    <row r="84" spans="2:16" s="92" customFormat="1" ht="14.25" x14ac:dyDescent="0.2">
      <c r="B84" s="110"/>
      <c r="C84" s="110"/>
      <c r="D84" s="110"/>
      <c r="E84" s="110"/>
      <c r="F84" s="110"/>
      <c r="G84" s="110"/>
      <c r="H84" s="110"/>
      <c r="I84" s="147">
        <v>300210</v>
      </c>
      <c r="J84" s="147" t="s">
        <v>128</v>
      </c>
      <c r="K84" s="147" t="s">
        <v>67</v>
      </c>
      <c r="L84" s="147" t="s">
        <v>562</v>
      </c>
      <c r="M84" s="148">
        <v>1.3849999999999998</v>
      </c>
      <c r="N84" s="146"/>
      <c r="O84" s="150"/>
      <c r="P84" s="146"/>
    </row>
    <row r="85" spans="2:16" s="92" customFormat="1" ht="14.25" x14ac:dyDescent="0.2">
      <c r="B85" s="110"/>
      <c r="C85" s="110"/>
      <c r="D85" s="110"/>
      <c r="E85" s="110"/>
      <c r="F85" s="110"/>
      <c r="G85" s="110"/>
      <c r="H85" s="110"/>
      <c r="I85" s="147">
        <v>300216</v>
      </c>
      <c r="J85" s="147" t="s">
        <v>129</v>
      </c>
      <c r="K85" s="147" t="s">
        <v>67</v>
      </c>
      <c r="L85" s="147" t="s">
        <v>562</v>
      </c>
      <c r="M85" s="148">
        <v>1.6289999999999998</v>
      </c>
      <c r="N85" s="146"/>
      <c r="O85" s="150"/>
      <c r="P85" s="146"/>
    </row>
    <row r="86" spans="2:16" s="92" customFormat="1" ht="14.25" x14ac:dyDescent="0.2">
      <c r="B86" s="110"/>
      <c r="C86" s="110"/>
      <c r="D86" s="110"/>
      <c r="E86" s="110"/>
      <c r="F86" s="110"/>
      <c r="G86" s="110"/>
      <c r="H86" s="110"/>
      <c r="I86" s="147">
        <v>300217</v>
      </c>
      <c r="J86" s="147" t="s">
        <v>130</v>
      </c>
      <c r="K86" s="147" t="s">
        <v>69</v>
      </c>
      <c r="L86" s="147" t="s">
        <v>562</v>
      </c>
      <c r="M86" s="148">
        <v>1.0740000000000001</v>
      </c>
      <c r="N86" s="146"/>
      <c r="O86" s="150"/>
      <c r="P86" s="146"/>
    </row>
    <row r="87" spans="2:16" s="92" customFormat="1" ht="14.25" x14ac:dyDescent="0.2">
      <c r="B87" s="110"/>
      <c r="C87" s="110"/>
      <c r="D87" s="110"/>
      <c r="E87" s="110"/>
      <c r="F87" s="110"/>
      <c r="G87" s="110"/>
      <c r="H87" s="110"/>
      <c r="I87" s="147">
        <v>300220</v>
      </c>
      <c r="J87" s="147" t="s">
        <v>131</v>
      </c>
      <c r="K87" s="147" t="s">
        <v>67</v>
      </c>
      <c r="L87" s="147" t="s">
        <v>562</v>
      </c>
      <c r="M87" s="148">
        <v>1.9689999999999999</v>
      </c>
      <c r="N87" s="146"/>
      <c r="O87" s="150"/>
      <c r="P87" s="146"/>
    </row>
    <row r="88" spans="2:16" s="92" customFormat="1" ht="14.25" x14ac:dyDescent="0.2">
      <c r="B88" s="110"/>
      <c r="C88" s="110"/>
      <c r="D88" s="110"/>
      <c r="E88" s="110"/>
      <c r="F88" s="110"/>
      <c r="G88" s="110"/>
      <c r="H88" s="110"/>
      <c r="I88" s="147">
        <v>300221</v>
      </c>
      <c r="J88" s="147" t="s">
        <v>132</v>
      </c>
      <c r="K88" s="147" t="s">
        <v>67</v>
      </c>
      <c r="L88" s="147" t="s">
        <v>562</v>
      </c>
      <c r="M88" s="148">
        <v>1.6889999999999998</v>
      </c>
      <c r="N88" s="146"/>
      <c r="O88" s="150"/>
      <c r="P88" s="146"/>
    </row>
    <row r="89" spans="2:16" s="92" customFormat="1" ht="14.25" x14ac:dyDescent="0.2">
      <c r="B89" s="110"/>
      <c r="C89" s="110"/>
      <c r="D89" s="110"/>
      <c r="E89" s="110"/>
      <c r="F89" s="110"/>
      <c r="G89" s="110"/>
      <c r="H89" s="110"/>
      <c r="I89" s="147">
        <v>300222</v>
      </c>
      <c r="J89" s="147" t="s">
        <v>580</v>
      </c>
      <c r="K89" s="147" t="s">
        <v>69</v>
      </c>
      <c r="L89" s="147" t="s">
        <v>562</v>
      </c>
      <c r="M89" s="148">
        <v>1.5339999999999998</v>
      </c>
      <c r="N89" s="146"/>
      <c r="O89" s="150"/>
      <c r="P89" s="146"/>
    </row>
    <row r="90" spans="2:16" s="92" customFormat="1" ht="14.25" x14ac:dyDescent="0.2">
      <c r="B90" s="110"/>
      <c r="C90" s="110"/>
      <c r="D90" s="110"/>
      <c r="E90" s="110"/>
      <c r="F90" s="110"/>
      <c r="G90" s="110"/>
      <c r="H90" s="110"/>
      <c r="I90" s="147">
        <v>300223</v>
      </c>
      <c r="J90" s="147" t="s">
        <v>133</v>
      </c>
      <c r="K90" s="147" t="s">
        <v>67</v>
      </c>
      <c r="L90" s="147" t="s">
        <v>562</v>
      </c>
      <c r="M90" s="148">
        <v>1.4789999999999999</v>
      </c>
      <c r="N90" s="146"/>
      <c r="O90" s="150"/>
      <c r="P90" s="146"/>
    </row>
    <row r="91" spans="2:16" s="92" customFormat="1" ht="14.25" x14ac:dyDescent="0.2">
      <c r="B91" s="110"/>
      <c r="C91" s="110"/>
      <c r="D91" s="110"/>
      <c r="E91" s="110"/>
      <c r="F91" s="110"/>
      <c r="G91" s="110"/>
      <c r="H91" s="110"/>
      <c r="I91" s="147">
        <v>300225</v>
      </c>
      <c r="J91" s="147" t="s">
        <v>134</v>
      </c>
      <c r="K91" s="147" t="s">
        <v>67</v>
      </c>
      <c r="L91" s="147" t="s">
        <v>562</v>
      </c>
      <c r="M91" s="148">
        <v>1.64</v>
      </c>
      <c r="N91" s="146"/>
      <c r="O91" s="150"/>
      <c r="P91" s="146"/>
    </row>
    <row r="92" spans="2:16" s="92" customFormat="1" ht="14.25" x14ac:dyDescent="0.2">
      <c r="B92" s="110"/>
      <c r="C92" s="110"/>
      <c r="D92" s="110"/>
      <c r="E92" s="110"/>
      <c r="F92" s="110"/>
      <c r="G92" s="110"/>
      <c r="H92" s="110"/>
      <c r="I92" s="147">
        <v>300227</v>
      </c>
      <c r="J92" s="147" t="s">
        <v>135</v>
      </c>
      <c r="K92" s="147" t="s">
        <v>67</v>
      </c>
      <c r="L92" s="147" t="s">
        <v>562</v>
      </c>
      <c r="M92" s="148">
        <v>1.149</v>
      </c>
      <c r="N92" s="146"/>
      <c r="O92" s="150"/>
      <c r="P92" s="146"/>
    </row>
    <row r="93" spans="2:16" s="92" customFormat="1" ht="14.25" x14ac:dyDescent="0.2">
      <c r="B93" s="110"/>
      <c r="C93" s="110"/>
      <c r="D93" s="110"/>
      <c r="E93" s="110"/>
      <c r="F93" s="110"/>
      <c r="G93" s="110"/>
      <c r="H93" s="110"/>
      <c r="I93" s="147">
        <v>300231</v>
      </c>
      <c r="J93" s="147" t="s">
        <v>136</v>
      </c>
      <c r="K93" s="147" t="s">
        <v>67</v>
      </c>
      <c r="L93" s="147" t="s">
        <v>562</v>
      </c>
      <c r="M93" s="148">
        <v>1.2269999999999999</v>
      </c>
      <c r="N93" s="146"/>
      <c r="O93" s="150"/>
      <c r="P93" s="146"/>
    </row>
    <row r="94" spans="2:16" s="92" customFormat="1" ht="14.25" x14ac:dyDescent="0.2">
      <c r="B94" s="110"/>
      <c r="C94" s="110"/>
      <c r="D94" s="110"/>
      <c r="E94" s="110"/>
      <c r="F94" s="110"/>
      <c r="G94" s="110"/>
      <c r="H94" s="110"/>
      <c r="I94" s="147">
        <v>300234</v>
      </c>
      <c r="J94" s="147" t="s">
        <v>137</v>
      </c>
      <c r="K94" s="147" t="s">
        <v>69</v>
      </c>
      <c r="L94" s="147" t="s">
        <v>562</v>
      </c>
      <c r="M94" s="148">
        <v>1.1600000000000001</v>
      </c>
      <c r="N94" s="146"/>
      <c r="O94" s="150"/>
      <c r="P94" s="146"/>
    </row>
    <row r="95" spans="2:16" s="92" customFormat="1" ht="14.25" x14ac:dyDescent="0.2">
      <c r="B95" s="110"/>
      <c r="C95" s="110"/>
      <c r="D95" s="110"/>
      <c r="E95" s="110"/>
      <c r="F95" s="110"/>
      <c r="G95" s="110"/>
      <c r="H95" s="110"/>
      <c r="I95" s="147">
        <v>300236</v>
      </c>
      <c r="J95" s="147" t="s">
        <v>138</v>
      </c>
      <c r="K95" s="147" t="s">
        <v>67</v>
      </c>
      <c r="L95" s="147" t="s">
        <v>562</v>
      </c>
      <c r="M95" s="148">
        <v>1.3149999999999999</v>
      </c>
      <c r="N95" s="146"/>
      <c r="O95" s="150"/>
      <c r="P95" s="146"/>
    </row>
    <row r="96" spans="2:16" s="92" customFormat="1" ht="14.25" x14ac:dyDescent="0.2">
      <c r="B96" s="110"/>
      <c r="C96" s="110"/>
      <c r="D96" s="110"/>
      <c r="E96" s="110"/>
      <c r="F96" s="110"/>
      <c r="G96" s="110"/>
      <c r="H96" s="110"/>
      <c r="I96" s="147">
        <v>300241</v>
      </c>
      <c r="J96" s="147" t="s">
        <v>139</v>
      </c>
      <c r="K96" s="147" t="s">
        <v>67</v>
      </c>
      <c r="L96" s="147" t="s">
        <v>562</v>
      </c>
      <c r="M96" s="148">
        <v>1.5209999999999999</v>
      </c>
      <c r="N96" s="146"/>
      <c r="O96" s="150"/>
      <c r="P96" s="146"/>
    </row>
    <row r="97" spans="2:16" s="92" customFormat="1" ht="14.25" x14ac:dyDescent="0.2">
      <c r="B97" s="110"/>
      <c r="C97" s="110"/>
      <c r="D97" s="110"/>
      <c r="E97" s="110"/>
      <c r="F97" s="110"/>
      <c r="G97" s="110"/>
      <c r="H97" s="110"/>
      <c r="I97" s="147">
        <v>300242</v>
      </c>
      <c r="J97" s="147" t="s">
        <v>140</v>
      </c>
      <c r="K97" s="147" t="s">
        <v>67</v>
      </c>
      <c r="L97" s="147" t="s">
        <v>562</v>
      </c>
      <c r="M97" s="148">
        <v>0.68200000000000005</v>
      </c>
      <c r="N97" s="146"/>
      <c r="O97" s="150"/>
      <c r="P97" s="146"/>
    </row>
    <row r="98" spans="2:16" s="92" customFormat="1" ht="14.25" x14ac:dyDescent="0.2">
      <c r="B98" s="110"/>
      <c r="C98" s="110"/>
      <c r="D98" s="110"/>
      <c r="E98" s="110"/>
      <c r="F98" s="110"/>
      <c r="G98" s="110"/>
      <c r="H98" s="110"/>
      <c r="I98" s="147">
        <v>300245</v>
      </c>
      <c r="J98" s="147" t="s">
        <v>581</v>
      </c>
      <c r="K98" s="147" t="s">
        <v>67</v>
      </c>
      <c r="L98" s="147" t="s">
        <v>562</v>
      </c>
      <c r="M98" s="148">
        <v>1.599</v>
      </c>
      <c r="N98" s="146"/>
      <c r="O98" s="150"/>
      <c r="P98" s="146"/>
    </row>
    <row r="99" spans="2:16" s="92" customFormat="1" ht="14.25" x14ac:dyDescent="0.2">
      <c r="B99" s="110"/>
      <c r="C99" s="110"/>
      <c r="D99" s="110"/>
      <c r="E99" s="110"/>
      <c r="F99" s="110"/>
      <c r="G99" s="110"/>
      <c r="H99" s="110"/>
      <c r="I99" s="147">
        <v>300246</v>
      </c>
      <c r="J99" s="147" t="s">
        <v>141</v>
      </c>
      <c r="K99" s="147" t="s">
        <v>67</v>
      </c>
      <c r="L99" s="147" t="s">
        <v>562</v>
      </c>
      <c r="M99" s="148">
        <v>1.8599999999999999</v>
      </c>
      <c r="N99" s="146"/>
      <c r="O99" s="150"/>
      <c r="P99" s="146"/>
    </row>
    <row r="100" spans="2:16" s="92" customFormat="1" ht="14.25" x14ac:dyDescent="0.2">
      <c r="B100" s="110"/>
      <c r="C100" s="110"/>
      <c r="D100" s="110"/>
      <c r="E100" s="110"/>
      <c r="F100" s="110"/>
      <c r="G100" s="110"/>
      <c r="H100" s="110"/>
      <c r="I100" s="147">
        <v>300249</v>
      </c>
      <c r="J100" s="147" t="s">
        <v>142</v>
      </c>
      <c r="K100" s="147" t="s">
        <v>69</v>
      </c>
      <c r="L100" s="147" t="s">
        <v>562</v>
      </c>
      <c r="M100" s="148">
        <v>1.0710000000000002</v>
      </c>
      <c r="N100" s="146"/>
      <c r="O100" s="150"/>
      <c r="P100" s="146"/>
    </row>
    <row r="101" spans="2:16" s="92" customFormat="1" ht="14.25" x14ac:dyDescent="0.2">
      <c r="B101" s="110"/>
      <c r="C101" s="110"/>
      <c r="D101" s="110"/>
      <c r="E101" s="110"/>
      <c r="F101" s="110"/>
      <c r="G101" s="110"/>
      <c r="H101" s="110"/>
      <c r="I101" s="147">
        <v>300250</v>
      </c>
      <c r="J101" s="147" t="s">
        <v>143</v>
      </c>
      <c r="K101" s="147" t="s">
        <v>67</v>
      </c>
      <c r="L101" s="147" t="s">
        <v>562</v>
      </c>
      <c r="M101" s="148">
        <v>1.157</v>
      </c>
      <c r="N101" s="146"/>
      <c r="O101" s="150"/>
      <c r="P101" s="146"/>
    </row>
    <row r="102" spans="2:16" s="92" customFormat="1" ht="14.25" x14ac:dyDescent="0.2">
      <c r="B102" s="110"/>
      <c r="C102" s="110"/>
      <c r="D102" s="110"/>
      <c r="E102" s="110"/>
      <c r="F102" s="110"/>
      <c r="G102" s="110"/>
      <c r="H102" s="110"/>
      <c r="I102" s="147">
        <v>300251</v>
      </c>
      <c r="J102" s="147" t="s">
        <v>144</v>
      </c>
      <c r="K102" s="147" t="s">
        <v>67</v>
      </c>
      <c r="L102" s="147" t="s">
        <v>562</v>
      </c>
      <c r="M102" s="148">
        <v>0.70500000000000007</v>
      </c>
      <c r="N102" s="146"/>
      <c r="O102" s="150"/>
      <c r="P102" s="146"/>
    </row>
    <row r="103" spans="2:16" s="92" customFormat="1" ht="14.25" x14ac:dyDescent="0.2">
      <c r="B103" s="110"/>
      <c r="C103" s="110"/>
      <c r="D103" s="110"/>
      <c r="E103" s="110"/>
      <c r="F103" s="110"/>
      <c r="G103" s="110"/>
      <c r="H103" s="110"/>
      <c r="I103" s="147">
        <v>300262</v>
      </c>
      <c r="J103" s="147" t="s">
        <v>145</v>
      </c>
      <c r="K103" s="147" t="s">
        <v>67</v>
      </c>
      <c r="L103" s="147" t="s">
        <v>562</v>
      </c>
      <c r="M103" s="148">
        <v>0.70500000000000007</v>
      </c>
      <c r="N103" s="146"/>
      <c r="O103" s="150"/>
      <c r="P103" s="146"/>
    </row>
    <row r="104" spans="2:16" s="92" customFormat="1" ht="14.25" x14ac:dyDescent="0.2">
      <c r="B104" s="110"/>
      <c r="C104" s="110"/>
      <c r="D104" s="110"/>
      <c r="E104" s="110"/>
      <c r="F104" s="110"/>
      <c r="G104" s="110"/>
      <c r="H104" s="110"/>
      <c r="I104" s="147">
        <v>300263</v>
      </c>
      <c r="J104" s="147" t="s">
        <v>146</v>
      </c>
      <c r="K104" s="147" t="s">
        <v>69</v>
      </c>
      <c r="L104" s="147" t="s">
        <v>562</v>
      </c>
      <c r="M104" s="148">
        <v>1.611</v>
      </c>
      <c r="N104" s="146"/>
      <c r="O104" s="150"/>
      <c r="P104" s="146"/>
    </row>
    <row r="105" spans="2:16" s="92" customFormat="1" ht="14.25" x14ac:dyDescent="0.2">
      <c r="B105" s="110"/>
      <c r="C105" s="110"/>
      <c r="D105" s="110"/>
      <c r="E105" s="110"/>
      <c r="F105" s="110"/>
      <c r="G105" s="110"/>
      <c r="H105" s="110"/>
      <c r="I105" s="147">
        <v>300264</v>
      </c>
      <c r="J105" s="147" t="s">
        <v>147</v>
      </c>
      <c r="K105" s="147" t="s">
        <v>69</v>
      </c>
      <c r="L105" s="147" t="s">
        <v>562</v>
      </c>
      <c r="M105" s="148">
        <v>1.2799999999999998</v>
      </c>
      <c r="N105" s="146"/>
      <c r="O105" s="150"/>
      <c r="P105" s="146"/>
    </row>
    <row r="106" spans="2:16" s="92" customFormat="1" ht="14.25" x14ac:dyDescent="0.2">
      <c r="B106" s="110"/>
      <c r="C106" s="110"/>
      <c r="D106" s="110"/>
      <c r="E106" s="110"/>
      <c r="F106" s="110"/>
      <c r="G106" s="110"/>
      <c r="H106" s="110"/>
      <c r="I106" s="147">
        <v>300265</v>
      </c>
      <c r="J106" s="147" t="s">
        <v>148</v>
      </c>
      <c r="K106" s="147" t="s">
        <v>67</v>
      </c>
      <c r="L106" s="147" t="s">
        <v>562</v>
      </c>
      <c r="M106" s="148">
        <v>1.2549999999999999</v>
      </c>
      <c r="N106" s="146"/>
      <c r="O106" s="150"/>
      <c r="P106" s="146"/>
    </row>
    <row r="107" spans="2:16" s="92" customFormat="1" ht="14.25" x14ac:dyDescent="0.2">
      <c r="B107" s="110"/>
      <c r="C107" s="110"/>
      <c r="D107" s="110"/>
      <c r="E107" s="110"/>
      <c r="F107" s="110"/>
      <c r="G107" s="110"/>
      <c r="H107" s="110"/>
      <c r="I107" s="147">
        <v>300269</v>
      </c>
      <c r="J107" s="147" t="s">
        <v>149</v>
      </c>
      <c r="K107" s="147" t="s">
        <v>69</v>
      </c>
      <c r="L107" s="147" t="s">
        <v>562</v>
      </c>
      <c r="M107" s="148">
        <v>2.0669999999999997</v>
      </c>
      <c r="N107" s="146"/>
      <c r="O107" s="150"/>
      <c r="P107" s="146"/>
    </row>
    <row r="108" spans="2:16" s="92" customFormat="1" ht="14.25" x14ac:dyDescent="0.2">
      <c r="B108" s="110"/>
      <c r="C108" s="110"/>
      <c r="D108" s="110"/>
      <c r="E108" s="110"/>
      <c r="F108" s="110"/>
      <c r="G108" s="110"/>
      <c r="H108" s="110"/>
      <c r="I108" s="147">
        <v>300274</v>
      </c>
      <c r="J108" s="147" t="s">
        <v>150</v>
      </c>
      <c r="K108" s="147" t="s">
        <v>67</v>
      </c>
      <c r="L108" s="147" t="s">
        <v>562</v>
      </c>
      <c r="M108" s="148">
        <v>0.78</v>
      </c>
      <c r="N108" s="146"/>
      <c r="O108" s="150"/>
      <c r="P108" s="146"/>
    </row>
    <row r="109" spans="2:16" s="92" customFormat="1" ht="14.25" x14ac:dyDescent="0.2">
      <c r="B109" s="110"/>
      <c r="C109" s="110"/>
      <c r="D109" s="110"/>
      <c r="E109" s="110"/>
      <c r="F109" s="110"/>
      <c r="G109" s="110"/>
      <c r="H109" s="110"/>
      <c r="I109" s="147">
        <v>300276</v>
      </c>
      <c r="J109" s="147" t="s">
        <v>151</v>
      </c>
      <c r="K109" s="147" t="s">
        <v>69</v>
      </c>
      <c r="L109" s="147" t="s">
        <v>562</v>
      </c>
      <c r="M109" s="148">
        <v>1.4709999999999999</v>
      </c>
      <c r="N109" s="146"/>
      <c r="O109" s="150"/>
      <c r="P109" s="146"/>
    </row>
    <row r="110" spans="2:16" s="92" customFormat="1" ht="14.25" x14ac:dyDescent="0.2">
      <c r="B110" s="110"/>
      <c r="C110" s="110"/>
      <c r="D110" s="110"/>
      <c r="E110" s="110"/>
      <c r="F110" s="110"/>
      <c r="G110" s="110"/>
      <c r="H110" s="110"/>
      <c r="I110" s="147">
        <v>300283</v>
      </c>
      <c r="J110" s="147" t="s">
        <v>152</v>
      </c>
      <c r="K110" s="147" t="s">
        <v>69</v>
      </c>
      <c r="L110" s="147" t="s">
        <v>562</v>
      </c>
      <c r="M110" s="148">
        <v>1.5760000000000001</v>
      </c>
      <c r="N110" s="146"/>
      <c r="O110" s="150"/>
      <c r="P110" s="146"/>
    </row>
    <row r="111" spans="2:16" s="92" customFormat="1" ht="14.25" x14ac:dyDescent="0.2">
      <c r="B111" s="110"/>
      <c r="C111" s="110"/>
      <c r="D111" s="110"/>
      <c r="E111" s="110"/>
      <c r="F111" s="110"/>
      <c r="G111" s="110"/>
      <c r="H111" s="110"/>
      <c r="I111" s="147">
        <v>300285</v>
      </c>
      <c r="J111" s="147" t="s">
        <v>153</v>
      </c>
      <c r="K111" s="147" t="s">
        <v>69</v>
      </c>
      <c r="L111" s="147" t="s">
        <v>562</v>
      </c>
      <c r="M111" s="148">
        <v>1.2910000000000001</v>
      </c>
      <c r="N111" s="146"/>
      <c r="O111" s="150"/>
      <c r="P111" s="146"/>
    </row>
    <row r="112" spans="2:16" s="92" customFormat="1" ht="14.25" x14ac:dyDescent="0.2">
      <c r="B112" s="110"/>
      <c r="C112" s="110"/>
      <c r="D112" s="110"/>
      <c r="E112" s="110"/>
      <c r="F112" s="110"/>
      <c r="G112" s="110"/>
      <c r="H112" s="110"/>
      <c r="I112" s="147">
        <v>300288</v>
      </c>
      <c r="J112" s="147" t="s">
        <v>154</v>
      </c>
      <c r="K112" s="147" t="s">
        <v>67</v>
      </c>
      <c r="L112" s="147" t="s">
        <v>562</v>
      </c>
      <c r="M112" s="148">
        <v>1.1679999999999999</v>
      </c>
      <c r="N112" s="146"/>
      <c r="O112" s="150"/>
      <c r="P112" s="146"/>
    </row>
    <row r="113" spans="2:16" s="92" customFormat="1" ht="14.25" x14ac:dyDescent="0.2">
      <c r="B113" s="110"/>
      <c r="C113" s="110"/>
      <c r="D113" s="110"/>
      <c r="E113" s="110"/>
      <c r="F113" s="110"/>
      <c r="G113" s="110"/>
      <c r="H113" s="110"/>
      <c r="I113" s="147">
        <v>300292</v>
      </c>
      <c r="J113" s="147" t="s">
        <v>155</v>
      </c>
      <c r="K113" s="147" t="s">
        <v>67</v>
      </c>
      <c r="L113" s="147" t="s">
        <v>562</v>
      </c>
      <c r="M113" s="148">
        <v>0.68200000000000005</v>
      </c>
      <c r="N113" s="146"/>
      <c r="O113" s="150"/>
      <c r="P113" s="146"/>
    </row>
    <row r="114" spans="2:16" s="92" customFormat="1" ht="14.25" x14ac:dyDescent="0.2">
      <c r="B114" s="110"/>
      <c r="C114" s="110"/>
      <c r="D114" s="110"/>
      <c r="E114" s="110"/>
      <c r="F114" s="110"/>
      <c r="G114" s="110"/>
      <c r="H114" s="110"/>
      <c r="I114" s="147">
        <v>300306</v>
      </c>
      <c r="J114" s="147" t="s">
        <v>156</v>
      </c>
      <c r="K114" s="147" t="s">
        <v>67</v>
      </c>
      <c r="L114" s="147" t="s">
        <v>562</v>
      </c>
      <c r="M114" s="148">
        <v>0.70500000000000007</v>
      </c>
      <c r="N114" s="146"/>
      <c r="O114" s="150"/>
      <c r="P114" s="146"/>
    </row>
    <row r="115" spans="2:16" s="92" customFormat="1" ht="14.25" x14ac:dyDescent="0.2">
      <c r="B115" s="110"/>
      <c r="C115" s="110"/>
      <c r="D115" s="110"/>
      <c r="E115" s="110"/>
      <c r="F115" s="110"/>
      <c r="G115" s="110"/>
      <c r="H115" s="110"/>
      <c r="I115" s="147">
        <v>300308</v>
      </c>
      <c r="J115" s="147" t="s">
        <v>157</v>
      </c>
      <c r="K115" s="147" t="s">
        <v>67</v>
      </c>
      <c r="L115" s="147" t="s">
        <v>562</v>
      </c>
      <c r="M115" s="148">
        <v>1.704</v>
      </c>
      <c r="N115" s="146"/>
      <c r="O115" s="150"/>
      <c r="P115" s="146"/>
    </row>
    <row r="116" spans="2:16" s="92" customFormat="1" ht="14.25" x14ac:dyDescent="0.2">
      <c r="B116" s="110"/>
      <c r="C116" s="110"/>
      <c r="D116" s="110"/>
      <c r="E116" s="110"/>
      <c r="F116" s="110"/>
      <c r="G116" s="110"/>
      <c r="H116" s="110"/>
      <c r="I116" s="147">
        <v>300309</v>
      </c>
      <c r="J116" s="147" t="s">
        <v>158</v>
      </c>
      <c r="K116" s="147" t="s">
        <v>67</v>
      </c>
      <c r="L116" s="147" t="s">
        <v>562</v>
      </c>
      <c r="M116" s="148">
        <v>1.1080000000000001</v>
      </c>
      <c r="N116" s="146"/>
      <c r="O116" s="150"/>
      <c r="P116" s="146"/>
    </row>
    <row r="117" spans="2:16" s="92" customFormat="1" ht="14.25" x14ac:dyDescent="0.2">
      <c r="B117" s="110"/>
      <c r="C117" s="110"/>
      <c r="D117" s="110"/>
      <c r="E117" s="110"/>
      <c r="F117" s="110"/>
      <c r="G117" s="110"/>
      <c r="H117" s="110"/>
      <c r="I117" s="147">
        <v>300311</v>
      </c>
      <c r="J117" s="147" t="s">
        <v>159</v>
      </c>
      <c r="K117" s="147" t="s">
        <v>67</v>
      </c>
      <c r="L117" s="147" t="s">
        <v>562</v>
      </c>
      <c r="M117" s="148">
        <v>1.2549999999999999</v>
      </c>
      <c r="N117" s="146"/>
      <c r="O117" s="150"/>
      <c r="P117" s="146"/>
    </row>
    <row r="118" spans="2:16" s="92" customFormat="1" ht="14.25" x14ac:dyDescent="0.2">
      <c r="B118" s="110"/>
      <c r="C118" s="110"/>
      <c r="D118" s="110"/>
      <c r="E118" s="110"/>
      <c r="F118" s="110"/>
      <c r="G118" s="110"/>
      <c r="H118" s="110"/>
      <c r="I118" s="147">
        <v>300314</v>
      </c>
      <c r="J118" s="147" t="s">
        <v>160</v>
      </c>
      <c r="K118" s="147" t="s">
        <v>67</v>
      </c>
      <c r="L118" s="147" t="s">
        <v>562</v>
      </c>
      <c r="M118" s="148">
        <v>1.7709999999999999</v>
      </c>
      <c r="N118" s="146"/>
      <c r="O118" s="150"/>
      <c r="P118" s="146"/>
    </row>
    <row r="119" spans="2:16" s="92" customFormat="1" ht="14.25" x14ac:dyDescent="0.2">
      <c r="B119" s="110"/>
      <c r="C119" s="110"/>
      <c r="D119" s="110"/>
      <c r="E119" s="110"/>
      <c r="F119" s="110"/>
      <c r="G119" s="110"/>
      <c r="H119" s="110"/>
      <c r="I119" s="147">
        <v>300319</v>
      </c>
      <c r="J119" s="147" t="s">
        <v>161</v>
      </c>
      <c r="K119" s="147" t="s">
        <v>69</v>
      </c>
      <c r="L119" s="147" t="s">
        <v>562</v>
      </c>
      <c r="M119" s="148">
        <v>0.997</v>
      </c>
      <c r="N119" s="146"/>
      <c r="O119" s="150"/>
      <c r="P119" s="146"/>
    </row>
    <row r="120" spans="2:16" s="92" customFormat="1" ht="14.25" x14ac:dyDescent="0.2">
      <c r="B120" s="110"/>
      <c r="C120" s="110"/>
      <c r="D120" s="110"/>
      <c r="E120" s="110"/>
      <c r="F120" s="110"/>
      <c r="G120" s="110"/>
      <c r="H120" s="110"/>
      <c r="I120" s="147">
        <v>300321</v>
      </c>
      <c r="J120" s="147" t="s">
        <v>162</v>
      </c>
      <c r="K120" s="147" t="s">
        <v>69</v>
      </c>
      <c r="L120" s="147" t="s">
        <v>562</v>
      </c>
      <c r="M120" s="148">
        <v>2.105</v>
      </c>
      <c r="N120" s="146"/>
      <c r="O120" s="150"/>
      <c r="P120" s="146"/>
    </row>
    <row r="121" spans="2:16" s="92" customFormat="1" ht="14.25" x14ac:dyDescent="0.2">
      <c r="B121" s="110"/>
      <c r="C121" s="110"/>
      <c r="D121" s="110"/>
      <c r="E121" s="110"/>
      <c r="F121" s="110"/>
      <c r="G121" s="110"/>
      <c r="H121" s="110"/>
      <c r="I121" s="147">
        <v>300322</v>
      </c>
      <c r="J121" s="147" t="s">
        <v>582</v>
      </c>
      <c r="K121" s="147" t="s">
        <v>69</v>
      </c>
      <c r="L121" s="147" t="s">
        <v>562</v>
      </c>
      <c r="M121" s="148">
        <v>1.2430000000000001</v>
      </c>
      <c r="N121" s="146"/>
      <c r="O121" s="150"/>
      <c r="P121" s="146"/>
    </row>
    <row r="122" spans="2:16" s="92" customFormat="1" ht="14.25" x14ac:dyDescent="0.2">
      <c r="B122" s="110"/>
      <c r="C122" s="110"/>
      <c r="D122" s="110"/>
      <c r="E122" s="110"/>
      <c r="F122" s="110"/>
      <c r="G122" s="110"/>
      <c r="H122" s="110"/>
      <c r="I122" s="147">
        <v>300325</v>
      </c>
      <c r="J122" s="147" t="s">
        <v>163</v>
      </c>
      <c r="K122" s="147" t="s">
        <v>69</v>
      </c>
      <c r="L122" s="147" t="s">
        <v>562</v>
      </c>
      <c r="M122" s="148">
        <v>1.4379999999999999</v>
      </c>
      <c r="N122" s="146"/>
      <c r="O122" s="150"/>
      <c r="P122" s="146"/>
    </row>
    <row r="123" spans="2:16" s="92" customFormat="1" ht="14.25" x14ac:dyDescent="0.2">
      <c r="B123" s="110"/>
      <c r="C123" s="110"/>
      <c r="D123" s="110"/>
      <c r="E123" s="110"/>
      <c r="F123" s="110"/>
      <c r="G123" s="110"/>
      <c r="H123" s="110"/>
      <c r="I123" s="147">
        <v>300328</v>
      </c>
      <c r="J123" s="147" t="s">
        <v>164</v>
      </c>
      <c r="K123" s="147" t="s">
        <v>67</v>
      </c>
      <c r="L123" s="147" t="s">
        <v>562</v>
      </c>
      <c r="M123" s="148">
        <v>1.0960000000000001</v>
      </c>
      <c r="N123" s="146"/>
      <c r="O123" s="150"/>
      <c r="P123" s="146"/>
    </row>
    <row r="124" spans="2:16" s="92" customFormat="1" ht="14.25" x14ac:dyDescent="0.2">
      <c r="B124" s="110"/>
      <c r="C124" s="110"/>
      <c r="D124" s="110"/>
      <c r="E124" s="110"/>
      <c r="F124" s="110"/>
      <c r="G124" s="110"/>
      <c r="H124" s="110"/>
      <c r="I124" s="147">
        <v>300330</v>
      </c>
      <c r="J124" s="147" t="s">
        <v>165</v>
      </c>
      <c r="K124" s="147" t="s">
        <v>69</v>
      </c>
      <c r="L124" s="147" t="s">
        <v>562</v>
      </c>
      <c r="M124" s="148">
        <v>1.863</v>
      </c>
      <c r="N124" s="146"/>
      <c r="O124" s="150"/>
      <c r="P124" s="146"/>
    </row>
    <row r="125" spans="2:16" s="92" customFormat="1" ht="14.25" x14ac:dyDescent="0.2">
      <c r="B125" s="110"/>
      <c r="C125" s="110"/>
      <c r="D125" s="110"/>
      <c r="E125" s="110"/>
      <c r="F125" s="110"/>
      <c r="G125" s="110"/>
      <c r="H125" s="110"/>
      <c r="I125" s="147">
        <v>300333</v>
      </c>
      <c r="J125" s="147" t="s">
        <v>166</v>
      </c>
      <c r="K125" s="147" t="s">
        <v>67</v>
      </c>
      <c r="L125" s="147" t="s">
        <v>562</v>
      </c>
      <c r="M125" s="148">
        <v>1.64</v>
      </c>
      <c r="N125" s="146"/>
      <c r="O125" s="150"/>
      <c r="P125" s="146"/>
    </row>
    <row r="126" spans="2:16" s="92" customFormat="1" ht="14.25" x14ac:dyDescent="0.2">
      <c r="B126" s="110"/>
      <c r="C126" s="110"/>
      <c r="D126" s="110"/>
      <c r="E126" s="110"/>
      <c r="F126" s="110"/>
      <c r="G126" s="110"/>
      <c r="H126" s="110"/>
      <c r="I126" s="147">
        <v>300338</v>
      </c>
      <c r="J126" s="147" t="s">
        <v>167</v>
      </c>
      <c r="K126" s="147" t="s">
        <v>69</v>
      </c>
      <c r="L126" s="147" t="s">
        <v>562</v>
      </c>
      <c r="M126" s="148">
        <v>0.88900000000000001</v>
      </c>
      <c r="N126" s="146"/>
      <c r="O126" s="150"/>
      <c r="P126" s="146"/>
    </row>
    <row r="127" spans="2:16" s="92" customFormat="1" ht="14.25" x14ac:dyDescent="0.2">
      <c r="B127" s="110"/>
      <c r="C127" s="110"/>
      <c r="D127" s="110"/>
      <c r="E127" s="110"/>
      <c r="F127" s="110"/>
      <c r="G127" s="110"/>
      <c r="H127" s="110"/>
      <c r="I127" s="147">
        <v>300345</v>
      </c>
      <c r="J127" s="147" t="s">
        <v>168</v>
      </c>
      <c r="K127" s="147" t="s">
        <v>67</v>
      </c>
      <c r="L127" s="147" t="s">
        <v>562</v>
      </c>
      <c r="M127" s="148">
        <v>1.6849999999999998</v>
      </c>
      <c r="N127" s="146"/>
      <c r="O127" s="150"/>
      <c r="P127" s="146"/>
    </row>
    <row r="128" spans="2:16" s="92" customFormat="1" ht="14.25" x14ac:dyDescent="0.2">
      <c r="B128" s="110"/>
      <c r="C128" s="110"/>
      <c r="D128" s="110"/>
      <c r="E128" s="110"/>
      <c r="F128" s="110"/>
      <c r="G128" s="110"/>
      <c r="H128" s="110"/>
      <c r="I128" s="147">
        <v>300348</v>
      </c>
      <c r="J128" s="147" t="s">
        <v>169</v>
      </c>
      <c r="K128" s="147" t="s">
        <v>67</v>
      </c>
      <c r="L128" s="147" t="s">
        <v>562</v>
      </c>
      <c r="M128" s="148">
        <v>1.0960000000000001</v>
      </c>
      <c r="N128" s="146"/>
      <c r="O128" s="150"/>
      <c r="P128" s="146"/>
    </row>
    <row r="129" spans="2:16" s="92" customFormat="1" ht="14.25" x14ac:dyDescent="0.2">
      <c r="B129" s="110"/>
      <c r="C129" s="110"/>
      <c r="D129" s="110"/>
      <c r="E129" s="110"/>
      <c r="F129" s="110"/>
      <c r="G129" s="110"/>
      <c r="H129" s="110"/>
      <c r="I129" s="147">
        <v>300350</v>
      </c>
      <c r="J129" s="147" t="s">
        <v>170</v>
      </c>
      <c r="K129" s="147" t="s">
        <v>69</v>
      </c>
      <c r="L129" s="147" t="s">
        <v>562</v>
      </c>
      <c r="M129" s="148">
        <v>1.5559999999999998</v>
      </c>
      <c r="N129" s="146"/>
      <c r="O129" s="150"/>
      <c r="P129" s="146"/>
    </row>
    <row r="130" spans="2:16" s="92" customFormat="1" ht="14.25" x14ac:dyDescent="0.2">
      <c r="B130" s="110"/>
      <c r="C130" s="110"/>
      <c r="D130" s="110"/>
      <c r="E130" s="110"/>
      <c r="F130" s="110"/>
      <c r="G130" s="110"/>
      <c r="H130" s="110"/>
      <c r="I130" s="147">
        <v>300353</v>
      </c>
      <c r="J130" s="147" t="s">
        <v>171</v>
      </c>
      <c r="K130" s="147" t="s">
        <v>69</v>
      </c>
      <c r="L130" s="147" t="s">
        <v>562</v>
      </c>
      <c r="M130" s="148">
        <v>2.028</v>
      </c>
      <c r="N130" s="146"/>
      <c r="O130" s="150"/>
      <c r="P130" s="146"/>
    </row>
    <row r="131" spans="2:16" s="92" customFormat="1" ht="14.25" x14ac:dyDescent="0.2">
      <c r="B131" s="110"/>
      <c r="C131" s="110"/>
      <c r="D131" s="110"/>
      <c r="E131" s="110"/>
      <c r="F131" s="110"/>
      <c r="G131" s="110"/>
      <c r="H131" s="110"/>
      <c r="I131" s="147">
        <v>300355</v>
      </c>
      <c r="J131" s="147" t="s">
        <v>172</v>
      </c>
      <c r="K131" s="147" t="s">
        <v>69</v>
      </c>
      <c r="L131" s="147" t="s">
        <v>562</v>
      </c>
      <c r="M131" s="148">
        <v>1.296</v>
      </c>
      <c r="N131" s="146"/>
      <c r="O131" s="150"/>
      <c r="P131" s="146"/>
    </row>
    <row r="132" spans="2:16" s="92" customFormat="1" ht="14.25" x14ac:dyDescent="0.2">
      <c r="B132" s="110"/>
      <c r="C132" s="110"/>
      <c r="D132" s="110"/>
      <c r="E132" s="110"/>
      <c r="F132" s="110"/>
      <c r="G132" s="110"/>
      <c r="H132" s="110"/>
      <c r="I132" s="147">
        <v>300360</v>
      </c>
      <c r="J132" s="147" t="s">
        <v>173</v>
      </c>
      <c r="K132" s="147" t="s">
        <v>69</v>
      </c>
      <c r="L132" s="147" t="s">
        <v>562</v>
      </c>
      <c r="M132" s="148">
        <v>2.4479999999999995</v>
      </c>
      <c r="N132" s="146"/>
      <c r="O132" s="150"/>
      <c r="P132" s="146"/>
    </row>
    <row r="133" spans="2:16" s="92" customFormat="1" ht="14.25" x14ac:dyDescent="0.2">
      <c r="B133" s="110"/>
      <c r="C133" s="110"/>
      <c r="D133" s="110"/>
      <c r="E133" s="110"/>
      <c r="F133" s="110"/>
      <c r="G133" s="110"/>
      <c r="H133" s="110"/>
      <c r="I133" s="147">
        <v>300363</v>
      </c>
      <c r="J133" s="147" t="s">
        <v>174</v>
      </c>
      <c r="K133" s="147" t="s">
        <v>67</v>
      </c>
      <c r="L133" s="147" t="s">
        <v>562</v>
      </c>
      <c r="M133" s="148">
        <v>1.7879999999999998</v>
      </c>
      <c r="N133" s="146"/>
      <c r="O133" s="150"/>
      <c r="P133" s="146"/>
    </row>
    <row r="134" spans="2:16" s="92" customFormat="1" ht="14.25" x14ac:dyDescent="0.2">
      <c r="B134" s="110"/>
      <c r="C134" s="110"/>
      <c r="D134" s="110"/>
      <c r="E134" s="110"/>
      <c r="F134" s="110"/>
      <c r="G134" s="110"/>
      <c r="H134" s="110"/>
      <c r="I134" s="147">
        <v>300366</v>
      </c>
      <c r="J134" s="147" t="s">
        <v>175</v>
      </c>
      <c r="K134" s="147" t="s">
        <v>67</v>
      </c>
      <c r="L134" s="147" t="s">
        <v>562</v>
      </c>
      <c r="M134" s="148">
        <v>1.9349999999999998</v>
      </c>
      <c r="N134" s="146"/>
      <c r="O134" s="150"/>
      <c r="P134" s="146"/>
    </row>
    <row r="135" spans="2:16" s="92" customFormat="1" ht="14.25" x14ac:dyDescent="0.2">
      <c r="B135" s="110"/>
      <c r="C135" s="110"/>
      <c r="D135" s="110"/>
      <c r="E135" s="110"/>
      <c r="F135" s="110"/>
      <c r="G135" s="110"/>
      <c r="H135" s="110"/>
      <c r="I135" s="147">
        <v>300373</v>
      </c>
      <c r="J135" s="147" t="s">
        <v>176</v>
      </c>
      <c r="K135" s="147" t="s">
        <v>69</v>
      </c>
      <c r="L135" s="147" t="s">
        <v>562</v>
      </c>
      <c r="M135" s="148">
        <v>2.097</v>
      </c>
      <c r="N135" s="146"/>
      <c r="O135" s="150"/>
      <c r="P135" s="146"/>
    </row>
    <row r="136" spans="2:16" s="92" customFormat="1" ht="14.25" x14ac:dyDescent="0.2">
      <c r="B136" s="110"/>
      <c r="C136" s="110"/>
      <c r="D136" s="110"/>
      <c r="E136" s="110"/>
      <c r="F136" s="110"/>
      <c r="G136" s="110"/>
      <c r="H136" s="110"/>
      <c r="I136" s="147">
        <v>300375</v>
      </c>
      <c r="J136" s="147" t="s">
        <v>177</v>
      </c>
      <c r="K136" s="147" t="s">
        <v>67</v>
      </c>
      <c r="L136" s="147" t="s">
        <v>562</v>
      </c>
      <c r="M136" s="148">
        <v>0.68200000000000005</v>
      </c>
      <c r="N136" s="146"/>
      <c r="O136" s="150"/>
      <c r="P136" s="146"/>
    </row>
    <row r="137" spans="2:16" s="92" customFormat="1" ht="14.25" x14ac:dyDescent="0.2">
      <c r="B137" s="110"/>
      <c r="C137" s="110"/>
      <c r="D137" s="110"/>
      <c r="E137" s="110"/>
      <c r="F137" s="110"/>
      <c r="G137" s="110"/>
      <c r="H137" s="110"/>
      <c r="I137" s="147">
        <v>300378</v>
      </c>
      <c r="J137" s="147" t="s">
        <v>178</v>
      </c>
      <c r="K137" s="147" t="s">
        <v>67</v>
      </c>
      <c r="L137" s="147" t="s">
        <v>562</v>
      </c>
      <c r="M137" s="148">
        <v>1.1340000000000001</v>
      </c>
      <c r="N137" s="146"/>
      <c r="O137" s="150"/>
      <c r="P137" s="146"/>
    </row>
    <row r="138" spans="2:16" s="92" customFormat="1" ht="14.25" x14ac:dyDescent="0.2">
      <c r="B138" s="110"/>
      <c r="C138" s="110"/>
      <c r="D138" s="110"/>
      <c r="E138" s="110"/>
      <c r="F138" s="110"/>
      <c r="G138" s="110"/>
      <c r="H138" s="110"/>
      <c r="I138" s="147">
        <v>300380</v>
      </c>
      <c r="J138" s="147" t="s">
        <v>179</v>
      </c>
      <c r="K138" s="147" t="s">
        <v>67</v>
      </c>
      <c r="L138" s="147" t="s">
        <v>562</v>
      </c>
      <c r="M138" s="148">
        <v>1.3149999999999999</v>
      </c>
      <c r="N138" s="146"/>
      <c r="O138" s="150"/>
      <c r="P138" s="146"/>
    </row>
    <row r="139" spans="2:16" s="92" customFormat="1" ht="14.25" x14ac:dyDescent="0.2">
      <c r="B139" s="110"/>
      <c r="C139" s="110"/>
      <c r="D139" s="110"/>
      <c r="E139" s="110"/>
      <c r="F139" s="110"/>
      <c r="G139" s="110"/>
      <c r="H139" s="110"/>
      <c r="I139" s="147">
        <v>300382</v>
      </c>
      <c r="J139" s="147" t="s">
        <v>583</v>
      </c>
      <c r="K139" s="147" t="s">
        <v>67</v>
      </c>
      <c r="L139" s="147" t="s">
        <v>562</v>
      </c>
      <c r="M139" s="148">
        <v>0.68600000000000005</v>
      </c>
      <c r="N139" s="146"/>
      <c r="O139" s="150"/>
      <c r="P139" s="146"/>
    </row>
    <row r="140" spans="2:16" s="92" customFormat="1" ht="14.25" x14ac:dyDescent="0.2">
      <c r="B140" s="110"/>
      <c r="C140" s="110"/>
      <c r="D140" s="110"/>
      <c r="E140" s="110"/>
      <c r="F140" s="110"/>
      <c r="G140" s="110"/>
      <c r="H140" s="110"/>
      <c r="I140" s="147">
        <v>300394</v>
      </c>
      <c r="J140" s="147" t="s">
        <v>180</v>
      </c>
      <c r="K140" s="147" t="s">
        <v>67</v>
      </c>
      <c r="L140" s="147" t="s">
        <v>562</v>
      </c>
      <c r="M140" s="148">
        <v>1.4429999999999998</v>
      </c>
      <c r="N140" s="146"/>
      <c r="O140" s="150"/>
      <c r="P140" s="146"/>
    </row>
    <row r="141" spans="2:16" s="92" customFormat="1" ht="14.25" x14ac:dyDescent="0.2">
      <c r="B141" s="110"/>
      <c r="C141" s="110"/>
      <c r="D141" s="110"/>
      <c r="E141" s="110"/>
      <c r="F141" s="110"/>
      <c r="G141" s="110"/>
      <c r="H141" s="110"/>
      <c r="I141" s="147">
        <v>300400</v>
      </c>
      <c r="J141" s="147" t="s">
        <v>181</v>
      </c>
      <c r="K141" s="147" t="s">
        <v>67</v>
      </c>
      <c r="L141" s="147" t="s">
        <v>562</v>
      </c>
      <c r="M141" s="148">
        <v>1.3849999999999998</v>
      </c>
      <c r="N141" s="146"/>
      <c r="O141" s="150"/>
      <c r="P141" s="146"/>
    </row>
    <row r="142" spans="2:16" s="92" customFormat="1" ht="14.25" x14ac:dyDescent="0.2">
      <c r="B142" s="110"/>
      <c r="C142" s="110"/>
      <c r="D142" s="110"/>
      <c r="E142" s="110"/>
      <c r="F142" s="110"/>
      <c r="G142" s="110"/>
      <c r="H142" s="110"/>
      <c r="I142" s="147">
        <v>300405</v>
      </c>
      <c r="J142" s="147" t="s">
        <v>182</v>
      </c>
      <c r="K142" s="147" t="s">
        <v>67</v>
      </c>
      <c r="L142" s="147" t="s">
        <v>562</v>
      </c>
      <c r="M142" s="148">
        <v>1.5609999999999999</v>
      </c>
      <c r="N142" s="146"/>
      <c r="O142" s="150"/>
      <c r="P142" s="146"/>
    </row>
    <row r="143" spans="2:16" s="92" customFormat="1" ht="14.25" x14ac:dyDescent="0.2">
      <c r="B143" s="110"/>
      <c r="C143" s="110"/>
      <c r="D143" s="110"/>
      <c r="E143" s="110"/>
      <c r="F143" s="110"/>
      <c r="G143" s="110"/>
      <c r="H143" s="110"/>
      <c r="I143" s="147">
        <v>300406</v>
      </c>
      <c r="J143" s="147" t="s">
        <v>183</v>
      </c>
      <c r="K143" s="147" t="s">
        <v>69</v>
      </c>
      <c r="L143" s="147" t="s">
        <v>562</v>
      </c>
      <c r="M143" s="148">
        <v>2.282</v>
      </c>
      <c r="N143" s="146"/>
      <c r="O143" s="150"/>
      <c r="P143" s="146"/>
    </row>
    <row r="144" spans="2:16" s="92" customFormat="1" ht="14.25" x14ac:dyDescent="0.2">
      <c r="B144" s="110"/>
      <c r="C144" s="110"/>
      <c r="D144" s="110"/>
      <c r="E144" s="110"/>
      <c r="F144" s="110"/>
      <c r="G144" s="110"/>
      <c r="H144" s="110"/>
      <c r="I144" s="147">
        <v>300407</v>
      </c>
      <c r="J144" s="147" t="s">
        <v>184</v>
      </c>
      <c r="K144" s="147" t="s">
        <v>69</v>
      </c>
      <c r="L144" s="147" t="s">
        <v>562</v>
      </c>
      <c r="M144" s="148">
        <v>1.621</v>
      </c>
      <c r="N144" s="146"/>
      <c r="O144" s="150"/>
      <c r="P144" s="146"/>
    </row>
    <row r="145" spans="2:16" s="92" customFormat="1" ht="14.25" x14ac:dyDescent="0.2">
      <c r="B145" s="110"/>
      <c r="C145" s="110"/>
      <c r="D145" s="110"/>
      <c r="E145" s="110"/>
      <c r="F145" s="110"/>
      <c r="G145" s="110"/>
      <c r="H145" s="110"/>
      <c r="I145" s="147">
        <v>300412</v>
      </c>
      <c r="J145" s="147" t="s">
        <v>584</v>
      </c>
      <c r="K145" s="147" t="s">
        <v>69</v>
      </c>
      <c r="L145" s="147" t="s">
        <v>562</v>
      </c>
      <c r="M145" s="148">
        <v>1.6059999999999999</v>
      </c>
      <c r="N145" s="146"/>
      <c r="O145" s="150"/>
      <c r="P145" s="146"/>
    </row>
    <row r="146" spans="2:16" s="92" customFormat="1" ht="14.25" x14ac:dyDescent="0.2">
      <c r="B146" s="110"/>
      <c r="C146" s="110"/>
      <c r="D146" s="110"/>
      <c r="E146" s="110"/>
      <c r="F146" s="110"/>
      <c r="G146" s="110"/>
      <c r="H146" s="110"/>
      <c r="I146" s="147">
        <v>300420</v>
      </c>
      <c r="J146" s="147" t="s">
        <v>185</v>
      </c>
      <c r="K146" s="147" t="s">
        <v>69</v>
      </c>
      <c r="L146" s="147" t="s">
        <v>562</v>
      </c>
      <c r="M146" s="148">
        <v>1.4019999999999999</v>
      </c>
      <c r="N146" s="146"/>
      <c r="O146" s="150"/>
      <c r="P146" s="146"/>
    </row>
    <row r="147" spans="2:16" s="92" customFormat="1" ht="14.25" x14ac:dyDescent="0.2">
      <c r="B147" s="110"/>
      <c r="C147" s="110"/>
      <c r="D147" s="110"/>
      <c r="E147" s="110"/>
      <c r="F147" s="110"/>
      <c r="G147" s="110"/>
      <c r="H147" s="110"/>
      <c r="I147" s="147">
        <v>300423</v>
      </c>
      <c r="J147" s="147" t="s">
        <v>186</v>
      </c>
      <c r="K147" s="147" t="s">
        <v>67</v>
      </c>
      <c r="L147" s="147" t="s">
        <v>562</v>
      </c>
      <c r="M147" s="148">
        <v>1.64</v>
      </c>
      <c r="N147" s="146"/>
      <c r="O147" s="150"/>
      <c r="P147" s="146"/>
    </row>
    <row r="148" spans="2:16" s="92" customFormat="1" ht="14.25" x14ac:dyDescent="0.2">
      <c r="B148" s="110"/>
      <c r="C148" s="110"/>
      <c r="D148" s="110"/>
      <c r="E148" s="110"/>
      <c r="F148" s="110"/>
      <c r="G148" s="110"/>
      <c r="H148" s="110"/>
      <c r="I148" s="147">
        <v>300428</v>
      </c>
      <c r="J148" s="147" t="s">
        <v>187</v>
      </c>
      <c r="K148" s="147" t="s">
        <v>67</v>
      </c>
      <c r="L148" s="147" t="s">
        <v>562</v>
      </c>
      <c r="M148" s="148">
        <v>1.4419999999999999</v>
      </c>
      <c r="N148" s="146"/>
      <c r="O148" s="150"/>
      <c r="P148" s="146"/>
    </row>
    <row r="149" spans="2:16" s="92" customFormat="1" ht="14.25" x14ac:dyDescent="0.2">
      <c r="B149" s="110"/>
      <c r="C149" s="110"/>
      <c r="D149" s="110"/>
      <c r="E149" s="110"/>
      <c r="F149" s="110"/>
      <c r="G149" s="110"/>
      <c r="H149" s="110"/>
      <c r="I149" s="147">
        <v>300436</v>
      </c>
      <c r="J149" s="147" t="s">
        <v>188</v>
      </c>
      <c r="K149" s="147" t="s">
        <v>67</v>
      </c>
      <c r="L149" s="147" t="s">
        <v>562</v>
      </c>
      <c r="M149" s="148">
        <v>1.7709999999999999</v>
      </c>
      <c r="N149" s="146"/>
      <c r="O149" s="150"/>
      <c r="P149" s="146"/>
    </row>
    <row r="150" spans="2:16" s="92" customFormat="1" ht="14.25" x14ac:dyDescent="0.2">
      <c r="B150" s="110"/>
      <c r="C150" s="110"/>
      <c r="D150" s="110"/>
      <c r="E150" s="110"/>
      <c r="F150" s="110"/>
      <c r="G150" s="110"/>
      <c r="H150" s="110"/>
      <c r="I150" s="147">
        <v>300437</v>
      </c>
      <c r="J150" s="147" t="s">
        <v>189</v>
      </c>
      <c r="K150" s="147" t="s">
        <v>67</v>
      </c>
      <c r="L150" s="147" t="s">
        <v>562</v>
      </c>
      <c r="M150" s="148">
        <v>0.70500000000000007</v>
      </c>
      <c r="N150" s="146"/>
      <c r="O150" s="150"/>
      <c r="P150" s="146"/>
    </row>
    <row r="151" spans="2:16" s="92" customFormat="1" ht="14.25" x14ac:dyDescent="0.2">
      <c r="B151" s="110"/>
      <c r="C151" s="110"/>
      <c r="D151" s="110"/>
      <c r="E151" s="110"/>
      <c r="F151" s="110"/>
      <c r="G151" s="110"/>
      <c r="H151" s="110"/>
      <c r="I151" s="147">
        <v>300438</v>
      </c>
      <c r="J151" s="147" t="s">
        <v>190</v>
      </c>
      <c r="K151" s="147" t="s">
        <v>69</v>
      </c>
      <c r="L151" s="147" t="s">
        <v>562</v>
      </c>
      <c r="M151" s="148">
        <v>1.254</v>
      </c>
      <c r="N151" s="146"/>
      <c r="O151" s="150"/>
      <c r="P151" s="146"/>
    </row>
    <row r="152" spans="2:16" s="92" customFormat="1" ht="14.25" x14ac:dyDescent="0.2">
      <c r="B152" s="110"/>
      <c r="C152" s="110"/>
      <c r="D152" s="110"/>
      <c r="E152" s="110"/>
      <c r="F152" s="110"/>
      <c r="G152" s="110"/>
      <c r="H152" s="110"/>
      <c r="I152" s="147">
        <v>300443</v>
      </c>
      <c r="J152" s="147" t="s">
        <v>191</v>
      </c>
      <c r="K152" s="147" t="s">
        <v>67</v>
      </c>
      <c r="L152" s="147" t="s">
        <v>562</v>
      </c>
      <c r="M152" s="148">
        <v>1.64</v>
      </c>
      <c r="N152" s="146"/>
      <c r="O152" s="150"/>
      <c r="P152" s="146"/>
    </row>
    <row r="153" spans="2:16" s="92" customFormat="1" ht="14.25" x14ac:dyDescent="0.2">
      <c r="B153" s="110"/>
      <c r="C153" s="110"/>
      <c r="D153" s="110"/>
      <c r="E153" s="110"/>
      <c r="F153" s="110"/>
      <c r="G153" s="110"/>
      <c r="H153" s="110"/>
      <c r="I153" s="147">
        <v>300444</v>
      </c>
      <c r="J153" s="147" t="s">
        <v>192</v>
      </c>
      <c r="K153" s="147" t="s">
        <v>69</v>
      </c>
      <c r="L153" s="147" t="s">
        <v>562</v>
      </c>
      <c r="M153" s="148">
        <v>1.2989999999999999</v>
      </c>
      <c r="N153" s="146"/>
      <c r="O153" s="150"/>
      <c r="P153" s="146"/>
    </row>
    <row r="154" spans="2:16" s="92" customFormat="1" ht="14.25" x14ac:dyDescent="0.2">
      <c r="B154" s="110"/>
      <c r="C154" s="110"/>
      <c r="D154" s="110"/>
      <c r="E154" s="110"/>
      <c r="F154" s="110"/>
      <c r="G154" s="110"/>
      <c r="H154" s="110"/>
      <c r="I154" s="147">
        <v>300447</v>
      </c>
      <c r="J154" s="147" t="s">
        <v>193</v>
      </c>
      <c r="K154" s="147" t="s">
        <v>67</v>
      </c>
      <c r="L154" s="147" t="s">
        <v>562</v>
      </c>
      <c r="M154" s="148">
        <v>0.92500000000000016</v>
      </c>
      <c r="N154" s="146"/>
      <c r="O154" s="150"/>
      <c r="P154" s="146"/>
    </row>
    <row r="155" spans="2:16" s="92" customFormat="1" ht="14.25" x14ac:dyDescent="0.2">
      <c r="B155" s="110"/>
      <c r="C155" s="110"/>
      <c r="D155" s="110"/>
      <c r="E155" s="110"/>
      <c r="F155" s="110"/>
      <c r="G155" s="110"/>
      <c r="H155" s="110"/>
      <c r="I155" s="147">
        <v>300450</v>
      </c>
      <c r="J155" s="147" t="s">
        <v>585</v>
      </c>
      <c r="K155" s="147" t="s">
        <v>67</v>
      </c>
      <c r="L155" s="147" t="s">
        <v>562</v>
      </c>
      <c r="M155" s="148">
        <v>1.841</v>
      </c>
      <c r="N155" s="146"/>
      <c r="O155" s="150"/>
      <c r="P155" s="146"/>
    </row>
    <row r="156" spans="2:16" s="92" customFormat="1" ht="14.25" x14ac:dyDescent="0.2">
      <c r="B156" s="110"/>
      <c r="C156" s="110"/>
      <c r="D156" s="110"/>
      <c r="E156" s="110"/>
      <c r="F156" s="110"/>
      <c r="G156" s="110"/>
      <c r="H156" s="110"/>
      <c r="I156" s="147">
        <v>300451</v>
      </c>
      <c r="J156" s="147" t="s">
        <v>194</v>
      </c>
      <c r="K156" s="147" t="s">
        <v>67</v>
      </c>
      <c r="L156" s="147" t="s">
        <v>562</v>
      </c>
      <c r="M156" s="148">
        <v>1.6679999999999999</v>
      </c>
      <c r="N156" s="146"/>
      <c r="O156" s="150"/>
      <c r="P156" s="146"/>
    </row>
    <row r="157" spans="2:16" s="92" customFormat="1" ht="14.25" x14ac:dyDescent="0.2">
      <c r="B157" s="110"/>
      <c r="C157" s="110"/>
      <c r="D157" s="110"/>
      <c r="E157" s="110"/>
      <c r="F157" s="110"/>
      <c r="G157" s="110"/>
      <c r="H157" s="110"/>
      <c r="I157" s="147">
        <v>300452</v>
      </c>
      <c r="J157" s="147" t="s">
        <v>195</v>
      </c>
      <c r="K157" s="147" t="s">
        <v>67</v>
      </c>
      <c r="L157" s="147" t="s">
        <v>562</v>
      </c>
      <c r="M157" s="148">
        <v>0.68600000000000005</v>
      </c>
      <c r="N157" s="146"/>
      <c r="O157" s="150"/>
      <c r="P157" s="146"/>
    </row>
    <row r="158" spans="2:16" s="92" customFormat="1" ht="14.25" x14ac:dyDescent="0.2">
      <c r="B158" s="110"/>
      <c r="C158" s="110"/>
      <c r="D158" s="110"/>
      <c r="E158" s="110"/>
      <c r="F158" s="110"/>
      <c r="G158" s="110"/>
      <c r="H158" s="110"/>
      <c r="I158" s="147">
        <v>300453</v>
      </c>
      <c r="J158" s="147" t="s">
        <v>196</v>
      </c>
      <c r="K158" s="147" t="s">
        <v>67</v>
      </c>
      <c r="L158" s="147" t="s">
        <v>562</v>
      </c>
      <c r="M158" s="148">
        <v>1.704</v>
      </c>
      <c r="N158" s="146"/>
      <c r="O158" s="150"/>
      <c r="P158" s="146"/>
    </row>
    <row r="159" spans="2:16" s="92" customFormat="1" ht="14.25" x14ac:dyDescent="0.2">
      <c r="B159" s="110"/>
      <c r="C159" s="110"/>
      <c r="D159" s="110"/>
      <c r="E159" s="110"/>
      <c r="F159" s="110"/>
      <c r="G159" s="110"/>
      <c r="H159" s="110"/>
      <c r="I159" s="147">
        <v>300464</v>
      </c>
      <c r="J159" s="147" t="s">
        <v>197</v>
      </c>
      <c r="K159" s="147" t="s">
        <v>67</v>
      </c>
      <c r="L159" s="147" t="s">
        <v>562</v>
      </c>
      <c r="M159" s="148">
        <v>1.6889999999999998</v>
      </c>
      <c r="N159" s="146"/>
      <c r="O159" s="150"/>
      <c r="P159" s="146"/>
    </row>
    <row r="160" spans="2:16" s="92" customFormat="1" ht="14.25" x14ac:dyDescent="0.2">
      <c r="B160" s="110"/>
      <c r="C160" s="110"/>
      <c r="D160" s="110"/>
      <c r="E160" s="110"/>
      <c r="F160" s="110"/>
      <c r="G160" s="110"/>
      <c r="H160" s="110"/>
      <c r="I160" s="147">
        <v>300465</v>
      </c>
      <c r="J160" s="147" t="s">
        <v>198</v>
      </c>
      <c r="K160" s="147" t="s">
        <v>67</v>
      </c>
      <c r="L160" s="147" t="s">
        <v>562</v>
      </c>
      <c r="M160" s="148">
        <v>1.6889999999999998</v>
      </c>
      <c r="N160" s="146"/>
      <c r="O160" s="150"/>
      <c r="P160" s="146"/>
    </row>
    <row r="161" spans="2:16" s="92" customFormat="1" ht="14.25" x14ac:dyDescent="0.2">
      <c r="B161" s="110"/>
      <c r="C161" s="110"/>
      <c r="D161" s="110"/>
      <c r="E161" s="110"/>
      <c r="F161" s="110"/>
      <c r="G161" s="110"/>
      <c r="H161" s="110"/>
      <c r="I161" s="147">
        <v>300467</v>
      </c>
      <c r="J161" s="147" t="s">
        <v>199</v>
      </c>
      <c r="K161" s="147" t="s">
        <v>69</v>
      </c>
      <c r="L161" s="147" t="s">
        <v>562</v>
      </c>
      <c r="M161" s="148">
        <v>6.2639999999999993</v>
      </c>
      <c r="N161" s="146"/>
      <c r="O161" s="150"/>
      <c r="P161" s="146"/>
    </row>
    <row r="162" spans="2:16" s="92" customFormat="1" ht="14.25" x14ac:dyDescent="0.2">
      <c r="B162" s="110"/>
      <c r="C162" s="110"/>
      <c r="D162" s="110"/>
      <c r="E162" s="110"/>
      <c r="F162" s="110"/>
      <c r="G162" s="110"/>
      <c r="H162" s="110"/>
      <c r="I162" s="147">
        <v>300469</v>
      </c>
      <c r="J162" s="147" t="s">
        <v>200</v>
      </c>
      <c r="K162" s="147" t="s">
        <v>69</v>
      </c>
      <c r="L162" s="147" t="s">
        <v>562</v>
      </c>
      <c r="M162" s="148">
        <v>2.1680000000000001</v>
      </c>
      <c r="N162" s="146"/>
      <c r="O162" s="150"/>
      <c r="P162" s="146"/>
    </row>
    <row r="163" spans="2:16" s="92" customFormat="1" ht="14.25" x14ac:dyDescent="0.2">
      <c r="B163" s="110"/>
      <c r="C163" s="110"/>
      <c r="D163" s="110"/>
      <c r="E163" s="110"/>
      <c r="F163" s="110"/>
      <c r="G163" s="110"/>
      <c r="H163" s="110"/>
      <c r="I163" s="147">
        <v>300486</v>
      </c>
      <c r="J163" s="147" t="s">
        <v>201</v>
      </c>
      <c r="K163" s="147" t="s">
        <v>67</v>
      </c>
      <c r="L163" s="147" t="s">
        <v>562</v>
      </c>
      <c r="M163" s="148">
        <v>0.95900000000000007</v>
      </c>
      <c r="N163" s="146"/>
      <c r="O163" s="150"/>
      <c r="P163" s="146"/>
    </row>
    <row r="164" spans="2:16" s="92" customFormat="1" ht="14.25" x14ac:dyDescent="0.2">
      <c r="B164" s="110"/>
      <c r="C164" s="110"/>
      <c r="D164" s="110"/>
      <c r="E164" s="110"/>
      <c r="F164" s="110"/>
      <c r="G164" s="110"/>
      <c r="H164" s="110"/>
      <c r="I164" s="147">
        <v>300487</v>
      </c>
      <c r="J164" s="147" t="s">
        <v>202</v>
      </c>
      <c r="K164" s="147" t="s">
        <v>67</v>
      </c>
      <c r="L164" s="147" t="s">
        <v>562</v>
      </c>
      <c r="M164" s="148">
        <v>1.9689999999999999</v>
      </c>
      <c r="N164" s="146"/>
      <c r="O164" s="150"/>
      <c r="P164" s="146"/>
    </row>
    <row r="165" spans="2:16" s="92" customFormat="1" ht="14.25" x14ac:dyDescent="0.2">
      <c r="B165" s="110"/>
      <c r="C165" s="110"/>
      <c r="D165" s="110"/>
      <c r="E165" s="110"/>
      <c r="F165" s="110"/>
      <c r="G165" s="110"/>
      <c r="H165" s="110"/>
      <c r="I165" s="147">
        <v>300489</v>
      </c>
      <c r="J165" s="147" t="s">
        <v>203</v>
      </c>
      <c r="K165" s="147" t="s">
        <v>67</v>
      </c>
      <c r="L165" s="147" t="s">
        <v>562</v>
      </c>
      <c r="M165" s="148">
        <v>0.68200000000000005</v>
      </c>
      <c r="N165" s="146"/>
      <c r="O165" s="150"/>
      <c r="P165" s="146"/>
    </row>
    <row r="166" spans="2:16" s="92" customFormat="1" ht="14.25" x14ac:dyDescent="0.2">
      <c r="B166" s="110"/>
      <c r="C166" s="110"/>
      <c r="D166" s="110"/>
      <c r="E166" s="110"/>
      <c r="F166" s="110"/>
      <c r="G166" s="110"/>
      <c r="H166" s="110"/>
      <c r="I166" s="147">
        <v>300491</v>
      </c>
      <c r="J166" s="147" t="s">
        <v>204</v>
      </c>
      <c r="K166" s="147" t="s">
        <v>67</v>
      </c>
      <c r="L166" s="147" t="s">
        <v>562</v>
      </c>
      <c r="M166" s="148">
        <v>1.6889999999999998</v>
      </c>
      <c r="N166" s="146"/>
      <c r="O166" s="150"/>
      <c r="P166" s="146"/>
    </row>
    <row r="167" spans="2:16" s="92" customFormat="1" ht="14.25" x14ac:dyDescent="0.2">
      <c r="B167" s="110"/>
      <c r="C167" s="110"/>
      <c r="D167" s="110"/>
      <c r="E167" s="110"/>
      <c r="F167" s="110"/>
      <c r="G167" s="110"/>
      <c r="H167" s="110"/>
      <c r="I167" s="147">
        <v>300492</v>
      </c>
      <c r="J167" s="147" t="s">
        <v>205</v>
      </c>
      <c r="K167" s="147" t="s">
        <v>67</v>
      </c>
      <c r="L167" s="147" t="s">
        <v>562</v>
      </c>
      <c r="M167" s="148">
        <v>1.93</v>
      </c>
      <c r="N167" s="146"/>
      <c r="O167" s="150"/>
      <c r="P167" s="146"/>
    </row>
    <row r="168" spans="2:16" s="92" customFormat="1" ht="14.25" x14ac:dyDescent="0.2">
      <c r="B168" s="110"/>
      <c r="C168" s="110"/>
      <c r="D168" s="110"/>
      <c r="E168" s="110"/>
      <c r="F168" s="110"/>
      <c r="G168" s="110"/>
      <c r="H168" s="110"/>
      <c r="I168" s="147">
        <v>300495</v>
      </c>
      <c r="J168" s="147" t="s">
        <v>206</v>
      </c>
      <c r="K168" s="147" t="s">
        <v>67</v>
      </c>
      <c r="L168" s="147" t="s">
        <v>562</v>
      </c>
      <c r="M168" s="148">
        <v>1.7709999999999999</v>
      </c>
      <c r="N168" s="146"/>
      <c r="O168" s="150"/>
      <c r="P168" s="146"/>
    </row>
    <row r="169" spans="2:16" s="92" customFormat="1" ht="14.25" x14ac:dyDescent="0.2">
      <c r="B169" s="110"/>
      <c r="C169" s="110"/>
      <c r="D169" s="110"/>
      <c r="E169" s="110"/>
      <c r="F169" s="110"/>
      <c r="G169" s="110"/>
      <c r="H169" s="110"/>
      <c r="I169" s="147">
        <v>300500</v>
      </c>
      <c r="J169" s="147" t="s">
        <v>207</v>
      </c>
      <c r="K169" s="147" t="s">
        <v>69</v>
      </c>
      <c r="L169" s="147" t="s">
        <v>562</v>
      </c>
      <c r="M169" s="148">
        <v>1.2669999999999999</v>
      </c>
      <c r="N169" s="146"/>
      <c r="O169" s="150"/>
      <c r="P169" s="146"/>
    </row>
    <row r="170" spans="2:16" s="92" customFormat="1" ht="14.25" x14ac:dyDescent="0.2">
      <c r="B170" s="110"/>
      <c r="C170" s="110"/>
      <c r="D170" s="110"/>
      <c r="E170" s="110"/>
      <c r="F170" s="110"/>
      <c r="G170" s="110"/>
      <c r="H170" s="110"/>
      <c r="I170" s="147">
        <v>300501</v>
      </c>
      <c r="J170" s="147" t="s">
        <v>208</v>
      </c>
      <c r="K170" s="147" t="s">
        <v>67</v>
      </c>
      <c r="L170" s="147" t="s">
        <v>562</v>
      </c>
      <c r="M170" s="148">
        <v>1.3239999999999998</v>
      </c>
      <c r="N170" s="146"/>
      <c r="O170" s="150"/>
      <c r="P170" s="146"/>
    </row>
    <row r="171" spans="2:16" s="92" customFormat="1" ht="14.25" x14ac:dyDescent="0.2">
      <c r="B171" s="110"/>
      <c r="C171" s="110"/>
      <c r="D171" s="110"/>
      <c r="E171" s="110"/>
      <c r="F171" s="110"/>
      <c r="G171" s="110"/>
      <c r="H171" s="110"/>
      <c r="I171" s="147">
        <v>300507</v>
      </c>
      <c r="J171" s="147" t="s">
        <v>209</v>
      </c>
      <c r="K171" s="147" t="s">
        <v>69</v>
      </c>
      <c r="L171" s="147" t="s">
        <v>562</v>
      </c>
      <c r="M171" s="148">
        <v>2.6419999999999999</v>
      </c>
      <c r="N171" s="146"/>
      <c r="O171" s="150"/>
      <c r="P171" s="146"/>
    </row>
    <row r="172" spans="2:16" s="92" customFormat="1" ht="14.25" x14ac:dyDescent="0.2">
      <c r="B172" s="110"/>
      <c r="C172" s="110"/>
      <c r="D172" s="110"/>
      <c r="E172" s="110"/>
      <c r="F172" s="110"/>
      <c r="G172" s="110"/>
      <c r="H172" s="110"/>
      <c r="I172" s="147">
        <v>300516</v>
      </c>
      <c r="J172" s="147" t="s">
        <v>210</v>
      </c>
      <c r="K172" s="147" t="s">
        <v>67</v>
      </c>
      <c r="L172" s="147" t="s">
        <v>562</v>
      </c>
      <c r="M172" s="148">
        <v>1.3939999999999999</v>
      </c>
      <c r="N172" s="146"/>
      <c r="O172" s="150"/>
      <c r="P172" s="146"/>
    </row>
    <row r="173" spans="2:16" s="92" customFormat="1" ht="14.25" x14ac:dyDescent="0.2">
      <c r="B173" s="110"/>
      <c r="C173" s="110"/>
      <c r="D173" s="110"/>
      <c r="E173" s="110"/>
      <c r="F173" s="110"/>
      <c r="G173" s="110"/>
      <c r="H173" s="110"/>
      <c r="I173" s="147">
        <v>300524</v>
      </c>
      <c r="J173" s="147" t="s">
        <v>211</v>
      </c>
      <c r="K173" s="147" t="s">
        <v>67</v>
      </c>
      <c r="L173" s="147" t="s">
        <v>562</v>
      </c>
      <c r="M173" s="148">
        <v>1.9349999999999998</v>
      </c>
      <c r="N173" s="146"/>
      <c r="O173" s="150"/>
      <c r="P173" s="146"/>
    </row>
    <row r="174" spans="2:16" s="92" customFormat="1" ht="14.25" x14ac:dyDescent="0.2">
      <c r="B174" s="110"/>
      <c r="C174" s="110"/>
      <c r="D174" s="110"/>
      <c r="E174" s="110"/>
      <c r="F174" s="110"/>
      <c r="G174" s="110"/>
      <c r="H174" s="110"/>
      <c r="I174" s="147">
        <v>300527</v>
      </c>
      <c r="J174" s="147" t="s">
        <v>212</v>
      </c>
      <c r="K174" s="147" t="s">
        <v>67</v>
      </c>
      <c r="L174" s="147" t="s">
        <v>562</v>
      </c>
      <c r="M174" s="148">
        <v>1.8419999999999999</v>
      </c>
      <c r="N174" s="146"/>
      <c r="O174" s="150"/>
      <c r="P174" s="146"/>
    </row>
    <row r="175" spans="2:16" s="92" customFormat="1" ht="14.25" x14ac:dyDescent="0.2">
      <c r="B175" s="110"/>
      <c r="C175" s="110"/>
      <c r="D175" s="110"/>
      <c r="E175" s="110"/>
      <c r="F175" s="110"/>
      <c r="G175" s="110"/>
      <c r="H175" s="110"/>
      <c r="I175" s="147">
        <v>300530</v>
      </c>
      <c r="J175" s="147" t="s">
        <v>213</v>
      </c>
      <c r="K175" s="147" t="s">
        <v>67</v>
      </c>
      <c r="L175" s="147" t="s">
        <v>562</v>
      </c>
      <c r="M175" s="148">
        <v>0.68600000000000005</v>
      </c>
      <c r="N175" s="146"/>
      <c r="O175" s="150"/>
      <c r="P175" s="146"/>
    </row>
    <row r="176" spans="2:16" s="92" customFormat="1" ht="14.25" x14ac:dyDescent="0.2">
      <c r="B176" s="110"/>
      <c r="C176" s="110"/>
      <c r="D176" s="110"/>
      <c r="E176" s="110"/>
      <c r="F176" s="110"/>
      <c r="G176" s="110"/>
      <c r="H176" s="110"/>
      <c r="I176" s="147">
        <v>300533</v>
      </c>
      <c r="J176" s="147" t="s">
        <v>214</v>
      </c>
      <c r="K176" s="147" t="s">
        <v>67</v>
      </c>
      <c r="L176" s="147" t="s">
        <v>562</v>
      </c>
      <c r="M176" s="148">
        <v>2.0499999999999998</v>
      </c>
      <c r="N176" s="146"/>
      <c r="O176" s="150"/>
      <c r="P176" s="146"/>
    </row>
    <row r="177" spans="2:16" s="92" customFormat="1" ht="14.25" x14ac:dyDescent="0.2">
      <c r="B177" s="110"/>
      <c r="C177" s="110"/>
      <c r="D177" s="110"/>
      <c r="E177" s="110"/>
      <c r="F177" s="110"/>
      <c r="G177" s="110"/>
      <c r="H177" s="110"/>
      <c r="I177" s="147">
        <v>300534</v>
      </c>
      <c r="J177" s="147" t="s">
        <v>215</v>
      </c>
      <c r="K177" s="147" t="s">
        <v>67</v>
      </c>
      <c r="L177" s="147" t="s">
        <v>562</v>
      </c>
      <c r="M177" s="148">
        <v>1.64</v>
      </c>
      <c r="N177" s="146"/>
      <c r="O177" s="150"/>
      <c r="P177" s="146"/>
    </row>
    <row r="178" spans="2:16" s="92" customFormat="1" ht="14.25" x14ac:dyDescent="0.2">
      <c r="B178" s="110"/>
      <c r="C178" s="110"/>
      <c r="D178" s="110"/>
      <c r="E178" s="110"/>
      <c r="F178" s="110"/>
      <c r="G178" s="110"/>
      <c r="H178" s="110"/>
      <c r="I178" s="147">
        <v>300541</v>
      </c>
      <c r="J178" s="147" t="s">
        <v>216</v>
      </c>
      <c r="K178" s="147" t="s">
        <v>67</v>
      </c>
      <c r="L178" s="147" t="s">
        <v>562</v>
      </c>
      <c r="M178" s="148">
        <v>1.1639999999999999</v>
      </c>
      <c r="N178" s="146"/>
      <c r="O178" s="150"/>
      <c r="P178" s="146"/>
    </row>
    <row r="179" spans="2:16" s="92" customFormat="1" ht="14.25" x14ac:dyDescent="0.2">
      <c r="B179" s="110"/>
      <c r="C179" s="110"/>
      <c r="D179" s="110"/>
      <c r="E179" s="110"/>
      <c r="F179" s="110"/>
      <c r="G179" s="110"/>
      <c r="H179" s="110"/>
      <c r="I179" s="147">
        <v>300542</v>
      </c>
      <c r="J179" s="147" t="s">
        <v>217</v>
      </c>
      <c r="K179" s="147" t="s">
        <v>67</v>
      </c>
      <c r="L179" s="147" t="s">
        <v>562</v>
      </c>
      <c r="M179" s="148">
        <v>0.61399999999999999</v>
      </c>
      <c r="N179" s="146"/>
      <c r="O179" s="150"/>
      <c r="P179" s="146"/>
    </row>
    <row r="180" spans="2:16" s="92" customFormat="1" ht="14.25" x14ac:dyDescent="0.2">
      <c r="B180" s="110"/>
      <c r="C180" s="110"/>
      <c r="D180" s="110"/>
      <c r="E180" s="110"/>
      <c r="F180" s="110"/>
      <c r="G180" s="110"/>
      <c r="H180" s="110"/>
      <c r="I180" s="147">
        <v>300546</v>
      </c>
      <c r="J180" s="147" t="s">
        <v>218</v>
      </c>
      <c r="K180" s="147" t="s">
        <v>67</v>
      </c>
      <c r="L180" s="147" t="s">
        <v>562</v>
      </c>
      <c r="M180" s="148">
        <v>1.1679999999999999</v>
      </c>
      <c r="N180" s="146"/>
      <c r="O180" s="150"/>
      <c r="P180" s="146"/>
    </row>
    <row r="181" spans="2:16" s="92" customFormat="1" ht="14.25" x14ac:dyDescent="0.2">
      <c r="B181" s="110"/>
      <c r="C181" s="110"/>
      <c r="D181" s="110"/>
      <c r="E181" s="110"/>
      <c r="F181" s="110"/>
      <c r="G181" s="110"/>
      <c r="H181" s="110"/>
      <c r="I181" s="147">
        <v>300549</v>
      </c>
      <c r="J181" s="147" t="s">
        <v>219</v>
      </c>
      <c r="K181" s="147" t="s">
        <v>67</v>
      </c>
      <c r="L181" s="147" t="s">
        <v>562</v>
      </c>
      <c r="M181" s="148">
        <v>1.615</v>
      </c>
      <c r="N181" s="146"/>
      <c r="O181" s="150"/>
      <c r="P181" s="146"/>
    </row>
    <row r="182" spans="2:16" s="92" customFormat="1" ht="14.25" x14ac:dyDescent="0.2">
      <c r="B182" s="110"/>
      <c r="C182" s="110"/>
      <c r="D182" s="110"/>
      <c r="E182" s="110"/>
      <c r="F182" s="110"/>
      <c r="G182" s="110"/>
      <c r="H182" s="110"/>
      <c r="I182" s="147">
        <v>300552</v>
      </c>
      <c r="J182" s="147" t="s">
        <v>220</v>
      </c>
      <c r="K182" s="147" t="s">
        <v>67</v>
      </c>
      <c r="L182" s="147" t="s">
        <v>562</v>
      </c>
      <c r="M182" s="148">
        <v>1.3819999999999999</v>
      </c>
      <c r="N182" s="146"/>
      <c r="O182" s="150"/>
      <c r="P182" s="146"/>
    </row>
    <row r="183" spans="2:16" s="92" customFormat="1" ht="14.25" x14ac:dyDescent="0.2">
      <c r="B183" s="110"/>
      <c r="C183" s="110"/>
      <c r="D183" s="110"/>
      <c r="E183" s="110"/>
      <c r="F183" s="110"/>
      <c r="G183" s="110"/>
      <c r="H183" s="110"/>
      <c r="I183" s="147">
        <v>300555</v>
      </c>
      <c r="J183" s="147" t="s">
        <v>221</v>
      </c>
      <c r="K183" s="147" t="s">
        <v>69</v>
      </c>
      <c r="L183" s="147" t="s">
        <v>562</v>
      </c>
      <c r="M183" s="148">
        <v>1.573</v>
      </c>
      <c r="N183" s="146"/>
      <c r="O183" s="150"/>
      <c r="P183" s="146"/>
    </row>
    <row r="184" spans="2:16" s="92" customFormat="1" ht="14.25" x14ac:dyDescent="0.2">
      <c r="B184" s="110"/>
      <c r="C184" s="110"/>
      <c r="D184" s="110"/>
      <c r="E184" s="110"/>
      <c r="F184" s="110"/>
      <c r="G184" s="110"/>
      <c r="H184" s="110"/>
      <c r="I184" s="147">
        <v>300556</v>
      </c>
      <c r="J184" s="147" t="s">
        <v>222</v>
      </c>
      <c r="K184" s="147" t="s">
        <v>67</v>
      </c>
      <c r="L184" s="147" t="s">
        <v>562</v>
      </c>
      <c r="M184" s="148">
        <v>1.6489999999999998</v>
      </c>
      <c r="N184" s="146"/>
      <c r="O184" s="150"/>
      <c r="P184" s="146"/>
    </row>
    <row r="185" spans="2:16" s="92" customFormat="1" ht="14.25" x14ac:dyDescent="0.2">
      <c r="B185" s="110"/>
      <c r="C185" s="110"/>
      <c r="D185" s="110"/>
      <c r="E185" s="110"/>
      <c r="F185" s="110"/>
      <c r="G185" s="110"/>
      <c r="H185" s="110"/>
      <c r="I185" s="147">
        <v>300558</v>
      </c>
      <c r="J185" s="147" t="s">
        <v>223</v>
      </c>
      <c r="K185" s="147" t="s">
        <v>67</v>
      </c>
      <c r="L185" s="147" t="s">
        <v>562</v>
      </c>
      <c r="M185" s="148">
        <v>1.1080000000000001</v>
      </c>
      <c r="N185" s="146"/>
      <c r="O185" s="150"/>
      <c r="P185" s="146"/>
    </row>
    <row r="186" spans="2:16" s="92" customFormat="1" ht="14.25" x14ac:dyDescent="0.2">
      <c r="B186" s="110"/>
      <c r="C186" s="110"/>
      <c r="D186" s="110"/>
      <c r="E186" s="110"/>
      <c r="F186" s="110"/>
      <c r="G186" s="110"/>
      <c r="H186" s="110"/>
      <c r="I186" s="147">
        <v>300564</v>
      </c>
      <c r="J186" s="147" t="s">
        <v>224</v>
      </c>
      <c r="K186" s="147" t="s">
        <v>69</v>
      </c>
      <c r="L186" s="147" t="s">
        <v>562</v>
      </c>
      <c r="M186" s="148">
        <v>2.1689999999999996</v>
      </c>
      <c r="N186" s="146"/>
      <c r="O186" s="150"/>
      <c r="P186" s="146"/>
    </row>
    <row r="187" spans="2:16" s="92" customFormat="1" ht="14.25" x14ac:dyDescent="0.2">
      <c r="B187" s="110"/>
      <c r="C187" s="110"/>
      <c r="D187" s="110"/>
      <c r="E187" s="110"/>
      <c r="F187" s="110"/>
      <c r="G187" s="110"/>
      <c r="H187" s="110"/>
      <c r="I187" s="147">
        <v>300569</v>
      </c>
      <c r="J187" s="147" t="s">
        <v>225</v>
      </c>
      <c r="K187" s="147" t="s">
        <v>69</v>
      </c>
      <c r="L187" s="147" t="s">
        <v>562</v>
      </c>
      <c r="M187" s="148">
        <v>2.2679999999999998</v>
      </c>
      <c r="N187" s="146"/>
      <c r="O187" s="150"/>
      <c r="P187" s="146"/>
    </row>
    <row r="188" spans="2:16" s="92" customFormat="1" ht="14.25" x14ac:dyDescent="0.2">
      <c r="B188" s="110"/>
      <c r="C188" s="110"/>
      <c r="D188" s="110"/>
      <c r="E188" s="110"/>
      <c r="F188" s="110"/>
      <c r="G188" s="110"/>
      <c r="H188" s="110"/>
      <c r="I188" s="147">
        <v>300571</v>
      </c>
      <c r="J188" s="147" t="s">
        <v>226</v>
      </c>
      <c r="K188" s="147" t="s">
        <v>69</v>
      </c>
      <c r="L188" s="147" t="s">
        <v>562</v>
      </c>
      <c r="M188" s="148">
        <v>1.4379999999999999</v>
      </c>
      <c r="N188" s="146"/>
      <c r="O188" s="150"/>
      <c r="P188" s="146"/>
    </row>
    <row r="189" spans="2:16" s="92" customFormat="1" ht="14.25" x14ac:dyDescent="0.2">
      <c r="B189" s="110"/>
      <c r="C189" s="110"/>
      <c r="D189" s="110"/>
      <c r="E189" s="110"/>
      <c r="F189" s="110"/>
      <c r="G189" s="110"/>
      <c r="H189" s="110"/>
      <c r="I189" s="147">
        <v>300572</v>
      </c>
      <c r="J189" s="147" t="s">
        <v>227</v>
      </c>
      <c r="K189" s="147" t="s">
        <v>67</v>
      </c>
      <c r="L189" s="147" t="s">
        <v>562</v>
      </c>
      <c r="M189" s="148">
        <v>1.6539999999999999</v>
      </c>
      <c r="N189" s="146"/>
      <c r="O189" s="150"/>
      <c r="P189" s="146"/>
    </row>
    <row r="190" spans="2:16" s="92" customFormat="1" ht="14.25" x14ac:dyDescent="0.2">
      <c r="B190" s="110"/>
      <c r="C190" s="110"/>
      <c r="D190" s="110"/>
      <c r="E190" s="110"/>
      <c r="F190" s="110"/>
      <c r="G190" s="110"/>
      <c r="H190" s="110"/>
      <c r="I190" s="147">
        <v>300573</v>
      </c>
      <c r="J190" s="147" t="s">
        <v>228</v>
      </c>
      <c r="K190" s="147" t="s">
        <v>67</v>
      </c>
      <c r="L190" s="147" t="s">
        <v>562</v>
      </c>
      <c r="M190" s="148">
        <v>1.5619999999999998</v>
      </c>
      <c r="N190" s="146"/>
      <c r="O190" s="150"/>
      <c r="P190" s="146"/>
    </row>
    <row r="191" spans="2:16" s="92" customFormat="1" ht="14.25" x14ac:dyDescent="0.2">
      <c r="B191" s="110"/>
      <c r="C191" s="110"/>
      <c r="D191" s="110"/>
      <c r="E191" s="110"/>
      <c r="F191" s="110"/>
      <c r="G191" s="110"/>
      <c r="H191" s="110"/>
      <c r="I191" s="147">
        <v>300582</v>
      </c>
      <c r="J191" s="147" t="s">
        <v>229</v>
      </c>
      <c r="K191" s="147" t="s">
        <v>69</v>
      </c>
      <c r="L191" s="147" t="s">
        <v>562</v>
      </c>
      <c r="M191" s="148">
        <v>2.3149999999999999</v>
      </c>
      <c r="N191" s="146"/>
      <c r="O191" s="150"/>
      <c r="P191" s="146"/>
    </row>
    <row r="192" spans="2:16" s="92" customFormat="1" ht="14.25" x14ac:dyDescent="0.2">
      <c r="B192" s="110"/>
      <c r="C192" s="110"/>
      <c r="D192" s="110"/>
      <c r="E192" s="110"/>
      <c r="F192" s="110"/>
      <c r="G192" s="110"/>
      <c r="H192" s="110"/>
      <c r="I192" s="147">
        <v>300585</v>
      </c>
      <c r="J192" s="147" t="s">
        <v>230</v>
      </c>
      <c r="K192" s="147" t="s">
        <v>69</v>
      </c>
      <c r="L192" s="147" t="s">
        <v>562</v>
      </c>
      <c r="M192" s="148">
        <v>2.2389999999999999</v>
      </c>
      <c r="N192" s="146"/>
      <c r="O192" s="150"/>
      <c r="P192" s="146"/>
    </row>
    <row r="193" spans="2:16" s="92" customFormat="1" ht="14.25" x14ac:dyDescent="0.2">
      <c r="B193" s="110"/>
      <c r="C193" s="110"/>
      <c r="D193" s="110"/>
      <c r="E193" s="110"/>
      <c r="F193" s="110"/>
      <c r="G193" s="110"/>
      <c r="H193" s="110"/>
      <c r="I193" s="147">
        <v>300587</v>
      </c>
      <c r="J193" s="147" t="s">
        <v>231</v>
      </c>
      <c r="K193" s="147" t="s">
        <v>67</v>
      </c>
      <c r="L193" s="147" t="s">
        <v>562</v>
      </c>
      <c r="M193" s="148">
        <v>1.4969999999999999</v>
      </c>
      <c r="N193" s="146"/>
      <c r="O193" s="150"/>
      <c r="P193" s="146"/>
    </row>
    <row r="194" spans="2:16" s="92" customFormat="1" ht="14.25" x14ac:dyDescent="0.2">
      <c r="B194" s="110"/>
      <c r="C194" s="110"/>
      <c r="D194" s="110"/>
      <c r="E194" s="110"/>
      <c r="F194" s="110"/>
      <c r="G194" s="110"/>
      <c r="H194" s="110"/>
      <c r="I194" s="147">
        <v>300591</v>
      </c>
      <c r="J194" s="147" t="s">
        <v>232</v>
      </c>
      <c r="K194" s="147" t="s">
        <v>69</v>
      </c>
      <c r="L194" s="147" t="s">
        <v>562</v>
      </c>
      <c r="M194" s="148">
        <v>1.4470000000000001</v>
      </c>
      <c r="N194" s="146"/>
      <c r="O194" s="150"/>
      <c r="P194" s="146"/>
    </row>
    <row r="195" spans="2:16" s="92" customFormat="1" ht="14.25" x14ac:dyDescent="0.2">
      <c r="B195" s="110"/>
      <c r="C195" s="110"/>
      <c r="D195" s="110"/>
      <c r="E195" s="110"/>
      <c r="F195" s="110"/>
      <c r="G195" s="110"/>
      <c r="H195" s="110"/>
      <c r="I195" s="147">
        <v>300592</v>
      </c>
      <c r="J195" s="147" t="s">
        <v>233</v>
      </c>
      <c r="K195" s="147" t="s">
        <v>69</v>
      </c>
      <c r="L195" s="147" t="s">
        <v>562</v>
      </c>
      <c r="M195" s="148">
        <v>1.9289999999999998</v>
      </c>
      <c r="N195" s="146"/>
      <c r="O195" s="150"/>
      <c r="P195" s="146"/>
    </row>
    <row r="196" spans="2:16" s="92" customFormat="1" ht="14.25" x14ac:dyDescent="0.2">
      <c r="B196" s="110"/>
      <c r="C196" s="110"/>
      <c r="D196" s="110"/>
      <c r="E196" s="110"/>
      <c r="F196" s="110"/>
      <c r="G196" s="110"/>
      <c r="H196" s="110"/>
      <c r="I196" s="147">
        <v>300596</v>
      </c>
      <c r="J196" s="147" t="s">
        <v>234</v>
      </c>
      <c r="K196" s="147" t="s">
        <v>69</v>
      </c>
      <c r="L196" s="147" t="s">
        <v>562</v>
      </c>
      <c r="M196" s="148">
        <v>2.1569999999999996</v>
      </c>
      <c r="N196" s="146"/>
      <c r="O196" s="150"/>
      <c r="P196" s="146"/>
    </row>
    <row r="197" spans="2:16" s="92" customFormat="1" ht="14.25" x14ac:dyDescent="0.2">
      <c r="B197" s="110"/>
      <c r="C197" s="110"/>
      <c r="D197" s="110"/>
      <c r="E197" s="110"/>
      <c r="F197" s="110"/>
      <c r="G197" s="110"/>
      <c r="H197" s="110"/>
      <c r="I197" s="147">
        <v>300599</v>
      </c>
      <c r="J197" s="147" t="s">
        <v>235</v>
      </c>
      <c r="K197" s="147" t="s">
        <v>67</v>
      </c>
      <c r="L197" s="147" t="s">
        <v>562</v>
      </c>
      <c r="M197" s="148">
        <v>2.149</v>
      </c>
      <c r="N197" s="146"/>
      <c r="O197" s="150"/>
      <c r="P197" s="146"/>
    </row>
    <row r="198" spans="2:16" s="92" customFormat="1" ht="14.25" x14ac:dyDescent="0.2">
      <c r="B198" s="110"/>
      <c r="C198" s="110"/>
      <c r="D198" s="110"/>
      <c r="E198" s="110"/>
      <c r="F198" s="110"/>
      <c r="G198" s="110"/>
      <c r="H198" s="110"/>
      <c r="I198" s="147">
        <v>300600</v>
      </c>
      <c r="J198" s="147" t="s">
        <v>236</v>
      </c>
      <c r="K198" s="147" t="s">
        <v>69</v>
      </c>
      <c r="L198" s="147" t="s">
        <v>562</v>
      </c>
      <c r="M198" s="148">
        <v>2.3169999999999997</v>
      </c>
      <c r="N198" s="146"/>
      <c r="O198" s="150"/>
      <c r="P198" s="146"/>
    </row>
    <row r="199" spans="2:16" s="92" customFormat="1" ht="14.25" x14ac:dyDescent="0.2">
      <c r="B199" s="110"/>
      <c r="C199" s="110"/>
      <c r="D199" s="110"/>
      <c r="E199" s="110"/>
      <c r="F199" s="110"/>
      <c r="G199" s="110"/>
      <c r="H199" s="110"/>
      <c r="I199" s="147">
        <v>300601</v>
      </c>
      <c r="J199" s="147" t="s">
        <v>237</v>
      </c>
      <c r="K199" s="147" t="s">
        <v>69</v>
      </c>
      <c r="L199" s="147" t="s">
        <v>562</v>
      </c>
      <c r="M199" s="148">
        <v>2.2209999999999996</v>
      </c>
      <c r="N199" s="146"/>
      <c r="O199" s="150"/>
      <c r="P199" s="146"/>
    </row>
    <row r="200" spans="2:16" s="92" customFormat="1" ht="14.25" x14ac:dyDescent="0.2">
      <c r="B200" s="110"/>
      <c r="C200" s="110"/>
      <c r="D200" s="110"/>
      <c r="E200" s="110"/>
      <c r="F200" s="110"/>
      <c r="G200" s="110"/>
      <c r="H200" s="110"/>
      <c r="I200" s="147">
        <v>300603</v>
      </c>
      <c r="J200" s="147" t="s">
        <v>238</v>
      </c>
      <c r="K200" s="147" t="s">
        <v>69</v>
      </c>
      <c r="L200" s="147" t="s">
        <v>562</v>
      </c>
      <c r="M200" s="148">
        <v>2.5689999999999995</v>
      </c>
      <c r="N200" s="146"/>
      <c r="O200" s="150"/>
      <c r="P200" s="146"/>
    </row>
    <row r="201" spans="2:16" s="92" customFormat="1" ht="14.25" x14ac:dyDescent="0.2">
      <c r="B201" s="110"/>
      <c r="C201" s="110"/>
      <c r="D201" s="110"/>
      <c r="E201" s="110"/>
      <c r="F201" s="110"/>
      <c r="G201" s="110"/>
      <c r="H201" s="110"/>
      <c r="I201" s="147">
        <v>300606</v>
      </c>
      <c r="J201" s="147" t="s">
        <v>239</v>
      </c>
      <c r="K201" s="147" t="s">
        <v>67</v>
      </c>
      <c r="L201" s="147" t="s">
        <v>562</v>
      </c>
      <c r="M201" s="148">
        <v>1.7499999999999998</v>
      </c>
      <c r="N201" s="146"/>
      <c r="O201" s="150"/>
      <c r="P201" s="146"/>
    </row>
    <row r="202" spans="2:16" s="92" customFormat="1" ht="14.25" x14ac:dyDescent="0.2">
      <c r="B202" s="110"/>
      <c r="C202" s="110"/>
      <c r="D202" s="110"/>
      <c r="E202" s="110"/>
      <c r="F202" s="110"/>
      <c r="G202" s="110"/>
      <c r="H202" s="110"/>
      <c r="I202" s="147">
        <v>300611</v>
      </c>
      <c r="J202" s="147" t="s">
        <v>240</v>
      </c>
      <c r="K202" s="147" t="s">
        <v>67</v>
      </c>
      <c r="L202" s="147" t="s">
        <v>562</v>
      </c>
      <c r="M202" s="148">
        <v>1.4849999999999999</v>
      </c>
      <c r="N202" s="146"/>
      <c r="O202" s="150"/>
      <c r="P202" s="146"/>
    </row>
    <row r="203" spans="2:16" s="92" customFormat="1" ht="14.25" x14ac:dyDescent="0.2">
      <c r="B203" s="110"/>
      <c r="C203" s="110"/>
      <c r="D203" s="110"/>
      <c r="E203" s="110"/>
      <c r="F203" s="110"/>
      <c r="G203" s="110"/>
      <c r="H203" s="110"/>
      <c r="I203" s="147">
        <v>300617</v>
      </c>
      <c r="J203" s="147" t="s">
        <v>241</v>
      </c>
      <c r="K203" s="147" t="s">
        <v>67</v>
      </c>
      <c r="L203" s="147" t="s">
        <v>562</v>
      </c>
      <c r="M203" s="148">
        <v>2.258</v>
      </c>
      <c r="N203" s="146"/>
      <c r="O203" s="150"/>
      <c r="P203" s="146"/>
    </row>
    <row r="204" spans="2:16" s="92" customFormat="1" ht="14.25" x14ac:dyDescent="0.2">
      <c r="B204" s="110"/>
      <c r="C204" s="110"/>
      <c r="D204" s="110"/>
      <c r="E204" s="110"/>
      <c r="F204" s="110"/>
      <c r="G204" s="110"/>
      <c r="H204" s="110"/>
      <c r="I204" s="147">
        <v>300620</v>
      </c>
      <c r="J204" s="147" t="s">
        <v>242</v>
      </c>
      <c r="K204" s="147" t="s">
        <v>67</v>
      </c>
      <c r="L204" s="147" t="s">
        <v>562</v>
      </c>
      <c r="M204" s="148">
        <v>1.8319999999999999</v>
      </c>
      <c r="N204" s="146"/>
      <c r="O204" s="150"/>
      <c r="P204" s="146"/>
    </row>
    <row r="205" spans="2:16" s="92" customFormat="1" ht="14.25" x14ac:dyDescent="0.2">
      <c r="B205" s="110"/>
      <c r="C205" s="110"/>
      <c r="D205" s="110"/>
      <c r="E205" s="110"/>
      <c r="F205" s="110"/>
      <c r="G205" s="110"/>
      <c r="H205" s="110"/>
      <c r="I205" s="147">
        <v>300622</v>
      </c>
      <c r="J205" s="147" t="s">
        <v>243</v>
      </c>
      <c r="K205" s="147" t="s">
        <v>67</v>
      </c>
      <c r="L205" s="147" t="s">
        <v>562</v>
      </c>
      <c r="M205" s="148">
        <v>2.1970000000000001</v>
      </c>
      <c r="N205" s="146"/>
      <c r="O205" s="150"/>
      <c r="P205" s="146"/>
    </row>
    <row r="206" spans="2:16" s="92" customFormat="1" ht="14.25" x14ac:dyDescent="0.2">
      <c r="B206" s="110"/>
      <c r="C206" s="110"/>
      <c r="D206" s="110"/>
      <c r="E206" s="110"/>
      <c r="F206" s="110"/>
      <c r="G206" s="110"/>
      <c r="H206" s="110"/>
      <c r="I206" s="147">
        <v>300634</v>
      </c>
      <c r="J206" s="147" t="s">
        <v>244</v>
      </c>
      <c r="K206" s="147" t="s">
        <v>69</v>
      </c>
      <c r="L206" s="147" t="s">
        <v>562</v>
      </c>
      <c r="M206" s="148">
        <v>2.2709999999999999</v>
      </c>
      <c r="N206" s="146"/>
      <c r="O206" s="150"/>
      <c r="P206" s="146"/>
    </row>
    <row r="207" spans="2:16" s="92" customFormat="1" ht="14.25" x14ac:dyDescent="0.2">
      <c r="B207" s="110"/>
      <c r="C207" s="110"/>
      <c r="D207" s="110"/>
      <c r="E207" s="110"/>
      <c r="F207" s="110"/>
      <c r="G207" s="110"/>
      <c r="H207" s="110"/>
      <c r="I207" s="147">
        <v>300637</v>
      </c>
      <c r="J207" s="147" t="s">
        <v>245</v>
      </c>
      <c r="K207" s="147" t="s">
        <v>69</v>
      </c>
      <c r="L207" s="147" t="s">
        <v>562</v>
      </c>
      <c r="M207" s="148">
        <v>2.8139999999999996</v>
      </c>
      <c r="N207" s="146"/>
      <c r="O207" s="150"/>
      <c r="P207" s="146"/>
    </row>
    <row r="208" spans="2:16" s="92" customFormat="1" ht="14.25" x14ac:dyDescent="0.2">
      <c r="B208" s="110"/>
      <c r="C208" s="110"/>
      <c r="D208" s="110"/>
      <c r="E208" s="110"/>
      <c r="F208" s="110"/>
      <c r="G208" s="110"/>
      <c r="H208" s="110"/>
      <c r="I208" s="147">
        <v>300638</v>
      </c>
      <c r="J208" s="147" t="s">
        <v>246</v>
      </c>
      <c r="K208" s="147" t="s">
        <v>67</v>
      </c>
      <c r="L208" s="147" t="s">
        <v>562</v>
      </c>
      <c r="M208" s="148">
        <v>1.6539999999999999</v>
      </c>
      <c r="N208" s="146"/>
      <c r="O208" s="150"/>
      <c r="P208" s="146"/>
    </row>
    <row r="209" spans="2:16" s="92" customFormat="1" ht="14.25" x14ac:dyDescent="0.2">
      <c r="B209" s="110"/>
      <c r="C209" s="110"/>
      <c r="D209" s="110"/>
      <c r="E209" s="110"/>
      <c r="F209" s="110"/>
      <c r="G209" s="110"/>
      <c r="H209" s="110"/>
      <c r="I209" s="147">
        <v>300639</v>
      </c>
      <c r="J209" s="147" t="s">
        <v>247</v>
      </c>
      <c r="K209" s="147" t="s">
        <v>69</v>
      </c>
      <c r="L209" s="147" t="s">
        <v>562</v>
      </c>
      <c r="M209" s="148">
        <v>2.2589999999999999</v>
      </c>
      <c r="N209" s="146"/>
      <c r="O209" s="150"/>
      <c r="P209" s="146"/>
    </row>
    <row r="210" spans="2:16" s="92" customFormat="1" ht="14.25" x14ac:dyDescent="0.2">
      <c r="B210" s="110"/>
      <c r="C210" s="110"/>
      <c r="D210" s="110"/>
      <c r="E210" s="110"/>
      <c r="F210" s="110"/>
      <c r="G210" s="110"/>
      <c r="H210" s="110"/>
      <c r="I210" s="147">
        <v>300640</v>
      </c>
      <c r="J210" s="147" t="s">
        <v>248</v>
      </c>
      <c r="K210" s="147" t="s">
        <v>67</v>
      </c>
      <c r="L210" s="147" t="s">
        <v>562</v>
      </c>
      <c r="M210" s="148">
        <v>2.1970000000000001</v>
      </c>
      <c r="N210" s="146"/>
      <c r="O210" s="150"/>
      <c r="P210" s="146"/>
    </row>
    <row r="211" spans="2:16" s="92" customFormat="1" ht="14.25" x14ac:dyDescent="0.2">
      <c r="B211" s="110"/>
      <c r="C211" s="110"/>
      <c r="D211" s="110"/>
      <c r="E211" s="110"/>
      <c r="F211" s="110"/>
      <c r="G211" s="110"/>
      <c r="H211" s="110"/>
      <c r="I211" s="147">
        <v>300642</v>
      </c>
      <c r="J211" s="147" t="s">
        <v>249</v>
      </c>
      <c r="K211" s="147" t="s">
        <v>69</v>
      </c>
      <c r="L211" s="147" t="s">
        <v>562</v>
      </c>
      <c r="M211" s="148">
        <v>1.4119999999999999</v>
      </c>
      <c r="N211" s="146"/>
      <c r="O211" s="150"/>
      <c r="P211" s="146"/>
    </row>
    <row r="212" spans="2:16" s="92" customFormat="1" ht="14.25" x14ac:dyDescent="0.2">
      <c r="B212" s="110"/>
      <c r="C212" s="110"/>
      <c r="D212" s="110"/>
      <c r="E212" s="110"/>
      <c r="F212" s="110"/>
      <c r="G212" s="110"/>
      <c r="H212" s="110"/>
      <c r="I212" s="147">
        <v>300644</v>
      </c>
      <c r="J212" s="147" t="s">
        <v>250</v>
      </c>
      <c r="K212" s="147" t="s">
        <v>67</v>
      </c>
      <c r="L212" s="147" t="s">
        <v>562</v>
      </c>
      <c r="M212" s="148">
        <v>2.2210000000000001</v>
      </c>
      <c r="N212" s="146"/>
      <c r="O212" s="150"/>
      <c r="P212" s="146"/>
    </row>
    <row r="213" spans="2:16" s="92" customFormat="1" ht="14.25" x14ac:dyDescent="0.2">
      <c r="B213" s="110"/>
      <c r="C213" s="110"/>
      <c r="D213" s="110"/>
      <c r="E213" s="110"/>
      <c r="F213" s="110"/>
      <c r="G213" s="110"/>
      <c r="H213" s="110"/>
      <c r="I213" s="147">
        <v>300645</v>
      </c>
      <c r="J213" s="147" t="s">
        <v>251</v>
      </c>
      <c r="K213" s="147" t="s">
        <v>67</v>
      </c>
      <c r="L213" s="147" t="s">
        <v>562</v>
      </c>
      <c r="M213" s="148">
        <v>2.2650000000000001</v>
      </c>
      <c r="N213" s="146"/>
      <c r="O213" s="150"/>
      <c r="P213" s="146"/>
    </row>
    <row r="214" spans="2:16" s="92" customFormat="1" ht="14.25" x14ac:dyDescent="0.2">
      <c r="B214" s="110"/>
      <c r="C214" s="110"/>
      <c r="D214" s="110"/>
      <c r="E214" s="110"/>
      <c r="F214" s="110"/>
      <c r="G214" s="110"/>
      <c r="H214" s="110"/>
      <c r="I214" s="147">
        <v>300648</v>
      </c>
      <c r="J214" s="147" t="s">
        <v>252</v>
      </c>
      <c r="K214" s="147" t="s">
        <v>67</v>
      </c>
      <c r="L214" s="147" t="s">
        <v>562</v>
      </c>
      <c r="M214" s="148">
        <v>2.1970000000000001</v>
      </c>
      <c r="N214" s="146"/>
      <c r="O214" s="150"/>
      <c r="P214" s="146"/>
    </row>
    <row r="215" spans="2:16" s="92" customFormat="1" ht="14.25" x14ac:dyDescent="0.2">
      <c r="B215" s="110"/>
      <c r="C215" s="110"/>
      <c r="D215" s="110"/>
      <c r="E215" s="110"/>
      <c r="F215" s="110"/>
      <c r="G215" s="110"/>
      <c r="H215" s="110"/>
      <c r="I215" s="147">
        <v>300649</v>
      </c>
      <c r="J215" s="147" t="s">
        <v>253</v>
      </c>
      <c r="K215" s="147" t="s">
        <v>67</v>
      </c>
      <c r="L215" s="147" t="s">
        <v>562</v>
      </c>
      <c r="M215" s="148">
        <v>1.6539999999999999</v>
      </c>
      <c r="N215" s="146"/>
      <c r="O215" s="150"/>
      <c r="P215" s="146"/>
    </row>
    <row r="216" spans="2:16" s="92" customFormat="1" ht="14.25" x14ac:dyDescent="0.2">
      <c r="B216" s="110"/>
      <c r="C216" s="110"/>
      <c r="D216" s="110"/>
      <c r="E216" s="110"/>
      <c r="F216" s="110"/>
      <c r="G216" s="110"/>
      <c r="H216" s="110"/>
      <c r="I216" s="147">
        <v>300650</v>
      </c>
      <c r="J216" s="147" t="s">
        <v>254</v>
      </c>
      <c r="K216" s="147" t="s">
        <v>69</v>
      </c>
      <c r="L216" s="147" t="s">
        <v>562</v>
      </c>
      <c r="M216" s="148">
        <v>2.141</v>
      </c>
      <c r="N216" s="146"/>
      <c r="O216" s="150"/>
      <c r="P216" s="146"/>
    </row>
    <row r="217" spans="2:16" s="92" customFormat="1" ht="14.25" x14ac:dyDescent="0.2">
      <c r="B217" s="110"/>
      <c r="C217" s="110"/>
      <c r="D217" s="110"/>
      <c r="E217" s="110"/>
      <c r="F217" s="110"/>
      <c r="G217" s="110"/>
      <c r="H217" s="110"/>
      <c r="I217" s="147">
        <v>300651</v>
      </c>
      <c r="J217" s="147" t="s">
        <v>255</v>
      </c>
      <c r="K217" s="147" t="s">
        <v>69</v>
      </c>
      <c r="L217" s="147" t="s">
        <v>562</v>
      </c>
      <c r="M217" s="148">
        <v>2.1439999999999997</v>
      </c>
      <c r="N217" s="146"/>
      <c r="O217" s="150"/>
      <c r="P217" s="146"/>
    </row>
    <row r="218" spans="2:16" s="92" customFormat="1" ht="14.25" x14ac:dyDescent="0.2">
      <c r="B218" s="110"/>
      <c r="C218" s="110"/>
      <c r="D218" s="110"/>
      <c r="E218" s="110"/>
      <c r="F218" s="110"/>
      <c r="G218" s="110"/>
      <c r="H218" s="110"/>
      <c r="I218" s="147">
        <v>300652</v>
      </c>
      <c r="J218" s="147" t="s">
        <v>256</v>
      </c>
      <c r="K218" s="147" t="s">
        <v>69</v>
      </c>
      <c r="L218" s="147" t="s">
        <v>562</v>
      </c>
      <c r="M218" s="148">
        <v>2.2589999999999999</v>
      </c>
      <c r="N218" s="146"/>
      <c r="O218" s="150"/>
      <c r="P218" s="146"/>
    </row>
    <row r="219" spans="2:16" s="92" customFormat="1" ht="14.25" x14ac:dyDescent="0.2">
      <c r="B219" s="110"/>
      <c r="C219" s="110"/>
      <c r="D219" s="110"/>
      <c r="E219" s="110"/>
      <c r="F219" s="110"/>
      <c r="G219" s="110"/>
      <c r="H219" s="110"/>
      <c r="I219" s="147">
        <v>300655</v>
      </c>
      <c r="J219" s="147" t="s">
        <v>257</v>
      </c>
      <c r="K219" s="147" t="s">
        <v>69</v>
      </c>
      <c r="L219" s="147" t="s">
        <v>562</v>
      </c>
      <c r="M219" s="148">
        <v>1.4870000000000001</v>
      </c>
      <c r="N219" s="146"/>
      <c r="O219" s="150"/>
      <c r="P219" s="146"/>
    </row>
    <row r="220" spans="2:16" s="92" customFormat="1" ht="14.25" x14ac:dyDescent="0.2">
      <c r="B220" s="110"/>
      <c r="C220" s="110"/>
      <c r="D220" s="110"/>
      <c r="E220" s="110"/>
      <c r="F220" s="110"/>
      <c r="G220" s="110"/>
      <c r="H220" s="110"/>
      <c r="I220" s="147">
        <v>300662</v>
      </c>
      <c r="J220" s="147" t="s">
        <v>258</v>
      </c>
      <c r="K220" s="147" t="s">
        <v>69</v>
      </c>
      <c r="L220" s="147" t="s">
        <v>562</v>
      </c>
      <c r="M220" s="148">
        <v>1.4179999999999999</v>
      </c>
      <c r="N220" s="146"/>
      <c r="O220" s="150"/>
      <c r="P220" s="146"/>
    </row>
    <row r="221" spans="2:16" s="92" customFormat="1" ht="14.25" x14ac:dyDescent="0.2">
      <c r="B221" s="110"/>
      <c r="C221" s="110"/>
      <c r="D221" s="110"/>
      <c r="E221" s="110"/>
      <c r="F221" s="110"/>
      <c r="G221" s="110"/>
      <c r="H221" s="110"/>
      <c r="I221" s="147">
        <v>300663</v>
      </c>
      <c r="J221" s="147" t="s">
        <v>259</v>
      </c>
      <c r="K221" s="147" t="s">
        <v>67</v>
      </c>
      <c r="L221" s="147" t="s">
        <v>562</v>
      </c>
      <c r="M221" s="148">
        <v>1.5109999999999999</v>
      </c>
      <c r="N221" s="146"/>
      <c r="O221" s="150"/>
      <c r="P221" s="146"/>
    </row>
    <row r="222" spans="2:16" s="92" customFormat="1" ht="14.25" x14ac:dyDescent="0.2">
      <c r="B222" s="110"/>
      <c r="C222" s="110"/>
      <c r="D222" s="110"/>
      <c r="E222" s="110"/>
      <c r="F222" s="110"/>
      <c r="G222" s="110"/>
      <c r="H222" s="110"/>
      <c r="I222" s="147">
        <v>300664</v>
      </c>
      <c r="J222" s="147" t="s">
        <v>260</v>
      </c>
      <c r="K222" s="147" t="s">
        <v>67</v>
      </c>
      <c r="L222" s="147" t="s">
        <v>562</v>
      </c>
      <c r="M222" s="148">
        <v>2.1800000000000002</v>
      </c>
      <c r="N222" s="146"/>
      <c r="O222" s="150"/>
      <c r="P222" s="146"/>
    </row>
    <row r="223" spans="2:16" s="92" customFormat="1" ht="14.25" x14ac:dyDescent="0.2">
      <c r="B223" s="110"/>
      <c r="C223" s="110"/>
      <c r="D223" s="110"/>
      <c r="E223" s="110"/>
      <c r="F223" s="110"/>
      <c r="G223" s="110"/>
      <c r="H223" s="110"/>
      <c r="I223" s="147">
        <v>300665</v>
      </c>
      <c r="J223" s="147" t="s">
        <v>261</v>
      </c>
      <c r="K223" s="147" t="s">
        <v>67</v>
      </c>
      <c r="L223" s="147" t="s">
        <v>562</v>
      </c>
      <c r="M223" s="148">
        <v>1.5109999999999999</v>
      </c>
      <c r="N223" s="146"/>
      <c r="O223" s="150"/>
      <c r="P223" s="146"/>
    </row>
    <row r="224" spans="2:16" s="92" customFormat="1" ht="14.25" x14ac:dyDescent="0.2">
      <c r="B224" s="110"/>
      <c r="C224" s="110"/>
      <c r="D224" s="110"/>
      <c r="E224" s="110"/>
      <c r="F224" s="110"/>
      <c r="G224" s="110"/>
      <c r="H224" s="110"/>
      <c r="I224" s="147">
        <v>300669</v>
      </c>
      <c r="J224" s="147" t="s">
        <v>262</v>
      </c>
      <c r="K224" s="147" t="s">
        <v>69</v>
      </c>
      <c r="L224" s="147" t="s">
        <v>562</v>
      </c>
      <c r="M224" s="148">
        <v>2.1739999999999999</v>
      </c>
      <c r="N224" s="146"/>
      <c r="O224" s="150"/>
      <c r="P224" s="146"/>
    </row>
    <row r="225" spans="2:16" s="92" customFormat="1" ht="14.25" x14ac:dyDescent="0.2">
      <c r="B225" s="110"/>
      <c r="C225" s="110"/>
      <c r="D225" s="110"/>
      <c r="E225" s="110"/>
      <c r="F225" s="110"/>
      <c r="G225" s="110"/>
      <c r="H225" s="110"/>
      <c r="I225" s="147">
        <v>300670</v>
      </c>
      <c r="J225" s="147" t="s">
        <v>263</v>
      </c>
      <c r="K225" s="147" t="s">
        <v>69</v>
      </c>
      <c r="L225" s="147" t="s">
        <v>562</v>
      </c>
      <c r="M225" s="148">
        <v>4.0429999999999993</v>
      </c>
      <c r="N225" s="146"/>
      <c r="O225" s="150"/>
      <c r="P225" s="146"/>
    </row>
    <row r="226" spans="2:16" s="92" customFormat="1" ht="14.25" x14ac:dyDescent="0.2">
      <c r="B226" s="110"/>
      <c r="C226" s="110"/>
      <c r="D226" s="110"/>
      <c r="E226" s="110"/>
      <c r="F226" s="110"/>
      <c r="G226" s="110"/>
      <c r="H226" s="110"/>
      <c r="I226" s="147">
        <v>300674</v>
      </c>
      <c r="J226" s="147" t="s">
        <v>264</v>
      </c>
      <c r="K226" s="147" t="s">
        <v>67</v>
      </c>
      <c r="L226" s="147" t="s">
        <v>562</v>
      </c>
      <c r="M226" s="148">
        <v>1.7499999999999998</v>
      </c>
      <c r="N226" s="146"/>
      <c r="O226" s="150"/>
      <c r="P226" s="146"/>
    </row>
    <row r="227" spans="2:16" s="92" customFormat="1" ht="14.25" x14ac:dyDescent="0.2">
      <c r="B227" s="110"/>
      <c r="C227" s="110"/>
      <c r="D227" s="110"/>
      <c r="E227" s="110"/>
      <c r="F227" s="110"/>
      <c r="G227" s="110"/>
      <c r="H227" s="110"/>
      <c r="I227" s="147">
        <v>300675</v>
      </c>
      <c r="J227" s="147" t="s">
        <v>265</v>
      </c>
      <c r="K227" s="147" t="s">
        <v>67</v>
      </c>
      <c r="L227" s="147" t="s">
        <v>562</v>
      </c>
      <c r="M227" s="148">
        <v>1.6709999999999998</v>
      </c>
      <c r="N227" s="146"/>
      <c r="O227" s="150"/>
      <c r="P227" s="146"/>
    </row>
    <row r="228" spans="2:16" s="92" customFormat="1" ht="14.25" x14ac:dyDescent="0.2">
      <c r="B228" s="110"/>
      <c r="C228" s="110"/>
      <c r="D228" s="110"/>
      <c r="E228" s="110"/>
      <c r="F228" s="110"/>
      <c r="G228" s="110"/>
      <c r="H228" s="110"/>
      <c r="I228" s="147">
        <v>300680</v>
      </c>
      <c r="J228" s="147" t="s">
        <v>266</v>
      </c>
      <c r="K228" s="147" t="s">
        <v>67</v>
      </c>
      <c r="L228" s="147" t="s">
        <v>562</v>
      </c>
      <c r="M228" s="148">
        <v>1.5499999999999998</v>
      </c>
      <c r="N228" s="146"/>
      <c r="O228" s="150"/>
      <c r="P228" s="146"/>
    </row>
    <row r="229" spans="2:16" s="92" customFormat="1" ht="14.25" x14ac:dyDescent="0.2">
      <c r="B229" s="110"/>
      <c r="C229" s="110"/>
      <c r="D229" s="110"/>
      <c r="E229" s="110"/>
      <c r="F229" s="110"/>
      <c r="G229" s="110"/>
      <c r="H229" s="110"/>
      <c r="I229" s="147">
        <v>300681</v>
      </c>
      <c r="J229" s="147" t="s">
        <v>267</v>
      </c>
      <c r="K229" s="147" t="s">
        <v>67</v>
      </c>
      <c r="L229" s="147" t="s">
        <v>562</v>
      </c>
      <c r="M229" s="148">
        <v>1.6539999999999999</v>
      </c>
      <c r="N229" s="146"/>
      <c r="O229" s="150"/>
      <c r="P229" s="146"/>
    </row>
    <row r="230" spans="2:16" s="92" customFormat="1" ht="14.25" x14ac:dyDescent="0.2">
      <c r="B230" s="110"/>
      <c r="C230" s="110"/>
      <c r="D230" s="110"/>
      <c r="E230" s="110"/>
      <c r="F230" s="110"/>
      <c r="G230" s="110"/>
      <c r="H230" s="110"/>
      <c r="I230" s="147">
        <v>300683</v>
      </c>
      <c r="J230" s="147" t="s">
        <v>268</v>
      </c>
      <c r="K230" s="147" t="s">
        <v>67</v>
      </c>
      <c r="L230" s="147" t="s">
        <v>562</v>
      </c>
      <c r="M230" s="148">
        <v>2.1970000000000001</v>
      </c>
      <c r="N230" s="146"/>
      <c r="O230" s="150"/>
      <c r="P230" s="146"/>
    </row>
    <row r="231" spans="2:16" s="92" customFormat="1" ht="14.25" x14ac:dyDescent="0.2">
      <c r="B231" s="110"/>
      <c r="C231" s="110"/>
      <c r="D231" s="110"/>
      <c r="E231" s="110"/>
      <c r="F231" s="110"/>
      <c r="G231" s="110"/>
      <c r="H231" s="110"/>
      <c r="I231" s="147">
        <v>300684</v>
      </c>
      <c r="J231" s="147" t="s">
        <v>269</v>
      </c>
      <c r="K231" s="147" t="s">
        <v>67</v>
      </c>
      <c r="L231" s="147" t="s">
        <v>562</v>
      </c>
      <c r="M231" s="148">
        <v>1.5839999999999999</v>
      </c>
      <c r="N231" s="146"/>
      <c r="O231" s="150"/>
      <c r="P231" s="146"/>
    </row>
    <row r="232" spans="2:16" s="92" customFormat="1" ht="14.25" x14ac:dyDescent="0.2">
      <c r="B232" s="110"/>
      <c r="C232" s="110"/>
      <c r="D232" s="110"/>
      <c r="E232" s="110"/>
      <c r="F232" s="110"/>
      <c r="G232" s="110"/>
      <c r="H232" s="110"/>
      <c r="I232" s="147">
        <v>300685</v>
      </c>
      <c r="J232" s="147" t="s">
        <v>270</v>
      </c>
      <c r="K232" s="147" t="s">
        <v>67</v>
      </c>
      <c r="L232" s="147" t="s">
        <v>562</v>
      </c>
      <c r="M232" s="148">
        <v>1.7499999999999998</v>
      </c>
      <c r="N232" s="146"/>
      <c r="O232" s="150"/>
      <c r="P232" s="146"/>
    </row>
    <row r="233" spans="2:16" s="92" customFormat="1" ht="14.25" x14ac:dyDescent="0.2">
      <c r="B233" s="110"/>
      <c r="C233" s="110"/>
      <c r="D233" s="110"/>
      <c r="E233" s="110"/>
      <c r="F233" s="110"/>
      <c r="G233" s="110"/>
      <c r="H233" s="110"/>
      <c r="I233" s="147">
        <v>300686</v>
      </c>
      <c r="J233" s="147" t="s">
        <v>271</v>
      </c>
      <c r="K233" s="147" t="s">
        <v>67</v>
      </c>
      <c r="L233" s="147" t="s">
        <v>562</v>
      </c>
      <c r="M233" s="148">
        <v>1.5109999999999999</v>
      </c>
      <c r="N233" s="146"/>
      <c r="O233" s="150"/>
      <c r="P233" s="146"/>
    </row>
    <row r="234" spans="2:16" s="92" customFormat="1" ht="14.25" x14ac:dyDescent="0.2">
      <c r="B234" s="110"/>
      <c r="C234" s="110"/>
      <c r="D234" s="110"/>
      <c r="E234" s="110"/>
      <c r="F234" s="110"/>
      <c r="G234" s="110"/>
      <c r="H234" s="110"/>
      <c r="I234" s="147">
        <v>300687</v>
      </c>
      <c r="J234" s="147" t="s">
        <v>272</v>
      </c>
      <c r="K234" s="147" t="s">
        <v>67</v>
      </c>
      <c r="L234" s="147" t="s">
        <v>562</v>
      </c>
      <c r="M234" s="148">
        <v>1.5109999999999999</v>
      </c>
      <c r="N234" s="146"/>
      <c r="O234" s="150"/>
      <c r="P234" s="146"/>
    </row>
    <row r="235" spans="2:16" s="92" customFormat="1" ht="14.25" x14ac:dyDescent="0.2">
      <c r="B235" s="110"/>
      <c r="C235" s="110"/>
      <c r="D235" s="110"/>
      <c r="E235" s="110"/>
      <c r="F235" s="110"/>
      <c r="G235" s="110"/>
      <c r="H235" s="110"/>
      <c r="I235" s="147">
        <v>300691</v>
      </c>
      <c r="J235" s="147" t="s">
        <v>273</v>
      </c>
      <c r="K235" s="147" t="s">
        <v>69</v>
      </c>
      <c r="L235" s="147" t="s">
        <v>562</v>
      </c>
      <c r="M235" s="148">
        <v>2.2919999999999998</v>
      </c>
      <c r="N235" s="146"/>
      <c r="O235" s="150"/>
      <c r="P235" s="146"/>
    </row>
    <row r="236" spans="2:16" s="92" customFormat="1" ht="14.25" x14ac:dyDescent="0.2">
      <c r="B236" s="110"/>
      <c r="C236" s="110"/>
      <c r="D236" s="110"/>
      <c r="E236" s="110"/>
      <c r="F236" s="110"/>
      <c r="G236" s="110"/>
      <c r="H236" s="110"/>
      <c r="I236" s="147">
        <v>300692</v>
      </c>
      <c r="J236" s="147" t="s">
        <v>274</v>
      </c>
      <c r="K236" s="147" t="s">
        <v>67</v>
      </c>
      <c r="L236" s="147" t="s">
        <v>562</v>
      </c>
      <c r="M236" s="148">
        <v>2.25</v>
      </c>
      <c r="N236" s="146"/>
      <c r="O236" s="150"/>
      <c r="P236" s="146"/>
    </row>
    <row r="237" spans="2:16" s="92" customFormat="1" ht="14.25" x14ac:dyDescent="0.2">
      <c r="B237" s="110"/>
      <c r="C237" s="110"/>
      <c r="D237" s="110"/>
      <c r="E237" s="110"/>
      <c r="F237" s="110"/>
      <c r="G237" s="110"/>
      <c r="H237" s="110"/>
      <c r="I237" s="147">
        <v>300693</v>
      </c>
      <c r="J237" s="147" t="s">
        <v>275</v>
      </c>
      <c r="K237" s="147" t="s">
        <v>67</v>
      </c>
      <c r="L237" s="147" t="s">
        <v>562</v>
      </c>
      <c r="M237" s="148">
        <v>1.5799999999999998</v>
      </c>
      <c r="N237" s="146"/>
      <c r="O237" s="150"/>
      <c r="P237" s="146"/>
    </row>
    <row r="238" spans="2:16" s="92" customFormat="1" ht="14.25" x14ac:dyDescent="0.2">
      <c r="B238" s="110"/>
      <c r="C238" s="110"/>
      <c r="D238" s="110"/>
      <c r="E238" s="110"/>
      <c r="F238" s="110"/>
      <c r="G238" s="110"/>
      <c r="H238" s="110"/>
      <c r="I238" s="147">
        <v>300694</v>
      </c>
      <c r="J238" s="147" t="s">
        <v>276</v>
      </c>
      <c r="K238" s="147" t="s">
        <v>67</v>
      </c>
      <c r="L238" s="147" t="s">
        <v>562</v>
      </c>
      <c r="M238" s="148">
        <v>1.5499999999999998</v>
      </c>
      <c r="N238" s="146"/>
      <c r="O238" s="150"/>
      <c r="P238" s="146"/>
    </row>
    <row r="239" spans="2:16" s="92" customFormat="1" ht="14.25" x14ac:dyDescent="0.2">
      <c r="B239" s="110"/>
      <c r="C239" s="110"/>
      <c r="D239" s="110"/>
      <c r="E239" s="110"/>
      <c r="F239" s="110"/>
      <c r="G239" s="110"/>
      <c r="H239" s="110"/>
      <c r="I239" s="147">
        <v>300696</v>
      </c>
      <c r="J239" s="147" t="s">
        <v>277</v>
      </c>
      <c r="K239" s="147" t="s">
        <v>67</v>
      </c>
      <c r="L239" s="147" t="s">
        <v>562</v>
      </c>
      <c r="M239" s="148">
        <v>2.2999999999999998</v>
      </c>
      <c r="N239" s="146"/>
      <c r="O239" s="150"/>
      <c r="P239" s="146"/>
    </row>
    <row r="240" spans="2:16" s="92" customFormat="1" ht="14.25" x14ac:dyDescent="0.2">
      <c r="B240" s="110"/>
      <c r="C240" s="110"/>
      <c r="D240" s="110"/>
      <c r="E240" s="110"/>
      <c r="F240" s="110"/>
      <c r="G240" s="110"/>
      <c r="H240" s="110"/>
      <c r="I240" s="147">
        <v>300703</v>
      </c>
      <c r="J240" s="147" t="s">
        <v>278</v>
      </c>
      <c r="K240" s="147" t="s">
        <v>67</v>
      </c>
      <c r="L240" s="147" t="s">
        <v>562</v>
      </c>
      <c r="M240" s="148">
        <v>2.246</v>
      </c>
      <c r="N240" s="146"/>
      <c r="O240" s="150"/>
      <c r="P240" s="146"/>
    </row>
    <row r="241" spans="2:16" s="92" customFormat="1" ht="14.25" x14ac:dyDescent="0.2">
      <c r="B241" s="110"/>
      <c r="C241" s="110"/>
      <c r="D241" s="110"/>
      <c r="E241" s="110"/>
      <c r="F241" s="110"/>
      <c r="G241" s="110"/>
      <c r="H241" s="110"/>
      <c r="I241" s="147">
        <v>300705</v>
      </c>
      <c r="J241" s="147" t="s">
        <v>279</v>
      </c>
      <c r="K241" s="147" t="s">
        <v>67</v>
      </c>
      <c r="L241" s="147" t="s">
        <v>562</v>
      </c>
      <c r="M241" s="148">
        <v>1.5529999999999999</v>
      </c>
      <c r="N241" s="146"/>
      <c r="O241" s="150"/>
      <c r="P241" s="146"/>
    </row>
    <row r="242" spans="2:16" s="92" customFormat="1" ht="14.25" x14ac:dyDescent="0.2">
      <c r="B242" s="110"/>
      <c r="C242" s="110"/>
      <c r="D242" s="110"/>
      <c r="E242" s="110"/>
      <c r="F242" s="110"/>
      <c r="G242" s="110"/>
      <c r="H242" s="110"/>
      <c r="I242" s="147">
        <v>300706</v>
      </c>
      <c r="J242" s="147" t="s">
        <v>280</v>
      </c>
      <c r="K242" s="147" t="s">
        <v>67</v>
      </c>
      <c r="L242" s="147" t="s">
        <v>562</v>
      </c>
      <c r="M242" s="148">
        <v>1.5529999999999999</v>
      </c>
      <c r="N242" s="146"/>
      <c r="O242" s="150"/>
      <c r="P242" s="146"/>
    </row>
    <row r="243" spans="2:16" s="92" customFormat="1" ht="14.25" x14ac:dyDescent="0.2">
      <c r="B243" s="110"/>
      <c r="C243" s="110"/>
      <c r="D243" s="110"/>
      <c r="E243" s="110"/>
      <c r="F243" s="110"/>
      <c r="G243" s="110"/>
      <c r="H243" s="110"/>
      <c r="I243" s="147">
        <v>300710</v>
      </c>
      <c r="J243" s="147" t="s">
        <v>281</v>
      </c>
      <c r="K243" s="147" t="s">
        <v>69</v>
      </c>
      <c r="L243" s="147" t="s">
        <v>562</v>
      </c>
      <c r="M243" s="148">
        <v>1.341</v>
      </c>
      <c r="N243" s="146"/>
      <c r="O243" s="150"/>
      <c r="P243" s="146"/>
    </row>
    <row r="244" spans="2:16" s="92" customFormat="1" ht="14.25" x14ac:dyDescent="0.2">
      <c r="B244" s="110"/>
      <c r="C244" s="110"/>
      <c r="D244" s="110"/>
      <c r="E244" s="110"/>
      <c r="F244" s="110"/>
      <c r="G244" s="110"/>
      <c r="H244" s="110"/>
      <c r="I244" s="147">
        <v>300711</v>
      </c>
      <c r="J244" s="147" t="s">
        <v>282</v>
      </c>
      <c r="K244" s="147" t="s">
        <v>67</v>
      </c>
      <c r="L244" s="147" t="s">
        <v>562</v>
      </c>
      <c r="M244" s="148">
        <v>1.5109999999999999</v>
      </c>
      <c r="N244" s="146"/>
      <c r="O244" s="150"/>
      <c r="P244" s="146"/>
    </row>
    <row r="245" spans="2:16" s="92" customFormat="1" ht="14.25" x14ac:dyDescent="0.2">
      <c r="B245" s="110"/>
      <c r="C245" s="110"/>
      <c r="D245" s="110"/>
      <c r="E245" s="110"/>
      <c r="F245" s="110"/>
      <c r="G245" s="110"/>
      <c r="H245" s="110"/>
      <c r="I245" s="147">
        <v>300712</v>
      </c>
      <c r="J245" s="147" t="s">
        <v>283</v>
      </c>
      <c r="K245" s="147" t="s">
        <v>67</v>
      </c>
      <c r="L245" s="147" t="s">
        <v>562</v>
      </c>
      <c r="M245" s="148">
        <v>1.94</v>
      </c>
      <c r="N245" s="146"/>
      <c r="O245" s="150"/>
      <c r="P245" s="146"/>
    </row>
    <row r="246" spans="2:16" s="92" customFormat="1" ht="14.25" x14ac:dyDescent="0.2">
      <c r="B246" s="110"/>
      <c r="C246" s="110"/>
      <c r="D246" s="110"/>
      <c r="E246" s="110"/>
      <c r="F246" s="110"/>
      <c r="G246" s="110"/>
      <c r="H246" s="110"/>
      <c r="I246" s="147">
        <v>300713</v>
      </c>
      <c r="J246" s="147" t="s">
        <v>284</v>
      </c>
      <c r="K246" s="147" t="s">
        <v>67</v>
      </c>
      <c r="L246" s="147" t="s">
        <v>562</v>
      </c>
      <c r="M246" s="148">
        <v>1.5839999999999999</v>
      </c>
      <c r="N246" s="146"/>
      <c r="O246" s="150"/>
      <c r="P246" s="146"/>
    </row>
    <row r="247" spans="2:16" s="92" customFormat="1" ht="14.25" x14ac:dyDescent="0.2">
      <c r="B247" s="110"/>
      <c r="C247" s="110"/>
      <c r="D247" s="110"/>
      <c r="E247" s="110"/>
      <c r="F247" s="110"/>
      <c r="G247" s="110"/>
      <c r="H247" s="110"/>
      <c r="I247" s="147">
        <v>300716</v>
      </c>
      <c r="J247" s="147" t="s">
        <v>285</v>
      </c>
      <c r="K247" s="147" t="s">
        <v>67</v>
      </c>
      <c r="L247" s="147" t="s">
        <v>562</v>
      </c>
      <c r="M247" s="148">
        <v>1.5659999999999998</v>
      </c>
      <c r="N247" s="146"/>
      <c r="O247" s="150"/>
      <c r="P247" s="146"/>
    </row>
    <row r="248" spans="2:16" s="92" customFormat="1" ht="14.25" x14ac:dyDescent="0.2">
      <c r="B248" s="110"/>
      <c r="C248" s="110"/>
      <c r="D248" s="110"/>
      <c r="E248" s="110"/>
      <c r="F248" s="110"/>
      <c r="G248" s="110"/>
      <c r="H248" s="110"/>
      <c r="I248" s="147">
        <v>300719</v>
      </c>
      <c r="J248" s="147" t="s">
        <v>286</v>
      </c>
      <c r="K248" s="147" t="s">
        <v>69</v>
      </c>
      <c r="L248" s="147" t="s">
        <v>562</v>
      </c>
      <c r="M248" s="148">
        <v>1.3959999999999999</v>
      </c>
      <c r="N248" s="146"/>
      <c r="O248" s="150"/>
      <c r="P248" s="146"/>
    </row>
    <row r="249" spans="2:16" s="92" customFormat="1" ht="14.25" x14ac:dyDescent="0.2">
      <c r="B249" s="110"/>
      <c r="C249" s="110"/>
      <c r="D249" s="110"/>
      <c r="E249" s="110"/>
      <c r="F249" s="110"/>
      <c r="G249" s="110"/>
      <c r="H249" s="110"/>
      <c r="I249" s="147">
        <v>300722</v>
      </c>
      <c r="J249" s="147" t="s">
        <v>287</v>
      </c>
      <c r="K249" s="147" t="s">
        <v>67</v>
      </c>
      <c r="L249" s="147" t="s">
        <v>562</v>
      </c>
      <c r="M249" s="148">
        <v>2.1970000000000001</v>
      </c>
      <c r="N249" s="146"/>
      <c r="O249" s="150"/>
      <c r="P249" s="146"/>
    </row>
    <row r="250" spans="2:16" s="92" customFormat="1" ht="14.25" x14ac:dyDescent="0.2">
      <c r="B250" s="110"/>
      <c r="C250" s="110"/>
      <c r="D250" s="110"/>
      <c r="E250" s="110"/>
      <c r="F250" s="110"/>
      <c r="G250" s="110"/>
      <c r="H250" s="110"/>
      <c r="I250" s="147">
        <v>300725</v>
      </c>
      <c r="J250" s="147" t="s">
        <v>288</v>
      </c>
      <c r="K250" s="147" t="s">
        <v>67</v>
      </c>
      <c r="L250" s="147" t="s">
        <v>562</v>
      </c>
      <c r="M250" s="148">
        <v>2.1970000000000001</v>
      </c>
      <c r="N250" s="146"/>
      <c r="O250" s="150"/>
      <c r="P250" s="146"/>
    </row>
    <row r="251" spans="2:16" s="92" customFormat="1" ht="14.25" x14ac:dyDescent="0.2">
      <c r="B251" s="110"/>
      <c r="C251" s="110"/>
      <c r="D251" s="110"/>
      <c r="E251" s="110"/>
      <c r="F251" s="110"/>
      <c r="G251" s="110"/>
      <c r="H251" s="110"/>
      <c r="I251" s="147">
        <v>300727</v>
      </c>
      <c r="J251" s="147" t="s">
        <v>289</v>
      </c>
      <c r="K251" s="147" t="s">
        <v>69</v>
      </c>
      <c r="L251" s="147" t="s">
        <v>562</v>
      </c>
      <c r="M251" s="148">
        <v>1.85</v>
      </c>
      <c r="N251" s="146"/>
      <c r="O251" s="150"/>
      <c r="P251" s="146"/>
    </row>
    <row r="252" spans="2:16" s="92" customFormat="1" ht="14.25" x14ac:dyDescent="0.2">
      <c r="B252" s="110"/>
      <c r="C252" s="110"/>
      <c r="D252" s="110"/>
      <c r="E252" s="110"/>
      <c r="F252" s="110"/>
      <c r="G252" s="110"/>
      <c r="H252" s="110"/>
      <c r="I252" s="147">
        <v>300728</v>
      </c>
      <c r="J252" s="147" t="s">
        <v>290</v>
      </c>
      <c r="K252" s="147" t="s">
        <v>69</v>
      </c>
      <c r="L252" s="147" t="s">
        <v>562</v>
      </c>
      <c r="M252" s="148">
        <v>1.2709999999999999</v>
      </c>
      <c r="N252" s="146"/>
      <c r="O252" s="150"/>
      <c r="P252" s="146"/>
    </row>
    <row r="253" spans="2:16" s="92" customFormat="1" ht="14.25" x14ac:dyDescent="0.2">
      <c r="B253" s="110"/>
      <c r="C253" s="110"/>
      <c r="D253" s="110"/>
      <c r="E253" s="110"/>
      <c r="F253" s="110"/>
      <c r="G253" s="110"/>
      <c r="H253" s="110"/>
      <c r="I253" s="147">
        <v>300729</v>
      </c>
      <c r="J253" s="147" t="s">
        <v>291</v>
      </c>
      <c r="K253" s="147" t="s">
        <v>67</v>
      </c>
      <c r="L253" s="147" t="s">
        <v>562</v>
      </c>
      <c r="M253" s="148">
        <v>1.5109999999999999</v>
      </c>
      <c r="N253" s="146"/>
      <c r="O253" s="150"/>
      <c r="P253" s="146"/>
    </row>
    <row r="254" spans="2:16" s="92" customFormat="1" ht="14.25" x14ac:dyDescent="0.2">
      <c r="B254" s="110"/>
      <c r="C254" s="110"/>
      <c r="D254" s="110"/>
      <c r="E254" s="110"/>
      <c r="F254" s="110"/>
      <c r="G254" s="110"/>
      <c r="H254" s="110"/>
      <c r="I254" s="147">
        <v>300734</v>
      </c>
      <c r="J254" s="147" t="s">
        <v>292</v>
      </c>
      <c r="K254" s="147" t="s">
        <v>67</v>
      </c>
      <c r="L254" s="147" t="s">
        <v>562</v>
      </c>
      <c r="M254" s="148">
        <v>2.4550000000000001</v>
      </c>
      <c r="N254" s="146"/>
      <c r="O254" s="150"/>
      <c r="P254" s="146"/>
    </row>
    <row r="255" spans="2:16" s="92" customFormat="1" ht="14.25" x14ac:dyDescent="0.2">
      <c r="B255" s="110"/>
      <c r="C255" s="110"/>
      <c r="D255" s="110"/>
      <c r="E255" s="110"/>
      <c r="F255" s="110"/>
      <c r="G255" s="110"/>
      <c r="H255" s="110"/>
      <c r="I255" s="147">
        <v>300736</v>
      </c>
      <c r="J255" s="147" t="s">
        <v>293</v>
      </c>
      <c r="K255" s="147" t="s">
        <v>67</v>
      </c>
      <c r="L255" s="147" t="s">
        <v>562</v>
      </c>
      <c r="M255" s="148">
        <v>1.5109999999999999</v>
      </c>
      <c r="N255" s="146"/>
      <c r="O255" s="150"/>
      <c r="P255" s="146"/>
    </row>
    <row r="256" spans="2:16" s="92" customFormat="1" ht="14.25" x14ac:dyDescent="0.2">
      <c r="B256" s="110"/>
      <c r="C256" s="110"/>
      <c r="D256" s="110"/>
      <c r="E256" s="110"/>
      <c r="F256" s="110"/>
      <c r="G256" s="110"/>
      <c r="H256" s="110"/>
      <c r="I256" s="147">
        <v>300737</v>
      </c>
      <c r="J256" s="147" t="s">
        <v>294</v>
      </c>
      <c r="K256" s="147" t="s">
        <v>67</v>
      </c>
      <c r="L256" s="147" t="s">
        <v>562</v>
      </c>
      <c r="M256" s="148">
        <v>1.5109999999999999</v>
      </c>
      <c r="N256" s="146"/>
      <c r="O256" s="150"/>
      <c r="P256" s="146"/>
    </row>
    <row r="257" spans="2:16" s="92" customFormat="1" ht="14.25" x14ac:dyDescent="0.2">
      <c r="B257" s="110"/>
      <c r="C257" s="110"/>
      <c r="D257" s="110"/>
      <c r="E257" s="110"/>
      <c r="F257" s="110"/>
      <c r="G257" s="110"/>
      <c r="H257" s="110"/>
      <c r="I257" s="147">
        <v>300747</v>
      </c>
      <c r="J257" s="147" t="s">
        <v>295</v>
      </c>
      <c r="K257" s="147" t="s">
        <v>67</v>
      </c>
      <c r="L257" s="147" t="s">
        <v>562</v>
      </c>
      <c r="M257" s="148">
        <v>1.5799999999999998</v>
      </c>
      <c r="N257" s="146"/>
      <c r="O257" s="150"/>
      <c r="P257" s="146"/>
    </row>
    <row r="258" spans="2:16" s="92" customFormat="1" ht="14.25" x14ac:dyDescent="0.2">
      <c r="B258" s="110"/>
      <c r="C258" s="110"/>
      <c r="D258" s="110"/>
      <c r="E258" s="110"/>
      <c r="F258" s="110"/>
      <c r="G258" s="110"/>
      <c r="H258" s="110"/>
      <c r="I258" s="147">
        <v>300748</v>
      </c>
      <c r="J258" s="147" t="s">
        <v>296</v>
      </c>
      <c r="K258" s="147" t="s">
        <v>67</v>
      </c>
      <c r="L258" s="147" t="s">
        <v>562</v>
      </c>
      <c r="M258" s="148">
        <v>2.4550000000000001</v>
      </c>
      <c r="N258" s="146"/>
      <c r="O258" s="150"/>
      <c r="P258" s="146"/>
    </row>
    <row r="259" spans="2:16" s="92" customFormat="1" ht="14.25" x14ac:dyDescent="0.2">
      <c r="B259" s="110"/>
      <c r="C259" s="110"/>
      <c r="D259" s="110"/>
      <c r="E259" s="110"/>
      <c r="F259" s="110"/>
      <c r="G259" s="110"/>
      <c r="H259" s="110"/>
      <c r="I259" s="147">
        <v>300754</v>
      </c>
      <c r="J259" s="147" t="s">
        <v>297</v>
      </c>
      <c r="K259" s="147" t="s">
        <v>69</v>
      </c>
      <c r="L259" s="147" t="s">
        <v>562</v>
      </c>
      <c r="M259" s="148">
        <v>1.8759999999999999</v>
      </c>
      <c r="N259" s="146"/>
      <c r="O259" s="150"/>
      <c r="P259" s="146"/>
    </row>
    <row r="260" spans="2:16" s="92" customFormat="1" ht="14.25" x14ac:dyDescent="0.2">
      <c r="B260" s="110"/>
      <c r="C260" s="110"/>
      <c r="D260" s="110"/>
      <c r="E260" s="110"/>
      <c r="F260" s="110"/>
      <c r="G260" s="110"/>
      <c r="H260" s="110"/>
      <c r="I260" s="147">
        <v>300755</v>
      </c>
      <c r="J260" s="147" t="s">
        <v>298</v>
      </c>
      <c r="K260" s="147" t="s">
        <v>69</v>
      </c>
      <c r="L260" s="147" t="s">
        <v>562</v>
      </c>
      <c r="M260" s="148">
        <v>1.4549999999999998</v>
      </c>
      <c r="N260" s="146"/>
      <c r="O260" s="150"/>
      <c r="P260" s="146"/>
    </row>
    <row r="261" spans="2:16" s="92" customFormat="1" ht="14.25" x14ac:dyDescent="0.2">
      <c r="B261" s="110"/>
      <c r="C261" s="110"/>
      <c r="D261" s="110"/>
      <c r="E261" s="110"/>
      <c r="F261" s="110"/>
      <c r="G261" s="110"/>
      <c r="H261" s="110"/>
      <c r="I261" s="147">
        <v>300758</v>
      </c>
      <c r="J261" s="147" t="s">
        <v>299</v>
      </c>
      <c r="K261" s="147" t="s">
        <v>69</v>
      </c>
      <c r="L261" s="147" t="s">
        <v>562</v>
      </c>
      <c r="M261" s="148">
        <v>1.5529999999999999</v>
      </c>
      <c r="N261" s="146"/>
      <c r="O261" s="150"/>
      <c r="P261" s="146"/>
    </row>
    <row r="262" spans="2:16" s="92" customFormat="1" ht="14.25" x14ac:dyDescent="0.2">
      <c r="B262" s="110"/>
      <c r="C262" s="110"/>
      <c r="D262" s="110"/>
      <c r="E262" s="110"/>
      <c r="F262" s="110"/>
      <c r="G262" s="110"/>
      <c r="H262" s="110"/>
      <c r="I262" s="147">
        <v>300767</v>
      </c>
      <c r="J262" s="147" t="s">
        <v>300</v>
      </c>
      <c r="K262" s="147" t="s">
        <v>67</v>
      </c>
      <c r="L262" s="147" t="s">
        <v>562</v>
      </c>
      <c r="M262" s="148">
        <v>1.5529999999999999</v>
      </c>
      <c r="N262" s="146"/>
      <c r="O262" s="150"/>
      <c r="P262" s="146"/>
    </row>
    <row r="263" spans="2:16" s="92" customFormat="1" ht="14.25" x14ac:dyDescent="0.2">
      <c r="B263" s="110"/>
      <c r="C263" s="110"/>
      <c r="D263" s="110"/>
      <c r="E263" s="110"/>
      <c r="F263" s="110"/>
      <c r="G263" s="110"/>
      <c r="H263" s="110"/>
      <c r="I263" s="147">
        <v>300768</v>
      </c>
      <c r="J263" s="147" t="s">
        <v>301</v>
      </c>
      <c r="K263" s="147" t="s">
        <v>67</v>
      </c>
      <c r="L263" s="147" t="s">
        <v>562</v>
      </c>
      <c r="M263" s="148">
        <v>1.4969999999999999</v>
      </c>
      <c r="N263" s="146"/>
      <c r="O263" s="150"/>
      <c r="P263" s="146"/>
    </row>
    <row r="264" spans="2:16" s="92" customFormat="1" ht="14.25" x14ac:dyDescent="0.2">
      <c r="B264" s="110"/>
      <c r="C264" s="110"/>
      <c r="D264" s="110"/>
      <c r="E264" s="110"/>
      <c r="F264" s="110"/>
      <c r="G264" s="110"/>
      <c r="H264" s="110"/>
      <c r="I264" s="147">
        <v>300771</v>
      </c>
      <c r="J264" s="147" t="s">
        <v>302</v>
      </c>
      <c r="K264" s="147" t="s">
        <v>67</v>
      </c>
      <c r="L264" s="147" t="s">
        <v>562</v>
      </c>
      <c r="M264" s="148">
        <v>1.4969999999999999</v>
      </c>
      <c r="N264" s="146"/>
      <c r="O264" s="150"/>
      <c r="P264" s="146"/>
    </row>
    <row r="265" spans="2:16" s="92" customFormat="1" ht="14.25" x14ac:dyDescent="0.2">
      <c r="B265" s="110"/>
      <c r="C265" s="110"/>
      <c r="D265" s="110"/>
      <c r="E265" s="110"/>
      <c r="F265" s="110"/>
      <c r="G265" s="110"/>
      <c r="H265" s="110"/>
      <c r="I265" s="147">
        <v>300772</v>
      </c>
      <c r="J265" s="147" t="s">
        <v>303</v>
      </c>
      <c r="K265" s="147" t="s">
        <v>67</v>
      </c>
      <c r="L265" s="147" t="s">
        <v>562</v>
      </c>
      <c r="M265" s="148">
        <v>1.472</v>
      </c>
      <c r="N265" s="146"/>
      <c r="O265" s="150"/>
      <c r="P265" s="146"/>
    </row>
    <row r="266" spans="2:16" s="92" customFormat="1" ht="14.25" x14ac:dyDescent="0.2">
      <c r="B266" s="110"/>
      <c r="C266" s="110"/>
      <c r="D266" s="110"/>
      <c r="E266" s="110"/>
      <c r="F266" s="110"/>
      <c r="G266" s="110"/>
      <c r="H266" s="110"/>
      <c r="I266" s="147">
        <v>300773</v>
      </c>
      <c r="J266" s="147" t="s">
        <v>304</v>
      </c>
      <c r="K266" s="147" t="s">
        <v>67</v>
      </c>
      <c r="L266" s="147" t="s">
        <v>562</v>
      </c>
      <c r="M266" s="148">
        <v>2.2650000000000001</v>
      </c>
      <c r="N266" s="146"/>
      <c r="O266" s="150"/>
      <c r="P266" s="146"/>
    </row>
    <row r="267" spans="2:16" s="92" customFormat="1" ht="14.25" x14ac:dyDescent="0.2">
      <c r="B267" s="110"/>
      <c r="C267" s="110"/>
      <c r="D267" s="110"/>
      <c r="E267" s="110"/>
      <c r="F267" s="110"/>
      <c r="G267" s="110"/>
      <c r="H267" s="110"/>
      <c r="I267" s="147">
        <v>300779</v>
      </c>
      <c r="J267" s="147" t="s">
        <v>305</v>
      </c>
      <c r="K267" s="147" t="s">
        <v>67</v>
      </c>
      <c r="L267" s="147" t="s">
        <v>562</v>
      </c>
      <c r="M267" s="148">
        <v>1.8129999999999999</v>
      </c>
      <c r="N267" s="146"/>
      <c r="O267" s="150"/>
      <c r="P267" s="146"/>
    </row>
    <row r="268" spans="2:16" s="92" customFormat="1" ht="14.25" x14ac:dyDescent="0.2">
      <c r="B268" s="110"/>
      <c r="C268" s="110"/>
      <c r="D268" s="110"/>
      <c r="E268" s="110"/>
      <c r="F268" s="110"/>
      <c r="G268" s="110"/>
      <c r="H268" s="110"/>
      <c r="I268" s="147">
        <v>300784</v>
      </c>
      <c r="J268" s="147" t="s">
        <v>306</v>
      </c>
      <c r="K268" s="147" t="s">
        <v>67</v>
      </c>
      <c r="L268" s="147" t="s">
        <v>562</v>
      </c>
      <c r="M268" s="148">
        <v>1.974</v>
      </c>
      <c r="N268" s="146"/>
      <c r="O268" s="150"/>
      <c r="P268" s="146"/>
    </row>
    <row r="269" spans="2:16" s="92" customFormat="1" ht="14.25" x14ac:dyDescent="0.2">
      <c r="B269" s="110"/>
      <c r="C269" s="110"/>
      <c r="D269" s="110"/>
      <c r="E269" s="110"/>
      <c r="F269" s="110"/>
      <c r="G269" s="110"/>
      <c r="H269" s="110"/>
      <c r="I269" s="147">
        <v>300785</v>
      </c>
      <c r="J269" s="147" t="s">
        <v>307</v>
      </c>
      <c r="K269" s="147" t="s">
        <v>67</v>
      </c>
      <c r="L269" s="147" t="s">
        <v>562</v>
      </c>
      <c r="M269" s="148">
        <v>1.4849999999999999</v>
      </c>
      <c r="N269" s="146"/>
      <c r="O269" s="150"/>
      <c r="P269" s="146"/>
    </row>
    <row r="270" spans="2:16" s="92" customFormat="1" ht="14.25" x14ac:dyDescent="0.2">
      <c r="B270" s="110"/>
      <c r="C270" s="110"/>
      <c r="D270" s="110"/>
      <c r="E270" s="110"/>
      <c r="F270" s="110"/>
      <c r="G270" s="110"/>
      <c r="H270" s="110"/>
      <c r="I270" s="147">
        <v>300786</v>
      </c>
      <c r="J270" s="147" t="s">
        <v>308</v>
      </c>
      <c r="K270" s="147" t="s">
        <v>67</v>
      </c>
      <c r="L270" s="147" t="s">
        <v>562</v>
      </c>
      <c r="M270" s="148">
        <v>1.5799999999999998</v>
      </c>
      <c r="N270" s="146"/>
      <c r="O270" s="150"/>
      <c r="P270" s="146"/>
    </row>
    <row r="271" spans="2:16" s="92" customFormat="1" ht="14.25" x14ac:dyDescent="0.2">
      <c r="B271" s="110"/>
      <c r="C271" s="110"/>
      <c r="D271" s="110"/>
      <c r="E271" s="110"/>
      <c r="F271" s="110"/>
      <c r="G271" s="110"/>
      <c r="H271" s="110"/>
      <c r="I271" s="147">
        <v>300790</v>
      </c>
      <c r="J271" s="147" t="s">
        <v>309</v>
      </c>
      <c r="K271" s="147" t="s">
        <v>69</v>
      </c>
      <c r="L271" s="147" t="s">
        <v>562</v>
      </c>
      <c r="M271" s="148">
        <v>2.3749999999999996</v>
      </c>
      <c r="N271" s="146"/>
      <c r="O271" s="150"/>
      <c r="P271" s="146"/>
    </row>
    <row r="272" spans="2:16" s="92" customFormat="1" ht="14.25" x14ac:dyDescent="0.2">
      <c r="B272" s="110"/>
      <c r="C272" s="110"/>
      <c r="D272" s="110"/>
      <c r="E272" s="110"/>
      <c r="F272" s="110"/>
      <c r="G272" s="110"/>
      <c r="H272" s="110"/>
      <c r="I272" s="147">
        <v>300791</v>
      </c>
      <c r="J272" s="147" t="s">
        <v>310</v>
      </c>
      <c r="K272" s="147" t="s">
        <v>67</v>
      </c>
      <c r="L272" s="147" t="s">
        <v>562</v>
      </c>
      <c r="M272" s="148">
        <v>1.4969999999999999</v>
      </c>
      <c r="N272" s="146"/>
      <c r="O272" s="150"/>
      <c r="P272" s="146"/>
    </row>
    <row r="273" spans="2:16" s="92" customFormat="1" ht="14.25" x14ac:dyDescent="0.2">
      <c r="B273" s="110"/>
      <c r="C273" s="110"/>
      <c r="D273" s="110"/>
      <c r="E273" s="110"/>
      <c r="F273" s="110"/>
      <c r="G273" s="110"/>
      <c r="H273" s="110"/>
      <c r="I273" s="147">
        <v>300792</v>
      </c>
      <c r="J273" s="147" t="s">
        <v>311</v>
      </c>
      <c r="K273" s="147" t="s">
        <v>69</v>
      </c>
      <c r="L273" s="147" t="s">
        <v>562</v>
      </c>
      <c r="M273" s="148">
        <v>2.3220000000000001</v>
      </c>
      <c r="N273" s="146"/>
      <c r="O273" s="150"/>
      <c r="P273" s="146"/>
    </row>
    <row r="274" spans="2:16" s="92" customFormat="1" ht="14.25" x14ac:dyDescent="0.2">
      <c r="B274" s="110"/>
      <c r="C274" s="110"/>
      <c r="D274" s="110"/>
      <c r="E274" s="110"/>
      <c r="F274" s="110"/>
      <c r="G274" s="110"/>
      <c r="H274" s="110"/>
      <c r="I274" s="147">
        <v>300794</v>
      </c>
      <c r="J274" s="147" t="s">
        <v>312</v>
      </c>
      <c r="K274" s="147" t="s">
        <v>69</v>
      </c>
      <c r="L274" s="147" t="s">
        <v>562</v>
      </c>
      <c r="M274" s="148">
        <v>3.1520000000000001</v>
      </c>
      <c r="N274" s="146"/>
      <c r="O274" s="150"/>
      <c r="P274" s="146"/>
    </row>
    <row r="275" spans="2:16" s="92" customFormat="1" ht="14.25" x14ac:dyDescent="0.2">
      <c r="B275" s="110"/>
      <c r="C275" s="110"/>
      <c r="D275" s="110"/>
      <c r="E275" s="110"/>
      <c r="F275" s="110"/>
      <c r="G275" s="110"/>
      <c r="H275" s="110"/>
      <c r="I275" s="147">
        <v>300795</v>
      </c>
      <c r="J275" s="147" t="s">
        <v>313</v>
      </c>
      <c r="K275" s="147" t="s">
        <v>67</v>
      </c>
      <c r="L275" s="147" t="s">
        <v>562</v>
      </c>
      <c r="M275" s="148">
        <v>2.089</v>
      </c>
      <c r="N275" s="146"/>
      <c r="O275" s="150"/>
      <c r="P275" s="146"/>
    </row>
    <row r="276" spans="2:16" s="92" customFormat="1" ht="14.25" x14ac:dyDescent="0.2">
      <c r="B276" s="110"/>
      <c r="C276" s="110"/>
      <c r="D276" s="110"/>
      <c r="E276" s="110"/>
      <c r="F276" s="110"/>
      <c r="G276" s="110"/>
      <c r="H276" s="110"/>
      <c r="I276" s="147">
        <v>300798</v>
      </c>
      <c r="J276" s="147" t="s">
        <v>314</v>
      </c>
      <c r="K276" s="147" t="s">
        <v>67</v>
      </c>
      <c r="L276" s="147" t="s">
        <v>562</v>
      </c>
      <c r="M276" s="148">
        <v>1.6559999999999999</v>
      </c>
      <c r="N276" s="146"/>
      <c r="O276" s="150"/>
      <c r="P276" s="146"/>
    </row>
    <row r="277" spans="2:16" s="92" customFormat="1" ht="14.25" x14ac:dyDescent="0.2">
      <c r="B277" s="110"/>
      <c r="C277" s="110"/>
      <c r="D277" s="110"/>
      <c r="E277" s="110"/>
      <c r="F277" s="110"/>
      <c r="G277" s="110"/>
      <c r="H277" s="110"/>
      <c r="I277" s="147">
        <v>300800</v>
      </c>
      <c r="J277" s="147" t="s">
        <v>315</v>
      </c>
      <c r="K277" s="147" t="s">
        <v>67</v>
      </c>
      <c r="L277" s="147" t="s">
        <v>562</v>
      </c>
      <c r="M277" s="148">
        <v>1.5799999999999998</v>
      </c>
      <c r="N277" s="146"/>
      <c r="O277" s="150"/>
      <c r="P277" s="146"/>
    </row>
    <row r="278" spans="2:16" s="92" customFormat="1" ht="14.25" x14ac:dyDescent="0.2">
      <c r="B278" s="110"/>
      <c r="C278" s="110"/>
      <c r="D278" s="110"/>
      <c r="E278" s="110"/>
      <c r="F278" s="110"/>
      <c r="G278" s="110"/>
      <c r="H278" s="110"/>
      <c r="I278" s="147">
        <v>300802</v>
      </c>
      <c r="J278" s="147" t="s">
        <v>316</v>
      </c>
      <c r="K278" s="147" t="s">
        <v>69</v>
      </c>
      <c r="L278" s="147" t="s">
        <v>562</v>
      </c>
      <c r="M278" s="148">
        <v>2.4169999999999998</v>
      </c>
      <c r="N278" s="146"/>
      <c r="O278" s="150"/>
      <c r="P278" s="146"/>
    </row>
    <row r="279" spans="2:16" s="92" customFormat="1" ht="14.25" x14ac:dyDescent="0.2">
      <c r="B279" s="110"/>
      <c r="C279" s="110"/>
      <c r="D279" s="110"/>
      <c r="E279" s="110"/>
      <c r="F279" s="110"/>
      <c r="G279" s="110"/>
      <c r="H279" s="110"/>
      <c r="I279" s="147">
        <v>300803</v>
      </c>
      <c r="J279" s="147" t="s">
        <v>317</v>
      </c>
      <c r="K279" s="147" t="s">
        <v>67</v>
      </c>
      <c r="L279" s="147" t="s">
        <v>562</v>
      </c>
      <c r="M279" s="148">
        <v>1.5109999999999999</v>
      </c>
      <c r="N279" s="146"/>
      <c r="O279" s="150"/>
      <c r="P279" s="146"/>
    </row>
    <row r="280" spans="2:16" s="92" customFormat="1" ht="14.25" x14ac:dyDescent="0.2">
      <c r="B280" s="110"/>
      <c r="C280" s="110"/>
      <c r="D280" s="110"/>
      <c r="E280" s="110"/>
      <c r="F280" s="110"/>
      <c r="G280" s="110"/>
      <c r="H280" s="110"/>
      <c r="I280" s="147">
        <v>300804</v>
      </c>
      <c r="J280" s="147" t="s">
        <v>318</v>
      </c>
      <c r="K280" s="147" t="s">
        <v>67</v>
      </c>
      <c r="L280" s="147" t="s">
        <v>562</v>
      </c>
      <c r="M280" s="148">
        <v>1.5109999999999999</v>
      </c>
      <c r="N280" s="146"/>
      <c r="O280" s="150"/>
      <c r="P280" s="146"/>
    </row>
    <row r="281" spans="2:16" s="92" customFormat="1" ht="14.25" x14ac:dyDescent="0.2">
      <c r="B281" s="110"/>
      <c r="C281" s="110"/>
      <c r="D281" s="110"/>
      <c r="E281" s="110"/>
      <c r="F281" s="110"/>
      <c r="G281" s="110"/>
      <c r="H281" s="110"/>
      <c r="I281" s="147">
        <v>300807</v>
      </c>
      <c r="J281" s="147" t="s">
        <v>586</v>
      </c>
      <c r="K281" s="147" t="s">
        <v>67</v>
      </c>
      <c r="L281" s="147" t="s">
        <v>562</v>
      </c>
      <c r="M281" s="148">
        <v>1.5109999999999999</v>
      </c>
      <c r="N281" s="146"/>
      <c r="O281" s="150"/>
      <c r="P281" s="146"/>
    </row>
    <row r="282" spans="2:16" s="92" customFormat="1" ht="14.25" x14ac:dyDescent="0.2">
      <c r="B282" s="110"/>
      <c r="C282" s="110"/>
      <c r="D282" s="110"/>
      <c r="E282" s="110"/>
      <c r="F282" s="110"/>
      <c r="G282" s="110"/>
      <c r="H282" s="110"/>
      <c r="I282" s="147">
        <v>300808</v>
      </c>
      <c r="J282" s="147" t="s">
        <v>319</v>
      </c>
      <c r="K282" s="147" t="s">
        <v>67</v>
      </c>
      <c r="L282" s="147" t="s">
        <v>562</v>
      </c>
      <c r="M282" s="148">
        <v>1.5109999999999999</v>
      </c>
      <c r="N282" s="146"/>
      <c r="O282" s="150"/>
      <c r="P282" s="146"/>
    </row>
    <row r="283" spans="2:16" s="92" customFormat="1" ht="14.25" x14ac:dyDescent="0.2">
      <c r="B283" s="110"/>
      <c r="C283" s="110"/>
      <c r="D283" s="110"/>
      <c r="E283" s="110"/>
      <c r="F283" s="110"/>
      <c r="G283" s="110"/>
      <c r="H283" s="110"/>
      <c r="I283" s="147">
        <v>300809</v>
      </c>
      <c r="J283" s="147" t="s">
        <v>320</v>
      </c>
      <c r="K283" s="147" t="s">
        <v>69</v>
      </c>
      <c r="L283" s="147" t="s">
        <v>562</v>
      </c>
      <c r="M283" s="148">
        <v>1.9119999999999999</v>
      </c>
      <c r="N283" s="146"/>
      <c r="O283" s="150"/>
      <c r="P283" s="146"/>
    </row>
    <row r="284" spans="2:16" s="92" customFormat="1" ht="14.25" x14ac:dyDescent="0.2">
      <c r="B284" s="110"/>
      <c r="C284" s="110"/>
      <c r="D284" s="110"/>
      <c r="E284" s="110"/>
      <c r="F284" s="110"/>
      <c r="G284" s="110"/>
      <c r="H284" s="110"/>
      <c r="I284" s="147">
        <v>300812</v>
      </c>
      <c r="J284" s="147" t="s">
        <v>321</v>
      </c>
      <c r="K284" s="147" t="s">
        <v>69</v>
      </c>
      <c r="L284" s="147" t="s">
        <v>562</v>
      </c>
      <c r="M284" s="148">
        <v>2.9419999999999997</v>
      </c>
      <c r="N284" s="146"/>
      <c r="O284" s="150"/>
      <c r="P284" s="146"/>
    </row>
    <row r="285" spans="2:16" s="92" customFormat="1" ht="14.25" x14ac:dyDescent="0.2">
      <c r="B285" s="110"/>
      <c r="C285" s="110"/>
      <c r="D285" s="110"/>
      <c r="E285" s="110"/>
      <c r="F285" s="110"/>
      <c r="G285" s="110"/>
      <c r="H285" s="110"/>
      <c r="I285" s="147">
        <v>300813</v>
      </c>
      <c r="J285" s="147" t="s">
        <v>322</v>
      </c>
      <c r="K285" s="147" t="s">
        <v>69</v>
      </c>
      <c r="L285" s="147" t="s">
        <v>562</v>
      </c>
      <c r="M285" s="148">
        <v>2.8439999999999999</v>
      </c>
      <c r="N285" s="146"/>
      <c r="O285" s="150"/>
      <c r="P285" s="146"/>
    </row>
    <row r="286" spans="2:16" s="92" customFormat="1" ht="14.25" x14ac:dyDescent="0.2">
      <c r="B286" s="110"/>
      <c r="C286" s="110"/>
      <c r="D286" s="110"/>
      <c r="E286" s="110"/>
      <c r="F286" s="110"/>
      <c r="G286" s="110"/>
      <c r="H286" s="110"/>
      <c r="I286" s="147">
        <v>300814</v>
      </c>
      <c r="J286" s="147" t="s">
        <v>323</v>
      </c>
      <c r="K286" s="147" t="s">
        <v>67</v>
      </c>
      <c r="L286" s="147" t="s">
        <v>562</v>
      </c>
      <c r="M286" s="148">
        <v>1.5799999999999998</v>
      </c>
      <c r="N286" s="146"/>
      <c r="O286" s="150"/>
      <c r="P286" s="146"/>
    </row>
    <row r="287" spans="2:16" s="92" customFormat="1" ht="14.25" x14ac:dyDescent="0.2">
      <c r="B287" s="110"/>
      <c r="C287" s="110"/>
      <c r="D287" s="110"/>
      <c r="E287" s="110"/>
      <c r="F287" s="110"/>
      <c r="G287" s="110"/>
      <c r="H287" s="110"/>
      <c r="I287" s="147">
        <v>300816</v>
      </c>
      <c r="J287" s="147" t="s">
        <v>587</v>
      </c>
      <c r="K287" s="147" t="s">
        <v>67</v>
      </c>
      <c r="L287" s="147" t="s">
        <v>562</v>
      </c>
      <c r="M287" s="148">
        <v>1.5109999999999999</v>
      </c>
      <c r="N287" s="146"/>
      <c r="O287" s="150"/>
      <c r="P287" s="146"/>
    </row>
    <row r="288" spans="2:16" s="92" customFormat="1" ht="14.25" x14ac:dyDescent="0.2">
      <c r="B288" s="110"/>
      <c r="C288" s="110"/>
      <c r="D288" s="110"/>
      <c r="E288" s="110"/>
      <c r="F288" s="110"/>
      <c r="G288" s="110"/>
      <c r="H288" s="110"/>
      <c r="I288" s="147">
        <v>300822</v>
      </c>
      <c r="J288" s="147" t="s">
        <v>324</v>
      </c>
      <c r="K288" s="147" t="s">
        <v>69</v>
      </c>
      <c r="L288" s="147" t="s">
        <v>562</v>
      </c>
      <c r="M288" s="148">
        <v>2.2149999999999999</v>
      </c>
      <c r="N288" s="146"/>
      <c r="O288" s="150"/>
      <c r="P288" s="146"/>
    </row>
    <row r="289" spans="2:16" s="92" customFormat="1" ht="14.25" x14ac:dyDescent="0.2">
      <c r="B289" s="110"/>
      <c r="C289" s="110"/>
      <c r="D289" s="110"/>
      <c r="E289" s="110"/>
      <c r="F289" s="110"/>
      <c r="G289" s="110"/>
      <c r="H289" s="110"/>
      <c r="I289" s="147">
        <v>300823</v>
      </c>
      <c r="J289" s="147" t="s">
        <v>325</v>
      </c>
      <c r="K289" s="147" t="s">
        <v>69</v>
      </c>
      <c r="L289" s="147" t="s">
        <v>562</v>
      </c>
      <c r="M289" s="148">
        <v>6.6229999999999993</v>
      </c>
      <c r="N289" s="146"/>
      <c r="O289" s="150"/>
      <c r="P289" s="146"/>
    </row>
    <row r="290" spans="2:16" s="92" customFormat="1" ht="14.25" x14ac:dyDescent="0.2">
      <c r="B290" s="110"/>
      <c r="C290" s="110"/>
      <c r="D290" s="110"/>
      <c r="E290" s="110"/>
      <c r="F290" s="110"/>
      <c r="G290" s="110"/>
      <c r="H290" s="110"/>
      <c r="I290" s="147">
        <v>300825</v>
      </c>
      <c r="J290" s="147" t="s">
        <v>326</v>
      </c>
      <c r="K290" s="147" t="s">
        <v>67</v>
      </c>
      <c r="L290" s="147" t="s">
        <v>562</v>
      </c>
      <c r="M290" s="148">
        <v>1.4889999999999999</v>
      </c>
      <c r="N290" s="146"/>
      <c r="O290" s="150"/>
      <c r="P290" s="146"/>
    </row>
    <row r="291" spans="2:16" s="92" customFormat="1" ht="14.25" x14ac:dyDescent="0.2">
      <c r="B291" s="110"/>
      <c r="C291" s="110"/>
      <c r="D291" s="110"/>
      <c r="E291" s="110"/>
      <c r="F291" s="110"/>
      <c r="G291" s="110"/>
      <c r="H291" s="110"/>
      <c r="I291" s="147">
        <v>300827</v>
      </c>
      <c r="J291" s="147" t="s">
        <v>327</v>
      </c>
      <c r="K291" s="147" t="s">
        <v>67</v>
      </c>
      <c r="L291" s="147" t="s">
        <v>562</v>
      </c>
      <c r="M291" s="148">
        <v>1.4969999999999999</v>
      </c>
      <c r="N291" s="146"/>
      <c r="O291" s="150"/>
      <c r="P291" s="146"/>
    </row>
    <row r="292" spans="2:16" s="92" customFormat="1" ht="14.25" x14ac:dyDescent="0.2">
      <c r="B292" s="110"/>
      <c r="C292" s="110"/>
      <c r="D292" s="110"/>
      <c r="E292" s="110"/>
      <c r="F292" s="110"/>
      <c r="G292" s="110"/>
      <c r="H292" s="110"/>
      <c r="I292" s="147">
        <v>300829</v>
      </c>
      <c r="J292" s="147" t="s">
        <v>328</v>
      </c>
      <c r="K292" s="147" t="s">
        <v>67</v>
      </c>
      <c r="L292" s="147" t="s">
        <v>562</v>
      </c>
      <c r="M292" s="148">
        <v>2.1309999999999998</v>
      </c>
      <c r="N292" s="146"/>
      <c r="O292" s="150"/>
      <c r="P292" s="146"/>
    </row>
    <row r="293" spans="2:16" s="92" customFormat="1" ht="14.25" x14ac:dyDescent="0.2">
      <c r="B293" s="110"/>
      <c r="C293" s="110"/>
      <c r="D293" s="110"/>
      <c r="E293" s="110"/>
      <c r="F293" s="110"/>
      <c r="G293" s="110"/>
      <c r="H293" s="110"/>
      <c r="I293" s="147">
        <v>300830</v>
      </c>
      <c r="J293" s="147" t="s">
        <v>588</v>
      </c>
      <c r="K293" s="147" t="s">
        <v>67</v>
      </c>
      <c r="L293" s="147" t="s">
        <v>562</v>
      </c>
      <c r="M293" s="148">
        <v>1.714</v>
      </c>
      <c r="N293" s="146"/>
      <c r="O293" s="150"/>
      <c r="P293" s="146"/>
    </row>
    <row r="294" spans="2:16" s="92" customFormat="1" ht="14.25" x14ac:dyDescent="0.2">
      <c r="B294" s="110"/>
      <c r="C294" s="110"/>
      <c r="D294" s="110"/>
      <c r="E294" s="110"/>
      <c r="F294" s="110"/>
      <c r="G294" s="110"/>
      <c r="H294" s="110"/>
      <c r="I294" s="147">
        <v>300840</v>
      </c>
      <c r="J294" s="147" t="s">
        <v>329</v>
      </c>
      <c r="K294" s="147" t="s">
        <v>67</v>
      </c>
      <c r="L294" s="147" t="s">
        <v>562</v>
      </c>
      <c r="M294" s="148">
        <v>2.1309999999999998</v>
      </c>
      <c r="N294" s="146"/>
      <c r="O294" s="150"/>
      <c r="P294" s="146"/>
    </row>
    <row r="295" spans="2:16" s="92" customFormat="1" ht="14.25" x14ac:dyDescent="0.2">
      <c r="B295" s="110"/>
      <c r="C295" s="110"/>
      <c r="D295" s="110"/>
      <c r="E295" s="110"/>
      <c r="F295" s="110"/>
      <c r="G295" s="110"/>
      <c r="H295" s="110"/>
      <c r="I295" s="147">
        <v>300843</v>
      </c>
      <c r="J295" s="147" t="s">
        <v>330</v>
      </c>
      <c r="K295" s="147" t="s">
        <v>67</v>
      </c>
      <c r="L295" s="147" t="s">
        <v>562</v>
      </c>
      <c r="M295" s="148">
        <v>1.5799999999999998</v>
      </c>
      <c r="N295" s="146"/>
      <c r="O295" s="150"/>
      <c r="P295" s="146"/>
    </row>
    <row r="296" spans="2:16" s="92" customFormat="1" ht="14.25" x14ac:dyDescent="0.2">
      <c r="B296" s="110"/>
      <c r="C296" s="110"/>
      <c r="D296" s="110"/>
      <c r="E296" s="110"/>
      <c r="F296" s="110"/>
      <c r="G296" s="110"/>
      <c r="H296" s="110"/>
      <c r="I296" s="147">
        <v>300844</v>
      </c>
      <c r="J296" s="147" t="s">
        <v>331</v>
      </c>
      <c r="K296" s="147" t="s">
        <v>67</v>
      </c>
      <c r="L296" s="147" t="s">
        <v>562</v>
      </c>
      <c r="M296" s="148">
        <v>2.1970000000000001</v>
      </c>
      <c r="N296" s="146"/>
      <c r="O296" s="150"/>
      <c r="P296" s="146"/>
    </row>
    <row r="297" spans="2:16" s="92" customFormat="1" ht="14.25" x14ac:dyDescent="0.2">
      <c r="B297" s="110"/>
      <c r="C297" s="110"/>
      <c r="D297" s="110"/>
      <c r="E297" s="110"/>
      <c r="F297" s="110"/>
      <c r="G297" s="110"/>
      <c r="H297" s="110"/>
      <c r="I297" s="147">
        <v>300846</v>
      </c>
      <c r="J297" s="147" t="s">
        <v>332</v>
      </c>
      <c r="K297" s="147" t="s">
        <v>67</v>
      </c>
      <c r="L297" s="147" t="s">
        <v>562</v>
      </c>
      <c r="M297" s="148">
        <v>1.472</v>
      </c>
      <c r="N297" s="146"/>
      <c r="O297" s="150"/>
      <c r="P297" s="146"/>
    </row>
    <row r="298" spans="2:16" s="92" customFormat="1" ht="14.25" x14ac:dyDescent="0.2">
      <c r="B298" s="110"/>
      <c r="C298" s="110"/>
      <c r="D298" s="110"/>
      <c r="E298" s="110"/>
      <c r="F298" s="110"/>
      <c r="G298" s="110"/>
      <c r="H298" s="110"/>
      <c r="I298" s="147">
        <v>300847</v>
      </c>
      <c r="J298" s="147" t="s">
        <v>333</v>
      </c>
      <c r="K298" s="147" t="s">
        <v>67</v>
      </c>
      <c r="L298" s="147" t="s">
        <v>562</v>
      </c>
      <c r="M298" s="148">
        <v>1.714</v>
      </c>
      <c r="N298" s="146"/>
      <c r="O298" s="150"/>
      <c r="P298" s="146"/>
    </row>
    <row r="299" spans="2:16" s="92" customFormat="1" ht="14.25" x14ac:dyDescent="0.2">
      <c r="B299" s="110"/>
      <c r="C299" s="110"/>
      <c r="D299" s="110"/>
      <c r="E299" s="110"/>
      <c r="F299" s="110"/>
      <c r="G299" s="110"/>
      <c r="H299" s="110"/>
      <c r="I299" s="147">
        <v>300851</v>
      </c>
      <c r="J299" s="147" t="s">
        <v>334</v>
      </c>
      <c r="K299" s="147" t="s">
        <v>67</v>
      </c>
      <c r="L299" s="147" t="s">
        <v>562</v>
      </c>
      <c r="M299" s="148">
        <v>1.5719999999999998</v>
      </c>
      <c r="N299" s="146"/>
      <c r="O299" s="150"/>
      <c r="P299" s="146"/>
    </row>
    <row r="300" spans="2:16" s="92" customFormat="1" ht="14.25" x14ac:dyDescent="0.2">
      <c r="B300" s="110"/>
      <c r="C300" s="110"/>
      <c r="D300" s="110"/>
      <c r="E300" s="110"/>
      <c r="F300" s="110"/>
      <c r="G300" s="110"/>
      <c r="H300" s="110"/>
      <c r="I300" s="147">
        <v>300852</v>
      </c>
      <c r="J300" s="147" t="s">
        <v>335</v>
      </c>
      <c r="K300" s="147" t="s">
        <v>67</v>
      </c>
      <c r="L300" s="147" t="s">
        <v>562</v>
      </c>
      <c r="M300" s="148">
        <v>1.6709999999999998</v>
      </c>
      <c r="N300" s="146"/>
      <c r="O300" s="150"/>
      <c r="P300" s="146"/>
    </row>
    <row r="301" spans="2:16" s="92" customFormat="1" ht="14.25" x14ac:dyDescent="0.2">
      <c r="B301" s="110"/>
      <c r="C301" s="110"/>
      <c r="D301" s="110"/>
      <c r="E301" s="110"/>
      <c r="F301" s="110"/>
      <c r="G301" s="110"/>
      <c r="H301" s="110"/>
      <c r="I301" s="147">
        <v>300854</v>
      </c>
      <c r="J301" s="147" t="s">
        <v>336</v>
      </c>
      <c r="K301" s="147" t="s">
        <v>67</v>
      </c>
      <c r="L301" s="147" t="s">
        <v>562</v>
      </c>
      <c r="M301" s="148">
        <v>1.0609999999999999</v>
      </c>
      <c r="N301" s="146"/>
      <c r="O301" s="150"/>
      <c r="P301" s="146"/>
    </row>
    <row r="302" spans="2:16" s="92" customFormat="1" ht="14.25" x14ac:dyDescent="0.2">
      <c r="B302" s="110"/>
      <c r="C302" s="110"/>
      <c r="D302" s="110"/>
      <c r="E302" s="110"/>
      <c r="F302" s="110"/>
      <c r="G302" s="110"/>
      <c r="H302" s="110"/>
      <c r="I302" s="147">
        <v>300855</v>
      </c>
      <c r="J302" s="147" t="s">
        <v>337</v>
      </c>
      <c r="K302" s="147" t="s">
        <v>67</v>
      </c>
      <c r="L302" s="147" t="s">
        <v>562</v>
      </c>
      <c r="M302" s="148">
        <v>1.4969999999999999</v>
      </c>
      <c r="N302" s="146"/>
      <c r="O302" s="150"/>
      <c r="P302" s="146"/>
    </row>
    <row r="303" spans="2:16" s="92" customFormat="1" ht="14.25" x14ac:dyDescent="0.2">
      <c r="B303" s="110"/>
      <c r="C303" s="110"/>
      <c r="D303" s="110"/>
      <c r="E303" s="110"/>
      <c r="F303" s="110"/>
      <c r="G303" s="110"/>
      <c r="H303" s="110"/>
      <c r="I303" s="147">
        <v>300856</v>
      </c>
      <c r="J303" s="147" t="s">
        <v>338</v>
      </c>
      <c r="K303" s="147" t="s">
        <v>67</v>
      </c>
      <c r="L303" s="147" t="s">
        <v>562</v>
      </c>
      <c r="M303" s="148">
        <v>1.3029999999999999</v>
      </c>
      <c r="N303" s="146"/>
      <c r="O303" s="150"/>
      <c r="P303" s="146"/>
    </row>
    <row r="304" spans="2:16" s="92" customFormat="1" ht="14.25" x14ac:dyDescent="0.2">
      <c r="B304" s="110"/>
      <c r="C304" s="110"/>
      <c r="D304" s="110"/>
      <c r="E304" s="110"/>
      <c r="F304" s="110"/>
      <c r="G304" s="110"/>
      <c r="H304" s="110"/>
      <c r="I304" s="147">
        <v>300857</v>
      </c>
      <c r="J304" s="147" t="s">
        <v>339</v>
      </c>
      <c r="K304" s="147" t="s">
        <v>67</v>
      </c>
      <c r="L304" s="147" t="s">
        <v>562</v>
      </c>
      <c r="M304" s="148">
        <v>1.6539999999999999</v>
      </c>
      <c r="N304" s="146"/>
      <c r="O304" s="150"/>
      <c r="P304" s="146"/>
    </row>
    <row r="305" spans="2:16" s="92" customFormat="1" ht="14.25" x14ac:dyDescent="0.2">
      <c r="B305" s="110"/>
      <c r="C305" s="110"/>
      <c r="D305" s="110"/>
      <c r="E305" s="110"/>
      <c r="F305" s="110"/>
      <c r="G305" s="110"/>
      <c r="H305" s="110"/>
      <c r="I305" s="147">
        <v>300858</v>
      </c>
      <c r="J305" s="147" t="s">
        <v>340</v>
      </c>
      <c r="K305" s="147" t="s">
        <v>67</v>
      </c>
      <c r="L305" s="147" t="s">
        <v>562</v>
      </c>
      <c r="M305" s="148">
        <v>1.4969999999999999</v>
      </c>
      <c r="N305" s="146"/>
      <c r="O305" s="150"/>
      <c r="P305" s="146"/>
    </row>
    <row r="306" spans="2:16" s="92" customFormat="1" ht="14.25" x14ac:dyDescent="0.2">
      <c r="B306" s="110"/>
      <c r="C306" s="110"/>
      <c r="D306" s="110"/>
      <c r="E306" s="110"/>
      <c r="F306" s="110"/>
      <c r="G306" s="110"/>
      <c r="H306" s="110"/>
      <c r="I306" s="147">
        <v>300885</v>
      </c>
      <c r="J306" s="147" t="s">
        <v>589</v>
      </c>
      <c r="K306" s="147" t="s">
        <v>67</v>
      </c>
      <c r="L306" s="147" t="s">
        <v>562</v>
      </c>
      <c r="M306" s="148">
        <v>3.016</v>
      </c>
      <c r="N306" s="146"/>
      <c r="O306" s="150"/>
      <c r="P306" s="146"/>
    </row>
    <row r="307" spans="2:16" s="92" customFormat="1" ht="14.25" x14ac:dyDescent="0.2">
      <c r="B307" s="110"/>
      <c r="C307" s="110"/>
      <c r="D307" s="110"/>
      <c r="E307" s="110"/>
      <c r="F307" s="110"/>
      <c r="G307" s="110"/>
      <c r="H307" s="110"/>
      <c r="I307" s="147">
        <v>300887</v>
      </c>
      <c r="J307" s="147" t="s">
        <v>341</v>
      </c>
      <c r="K307" s="147" t="s">
        <v>69</v>
      </c>
      <c r="L307" s="147" t="s">
        <v>562</v>
      </c>
      <c r="M307" s="148">
        <v>3.3339999999999996</v>
      </c>
      <c r="N307" s="146"/>
      <c r="O307" s="150"/>
      <c r="P307" s="146"/>
    </row>
    <row r="308" spans="2:16" s="92" customFormat="1" ht="14.25" x14ac:dyDescent="0.2">
      <c r="B308" s="110"/>
      <c r="C308" s="110"/>
      <c r="D308" s="110"/>
      <c r="E308" s="110"/>
      <c r="F308" s="110"/>
      <c r="G308" s="110"/>
      <c r="H308" s="110"/>
      <c r="I308" s="147">
        <v>300888</v>
      </c>
      <c r="J308" s="147" t="s">
        <v>342</v>
      </c>
      <c r="K308" s="147" t="s">
        <v>67</v>
      </c>
      <c r="L308" s="147" t="s">
        <v>562</v>
      </c>
      <c r="M308" s="148">
        <v>2.2050000000000001</v>
      </c>
      <c r="N308" s="146"/>
      <c r="O308" s="150"/>
      <c r="P308" s="146"/>
    </row>
    <row r="309" spans="2:16" s="92" customFormat="1" ht="14.25" x14ac:dyDescent="0.2">
      <c r="B309" s="110"/>
      <c r="C309" s="110"/>
      <c r="D309" s="110"/>
      <c r="E309" s="110"/>
      <c r="F309" s="110"/>
      <c r="G309" s="110"/>
      <c r="H309" s="110"/>
      <c r="I309" s="147">
        <v>300889</v>
      </c>
      <c r="J309" s="147" t="s">
        <v>343</v>
      </c>
      <c r="K309" s="147" t="s">
        <v>67</v>
      </c>
      <c r="L309" s="147" t="s">
        <v>562</v>
      </c>
      <c r="M309" s="148">
        <v>2.2170000000000001</v>
      </c>
      <c r="N309" s="146"/>
      <c r="O309" s="150"/>
      <c r="P309" s="146"/>
    </row>
    <row r="310" spans="2:16" s="92" customFormat="1" ht="14.25" x14ac:dyDescent="0.2">
      <c r="B310" s="110"/>
      <c r="C310" s="110"/>
      <c r="D310" s="110"/>
      <c r="E310" s="110"/>
      <c r="F310" s="110"/>
      <c r="G310" s="110"/>
      <c r="H310" s="110"/>
      <c r="I310" s="147">
        <v>300892</v>
      </c>
      <c r="J310" s="147" t="s">
        <v>344</v>
      </c>
      <c r="K310" s="147" t="s">
        <v>67</v>
      </c>
      <c r="L310" s="147" t="s">
        <v>562</v>
      </c>
      <c r="M310" s="148">
        <v>3.0069999999999997</v>
      </c>
      <c r="N310" s="146"/>
      <c r="O310" s="150"/>
      <c r="P310" s="146"/>
    </row>
    <row r="311" spans="2:16" s="92" customFormat="1" ht="14.25" x14ac:dyDescent="0.2">
      <c r="B311" s="110"/>
      <c r="C311" s="110"/>
      <c r="D311" s="110"/>
      <c r="E311" s="110"/>
      <c r="F311" s="110"/>
      <c r="G311" s="110"/>
      <c r="H311" s="110"/>
      <c r="I311" s="147">
        <v>300893</v>
      </c>
      <c r="J311" s="147" t="s">
        <v>345</v>
      </c>
      <c r="K311" s="147" t="s">
        <v>67</v>
      </c>
      <c r="L311" s="147" t="s">
        <v>562</v>
      </c>
      <c r="M311" s="148">
        <v>1.6639999999999999</v>
      </c>
      <c r="N311" s="146"/>
      <c r="O311" s="150"/>
      <c r="P311" s="146"/>
    </row>
    <row r="312" spans="2:16" s="92" customFormat="1" ht="14.25" x14ac:dyDescent="0.2">
      <c r="B312" s="110"/>
      <c r="C312" s="110"/>
      <c r="D312" s="110"/>
      <c r="E312" s="110"/>
      <c r="F312" s="110"/>
      <c r="G312" s="110"/>
      <c r="H312" s="110"/>
      <c r="I312" s="147">
        <v>300895</v>
      </c>
      <c r="J312" s="147" t="s">
        <v>346</v>
      </c>
      <c r="K312" s="147" t="s">
        <v>67</v>
      </c>
      <c r="L312" s="147" t="s">
        <v>562</v>
      </c>
      <c r="M312" s="148">
        <v>2.2090000000000001</v>
      </c>
      <c r="N312" s="146"/>
      <c r="O312" s="150"/>
      <c r="P312" s="146"/>
    </row>
    <row r="313" spans="2:16" s="92" customFormat="1" ht="14.25" x14ac:dyDescent="0.2">
      <c r="B313" s="110"/>
      <c r="C313" s="110"/>
      <c r="D313" s="110"/>
      <c r="E313" s="110"/>
      <c r="F313" s="110"/>
      <c r="G313" s="110"/>
      <c r="H313" s="110"/>
      <c r="I313" s="147">
        <v>300896</v>
      </c>
      <c r="J313" s="147" t="s">
        <v>347</v>
      </c>
      <c r="K313" s="147" t="s">
        <v>67</v>
      </c>
      <c r="L313" s="147" t="s">
        <v>562</v>
      </c>
      <c r="M313" s="148">
        <v>2.2890000000000001</v>
      </c>
      <c r="N313" s="146"/>
      <c r="O313" s="150"/>
      <c r="P313" s="146"/>
    </row>
    <row r="314" spans="2:16" s="92" customFormat="1" ht="14.25" x14ac:dyDescent="0.2">
      <c r="B314" s="110"/>
      <c r="C314" s="110"/>
      <c r="D314" s="110"/>
      <c r="E314" s="110"/>
      <c r="F314" s="110"/>
      <c r="G314" s="110"/>
      <c r="H314" s="110"/>
      <c r="I314" s="147">
        <v>300899</v>
      </c>
      <c r="J314" s="147" t="s">
        <v>348</v>
      </c>
      <c r="K314" s="147" t="s">
        <v>67</v>
      </c>
      <c r="L314" s="147" t="s">
        <v>562</v>
      </c>
      <c r="M314" s="148">
        <v>1.944</v>
      </c>
      <c r="N314" s="146"/>
      <c r="O314" s="150"/>
      <c r="P314" s="146"/>
    </row>
    <row r="315" spans="2:16" s="92" customFormat="1" ht="14.25" x14ac:dyDescent="0.2">
      <c r="B315" s="110"/>
      <c r="C315" s="110"/>
      <c r="D315" s="110"/>
      <c r="E315" s="110"/>
      <c r="F315" s="110"/>
      <c r="G315" s="110"/>
      <c r="H315" s="110"/>
      <c r="I315" s="147">
        <v>300903</v>
      </c>
      <c r="J315" s="147" t="s">
        <v>349</v>
      </c>
      <c r="K315" s="147" t="s">
        <v>67</v>
      </c>
      <c r="L315" s="147" t="s">
        <v>562</v>
      </c>
      <c r="M315" s="148">
        <v>2.17</v>
      </c>
      <c r="N315" s="146"/>
      <c r="O315" s="150"/>
      <c r="P315" s="146"/>
    </row>
    <row r="316" spans="2:16" s="92" customFormat="1" ht="14.25" x14ac:dyDescent="0.2">
      <c r="B316" s="110"/>
      <c r="C316" s="110"/>
      <c r="D316" s="110"/>
      <c r="E316" s="110"/>
      <c r="F316" s="110"/>
      <c r="G316" s="110"/>
      <c r="H316" s="110"/>
      <c r="I316" s="147">
        <v>300905</v>
      </c>
      <c r="J316" s="147" t="s">
        <v>350</v>
      </c>
      <c r="K316" s="147" t="s">
        <v>67</v>
      </c>
      <c r="L316" s="147" t="s">
        <v>562</v>
      </c>
      <c r="M316" s="148">
        <v>2.5209999999999999</v>
      </c>
      <c r="N316" s="146"/>
      <c r="O316" s="150"/>
      <c r="P316" s="146"/>
    </row>
    <row r="317" spans="2:16" s="92" customFormat="1" ht="14.25" x14ac:dyDescent="0.2">
      <c r="B317" s="110"/>
      <c r="C317" s="110"/>
      <c r="D317" s="110"/>
      <c r="E317" s="110"/>
      <c r="F317" s="110"/>
      <c r="G317" s="110"/>
      <c r="H317" s="110"/>
      <c r="I317" s="147">
        <v>300906</v>
      </c>
      <c r="J317" s="147" t="s">
        <v>351</v>
      </c>
      <c r="K317" s="147" t="s">
        <v>67</v>
      </c>
      <c r="L317" s="147" t="s">
        <v>562</v>
      </c>
      <c r="M317" s="148">
        <v>2.923</v>
      </c>
      <c r="N317" s="146"/>
      <c r="O317" s="150"/>
      <c r="P317" s="146"/>
    </row>
    <row r="318" spans="2:16" s="92" customFormat="1" ht="14.25" x14ac:dyDescent="0.2">
      <c r="B318" s="110"/>
      <c r="C318" s="110"/>
      <c r="D318" s="110"/>
      <c r="E318" s="110"/>
      <c r="F318" s="110"/>
      <c r="G318" s="110"/>
      <c r="H318" s="110"/>
      <c r="I318" s="147">
        <v>300907</v>
      </c>
      <c r="J318" s="147" t="s">
        <v>352</v>
      </c>
      <c r="K318" s="147" t="s">
        <v>67</v>
      </c>
      <c r="L318" s="147" t="s">
        <v>562</v>
      </c>
      <c r="M318" s="148">
        <v>2.2090000000000001</v>
      </c>
      <c r="N318" s="146"/>
      <c r="O318" s="150"/>
      <c r="P318" s="146"/>
    </row>
    <row r="319" spans="2:16" s="92" customFormat="1" ht="14.25" x14ac:dyDescent="0.2">
      <c r="B319" s="110"/>
      <c r="C319" s="110"/>
      <c r="D319" s="110"/>
      <c r="E319" s="110"/>
      <c r="F319" s="110"/>
      <c r="G319" s="110"/>
      <c r="H319" s="110"/>
      <c r="I319" s="147">
        <v>300908</v>
      </c>
      <c r="J319" s="147" t="s">
        <v>353</v>
      </c>
      <c r="K319" s="147" t="s">
        <v>67</v>
      </c>
      <c r="L319" s="147" t="s">
        <v>562</v>
      </c>
      <c r="M319" s="148">
        <v>2.82</v>
      </c>
      <c r="N319" s="146"/>
      <c r="O319" s="150"/>
      <c r="P319" s="146"/>
    </row>
    <row r="320" spans="2:16" s="92" customFormat="1" ht="14.25" x14ac:dyDescent="0.2">
      <c r="B320" s="110"/>
      <c r="C320" s="110"/>
      <c r="D320" s="110"/>
      <c r="E320" s="110"/>
      <c r="F320" s="110"/>
      <c r="G320" s="110"/>
      <c r="H320" s="110"/>
      <c r="I320" s="147">
        <v>300909</v>
      </c>
      <c r="J320" s="147" t="s">
        <v>354</v>
      </c>
      <c r="K320" s="147" t="s">
        <v>67</v>
      </c>
      <c r="L320" s="147" t="s">
        <v>562</v>
      </c>
      <c r="M320" s="148">
        <v>3.3929999999999998</v>
      </c>
      <c r="N320" s="146"/>
      <c r="O320" s="150"/>
      <c r="P320" s="146"/>
    </row>
    <row r="321" spans="2:16" s="92" customFormat="1" ht="14.25" x14ac:dyDescent="0.2">
      <c r="B321" s="110"/>
      <c r="C321" s="110"/>
      <c r="D321" s="110"/>
      <c r="E321" s="110"/>
      <c r="F321" s="110"/>
      <c r="G321" s="110"/>
      <c r="H321" s="110"/>
      <c r="I321" s="147">
        <v>300910</v>
      </c>
      <c r="J321" s="147" t="s">
        <v>355</v>
      </c>
      <c r="K321" s="147" t="s">
        <v>67</v>
      </c>
      <c r="L321" s="147" t="s">
        <v>562</v>
      </c>
      <c r="M321" s="148">
        <v>2.202</v>
      </c>
      <c r="N321" s="146"/>
      <c r="O321" s="150"/>
      <c r="P321" s="146"/>
    </row>
    <row r="322" spans="2:16" s="92" customFormat="1" ht="14.25" x14ac:dyDescent="0.2">
      <c r="B322" s="110"/>
      <c r="C322" s="110"/>
      <c r="D322" s="110"/>
      <c r="E322" s="110"/>
      <c r="F322" s="110"/>
      <c r="G322" s="110"/>
      <c r="H322" s="110"/>
      <c r="I322" s="147">
        <v>300911</v>
      </c>
      <c r="J322" s="147" t="s">
        <v>356</v>
      </c>
      <c r="K322" s="147" t="s">
        <v>67</v>
      </c>
      <c r="L322" s="147" t="s">
        <v>562</v>
      </c>
      <c r="M322" s="148">
        <v>2.2090000000000001</v>
      </c>
      <c r="N322" s="146"/>
      <c r="O322" s="150"/>
      <c r="P322" s="146"/>
    </row>
    <row r="323" spans="2:16" s="92" customFormat="1" ht="14.25" x14ac:dyDescent="0.2">
      <c r="B323" s="110"/>
      <c r="C323" s="110"/>
      <c r="D323" s="110"/>
      <c r="E323" s="110"/>
      <c r="F323" s="110"/>
      <c r="G323" s="110"/>
      <c r="H323" s="110"/>
      <c r="I323" s="147">
        <v>300912</v>
      </c>
      <c r="J323" s="147" t="s">
        <v>357</v>
      </c>
      <c r="K323" s="147" t="s">
        <v>67</v>
      </c>
      <c r="L323" s="147" t="s">
        <v>562</v>
      </c>
      <c r="M323" s="148">
        <v>2.5209999999999999</v>
      </c>
      <c r="N323" s="146"/>
      <c r="O323" s="150"/>
      <c r="P323" s="146"/>
    </row>
    <row r="324" spans="2:16" s="92" customFormat="1" ht="14.25" x14ac:dyDescent="0.2">
      <c r="B324" s="110"/>
      <c r="C324" s="110"/>
      <c r="D324" s="110"/>
      <c r="E324" s="110"/>
      <c r="F324" s="110"/>
      <c r="G324" s="110"/>
      <c r="H324" s="110"/>
      <c r="I324" s="147">
        <v>300916</v>
      </c>
      <c r="J324" s="147" t="s">
        <v>358</v>
      </c>
      <c r="K324" s="147" t="s">
        <v>69</v>
      </c>
      <c r="L324" s="147" t="s">
        <v>562</v>
      </c>
      <c r="M324" s="148">
        <v>2.8079999999999998</v>
      </c>
      <c r="N324" s="146"/>
      <c r="O324" s="150"/>
      <c r="P324" s="146"/>
    </row>
    <row r="325" spans="2:16" s="92" customFormat="1" ht="14.25" x14ac:dyDescent="0.2">
      <c r="B325" s="110"/>
      <c r="C325" s="110"/>
      <c r="D325" s="110"/>
      <c r="E325" s="110"/>
      <c r="F325" s="110"/>
      <c r="G325" s="110"/>
      <c r="H325" s="110"/>
      <c r="I325" s="147">
        <v>300923</v>
      </c>
      <c r="J325" s="147" t="s">
        <v>359</v>
      </c>
      <c r="K325" s="147" t="s">
        <v>69</v>
      </c>
      <c r="L325" s="147" t="s">
        <v>562</v>
      </c>
      <c r="M325" s="148">
        <v>2.9919999999999995</v>
      </c>
      <c r="N325" s="146"/>
      <c r="O325" s="150"/>
      <c r="P325" s="146"/>
    </row>
    <row r="326" spans="2:16" s="92" customFormat="1" ht="14.25" x14ac:dyDescent="0.2">
      <c r="B326" s="110"/>
      <c r="C326" s="110"/>
      <c r="D326" s="110"/>
      <c r="E326" s="110"/>
      <c r="F326" s="110"/>
      <c r="G326" s="110"/>
      <c r="H326" s="110"/>
      <c r="I326" s="147">
        <v>300927</v>
      </c>
      <c r="J326" s="147" t="s">
        <v>360</v>
      </c>
      <c r="K326" s="147" t="s">
        <v>69</v>
      </c>
      <c r="L326" s="147" t="s">
        <v>562</v>
      </c>
      <c r="M326" s="148">
        <v>2.6909999999999998</v>
      </c>
      <c r="N326" s="146"/>
      <c r="O326" s="150"/>
      <c r="P326" s="146"/>
    </row>
    <row r="327" spans="2:16" s="92" customFormat="1" ht="14.25" x14ac:dyDescent="0.2">
      <c r="B327" s="110"/>
      <c r="C327" s="110"/>
      <c r="D327" s="110"/>
      <c r="E327" s="110"/>
      <c r="F327" s="110"/>
      <c r="G327" s="110"/>
      <c r="H327" s="110"/>
      <c r="I327" s="147">
        <v>300940</v>
      </c>
      <c r="J327" s="147" t="s">
        <v>361</v>
      </c>
      <c r="K327" s="147" t="s">
        <v>67</v>
      </c>
      <c r="L327" s="147" t="s">
        <v>562</v>
      </c>
      <c r="M327" s="148">
        <v>2.2890000000000001</v>
      </c>
      <c r="N327" s="146"/>
      <c r="O327" s="150"/>
      <c r="P327" s="146"/>
    </row>
    <row r="328" spans="2:16" s="92" customFormat="1" ht="14.25" x14ac:dyDescent="0.2">
      <c r="B328" s="110"/>
      <c r="C328" s="110"/>
      <c r="D328" s="110"/>
      <c r="E328" s="110"/>
      <c r="F328" s="110"/>
      <c r="G328" s="110"/>
      <c r="H328" s="110"/>
      <c r="I328" s="147">
        <v>300942</v>
      </c>
      <c r="J328" s="147" t="s">
        <v>362</v>
      </c>
      <c r="K328" s="147" t="s">
        <v>69</v>
      </c>
      <c r="L328" s="147" t="s">
        <v>562</v>
      </c>
      <c r="M328" s="148">
        <v>3.0089999999999995</v>
      </c>
      <c r="N328" s="146"/>
      <c r="O328" s="150"/>
      <c r="P328" s="146"/>
    </row>
    <row r="329" spans="2:16" s="92" customFormat="1" ht="14.25" x14ac:dyDescent="0.2">
      <c r="B329" s="110"/>
      <c r="C329" s="110"/>
      <c r="D329" s="110"/>
      <c r="E329" s="110"/>
      <c r="F329" s="110"/>
      <c r="G329" s="110"/>
      <c r="H329" s="110"/>
      <c r="I329" s="147">
        <v>300952</v>
      </c>
      <c r="J329" s="147" t="s">
        <v>363</v>
      </c>
      <c r="K329" s="147" t="s">
        <v>69</v>
      </c>
      <c r="L329" s="147" t="s">
        <v>562</v>
      </c>
      <c r="M329" s="148">
        <v>2.8769999999999998</v>
      </c>
      <c r="N329" s="146"/>
      <c r="O329" s="150"/>
      <c r="P329" s="146"/>
    </row>
    <row r="330" spans="2:16" s="92" customFormat="1" ht="14.25" x14ac:dyDescent="0.2">
      <c r="B330" s="110"/>
      <c r="C330" s="110"/>
      <c r="D330" s="110"/>
      <c r="E330" s="110"/>
      <c r="F330" s="110"/>
      <c r="G330" s="110"/>
      <c r="H330" s="110"/>
      <c r="I330" s="147">
        <v>300958</v>
      </c>
      <c r="J330" s="147" t="s">
        <v>364</v>
      </c>
      <c r="K330" s="147" t="s">
        <v>69</v>
      </c>
      <c r="L330" s="147" t="s">
        <v>562</v>
      </c>
      <c r="M330" s="148">
        <v>2.4209999999999998</v>
      </c>
      <c r="N330" s="146"/>
      <c r="O330" s="150"/>
      <c r="P330" s="146"/>
    </row>
    <row r="331" spans="2:16" s="92" customFormat="1" ht="14.25" x14ac:dyDescent="0.2">
      <c r="B331" s="110"/>
      <c r="C331" s="110"/>
      <c r="D331" s="110"/>
      <c r="E331" s="110"/>
      <c r="F331" s="110"/>
      <c r="G331" s="110"/>
      <c r="H331" s="110"/>
      <c r="I331" s="147">
        <v>300965</v>
      </c>
      <c r="J331" s="147" t="s">
        <v>365</v>
      </c>
      <c r="K331" s="147" t="s">
        <v>69</v>
      </c>
      <c r="L331" s="147" t="s">
        <v>562</v>
      </c>
      <c r="M331" s="148">
        <v>3.2529999999999997</v>
      </c>
      <c r="N331" s="146"/>
      <c r="O331" s="150"/>
      <c r="P331" s="146"/>
    </row>
    <row r="332" spans="2:16" s="92" customFormat="1" ht="14.25" x14ac:dyDescent="0.2">
      <c r="B332" s="110"/>
      <c r="C332" s="110"/>
      <c r="D332" s="110"/>
      <c r="E332" s="110"/>
      <c r="F332" s="110"/>
      <c r="G332" s="110"/>
      <c r="H332" s="110"/>
      <c r="I332" s="147">
        <v>300968</v>
      </c>
      <c r="J332" s="147" t="s">
        <v>366</v>
      </c>
      <c r="K332" s="147" t="s">
        <v>67</v>
      </c>
      <c r="L332" s="147" t="s">
        <v>562</v>
      </c>
      <c r="M332" s="148">
        <v>2.17</v>
      </c>
      <c r="N332" s="146"/>
      <c r="O332" s="150"/>
      <c r="P332" s="146"/>
    </row>
    <row r="333" spans="2:16" s="92" customFormat="1" ht="14.25" x14ac:dyDescent="0.2">
      <c r="B333" s="110"/>
      <c r="C333" s="110"/>
      <c r="D333" s="110"/>
      <c r="E333" s="110"/>
      <c r="F333" s="110"/>
      <c r="G333" s="110"/>
      <c r="H333" s="110"/>
      <c r="I333" s="147">
        <v>300975</v>
      </c>
      <c r="J333" s="147" t="s">
        <v>367</v>
      </c>
      <c r="K333" s="147" t="s">
        <v>67</v>
      </c>
      <c r="L333" s="147" t="s">
        <v>562</v>
      </c>
      <c r="M333" s="148">
        <v>2.2890000000000001</v>
      </c>
      <c r="N333" s="146"/>
      <c r="O333" s="150"/>
      <c r="P333" s="146"/>
    </row>
    <row r="334" spans="2:16" s="92" customFormat="1" ht="14.25" x14ac:dyDescent="0.2">
      <c r="B334" s="110"/>
      <c r="C334" s="110"/>
      <c r="D334" s="110"/>
      <c r="E334" s="110"/>
      <c r="F334" s="110"/>
      <c r="G334" s="110"/>
      <c r="H334" s="110"/>
      <c r="I334" s="147">
        <v>300983</v>
      </c>
      <c r="J334" s="147" t="s">
        <v>368</v>
      </c>
      <c r="K334" s="147" t="s">
        <v>67</v>
      </c>
      <c r="L334" s="147" t="s">
        <v>562</v>
      </c>
      <c r="M334" s="148">
        <v>2.17</v>
      </c>
      <c r="N334" s="146"/>
      <c r="O334" s="150"/>
      <c r="P334" s="146"/>
    </row>
    <row r="335" spans="2:16" s="92" customFormat="1" ht="14.25" x14ac:dyDescent="0.2">
      <c r="B335" s="110"/>
      <c r="C335" s="110"/>
      <c r="D335" s="110"/>
      <c r="E335" s="110"/>
      <c r="F335" s="110"/>
      <c r="G335" s="110"/>
      <c r="H335" s="110"/>
      <c r="I335" s="147">
        <v>300991</v>
      </c>
      <c r="J335" s="147" t="s">
        <v>369</v>
      </c>
      <c r="K335" s="147" t="s">
        <v>67</v>
      </c>
      <c r="L335" s="147" t="s">
        <v>562</v>
      </c>
      <c r="M335" s="148">
        <v>2.1110000000000002</v>
      </c>
      <c r="N335" s="146"/>
      <c r="O335" s="150"/>
      <c r="P335" s="146"/>
    </row>
    <row r="336" spans="2:16" s="92" customFormat="1" ht="14.25" x14ac:dyDescent="0.2">
      <c r="B336" s="110"/>
      <c r="C336" s="110"/>
      <c r="D336" s="110"/>
      <c r="E336" s="110"/>
      <c r="F336" s="110"/>
      <c r="G336" s="110"/>
      <c r="H336" s="110"/>
      <c r="I336" s="147">
        <v>300997</v>
      </c>
      <c r="J336" s="147" t="s">
        <v>370</v>
      </c>
      <c r="K336" s="147" t="s">
        <v>67</v>
      </c>
      <c r="L336" s="147" t="s">
        <v>562</v>
      </c>
      <c r="M336" s="148">
        <v>1.9289999999999998</v>
      </c>
      <c r="N336" s="146"/>
      <c r="O336" s="150"/>
      <c r="P336" s="146"/>
    </row>
    <row r="337" spans="2:16" s="92" customFormat="1" ht="14.25" x14ac:dyDescent="0.2">
      <c r="B337" s="110"/>
      <c r="C337" s="110"/>
      <c r="D337" s="110"/>
      <c r="E337" s="110"/>
      <c r="F337" s="110"/>
      <c r="G337" s="110"/>
      <c r="H337" s="110"/>
      <c r="I337" s="147">
        <v>300998</v>
      </c>
      <c r="J337" s="147" t="s">
        <v>590</v>
      </c>
      <c r="K337" s="147" t="s">
        <v>67</v>
      </c>
      <c r="L337" s="147" t="s">
        <v>562</v>
      </c>
      <c r="M337" s="148">
        <v>1.7989999999999999</v>
      </c>
      <c r="N337" s="146"/>
      <c r="O337" s="150"/>
      <c r="P337" s="146"/>
    </row>
    <row r="338" spans="2:16" s="92" customFormat="1" ht="14.25" x14ac:dyDescent="0.2">
      <c r="B338" s="110"/>
      <c r="C338" s="110"/>
      <c r="D338" s="110"/>
      <c r="E338" s="110"/>
      <c r="F338" s="110"/>
      <c r="G338" s="110"/>
      <c r="H338" s="110"/>
      <c r="I338" s="147">
        <v>301002</v>
      </c>
      <c r="J338" s="147" t="s">
        <v>371</v>
      </c>
      <c r="K338" s="147" t="s">
        <v>67</v>
      </c>
      <c r="L338" s="147" t="s">
        <v>562</v>
      </c>
      <c r="M338" s="148">
        <v>2.6659999999999999</v>
      </c>
      <c r="N338" s="146"/>
      <c r="O338" s="150"/>
      <c r="P338" s="146"/>
    </row>
    <row r="339" spans="2:16" s="92" customFormat="1" ht="14.25" x14ac:dyDescent="0.2">
      <c r="B339" s="110"/>
      <c r="C339" s="110"/>
      <c r="D339" s="110"/>
      <c r="E339" s="110"/>
      <c r="F339" s="110"/>
      <c r="G339" s="110"/>
      <c r="H339" s="110"/>
      <c r="I339" s="147">
        <v>301006</v>
      </c>
      <c r="J339" s="147" t="s">
        <v>372</v>
      </c>
      <c r="K339" s="147" t="s">
        <v>67</v>
      </c>
      <c r="L339" s="147" t="s">
        <v>562</v>
      </c>
      <c r="M339" s="148">
        <v>2.82</v>
      </c>
      <c r="N339" s="146"/>
      <c r="O339" s="150"/>
      <c r="P339" s="146"/>
    </row>
    <row r="340" spans="2:16" s="92" customFormat="1" ht="14.25" x14ac:dyDescent="0.2">
      <c r="B340" s="110"/>
      <c r="C340" s="110"/>
      <c r="D340" s="110"/>
      <c r="E340" s="110"/>
      <c r="F340" s="110"/>
      <c r="G340" s="110"/>
      <c r="H340" s="110"/>
      <c r="I340" s="147">
        <v>301009</v>
      </c>
      <c r="J340" s="147" t="s">
        <v>373</v>
      </c>
      <c r="K340" s="147" t="s">
        <v>67</v>
      </c>
      <c r="L340" s="147" t="s">
        <v>562</v>
      </c>
      <c r="M340" s="148">
        <v>2.2090000000000001</v>
      </c>
      <c r="N340" s="146"/>
      <c r="O340" s="150"/>
      <c r="P340" s="146"/>
    </row>
    <row r="341" spans="2:16" s="92" customFormat="1" ht="14.25" x14ac:dyDescent="0.2">
      <c r="B341" s="110"/>
      <c r="C341" s="110"/>
      <c r="D341" s="110"/>
      <c r="E341" s="110"/>
      <c r="F341" s="110"/>
      <c r="G341" s="110"/>
      <c r="H341" s="110"/>
      <c r="I341" s="147">
        <v>301013</v>
      </c>
      <c r="J341" s="147" t="s">
        <v>374</v>
      </c>
      <c r="K341" s="147" t="s">
        <v>67</v>
      </c>
      <c r="L341" s="147" t="s">
        <v>562</v>
      </c>
      <c r="M341" s="148">
        <v>2.2170000000000001</v>
      </c>
      <c r="N341" s="146"/>
      <c r="O341" s="150"/>
      <c r="P341" s="146"/>
    </row>
    <row r="342" spans="2:16" s="92" customFormat="1" ht="14.25" x14ac:dyDescent="0.2">
      <c r="B342" s="110"/>
      <c r="C342" s="110"/>
      <c r="D342" s="110"/>
      <c r="E342" s="110"/>
      <c r="F342" s="110"/>
      <c r="G342" s="110"/>
      <c r="H342" s="110"/>
      <c r="I342" s="147">
        <v>301014</v>
      </c>
      <c r="J342" s="147" t="s">
        <v>375</v>
      </c>
      <c r="K342" s="147" t="s">
        <v>67</v>
      </c>
      <c r="L342" s="147" t="s">
        <v>562</v>
      </c>
      <c r="M342" s="148">
        <v>2.82</v>
      </c>
      <c r="N342" s="146"/>
      <c r="O342" s="150"/>
      <c r="P342" s="146"/>
    </row>
    <row r="343" spans="2:16" s="92" customFormat="1" ht="14.25" x14ac:dyDescent="0.2">
      <c r="B343" s="110"/>
      <c r="C343" s="110"/>
      <c r="D343" s="110"/>
      <c r="E343" s="110"/>
      <c r="F343" s="110"/>
      <c r="G343" s="110"/>
      <c r="H343" s="110"/>
      <c r="I343" s="147">
        <v>301015</v>
      </c>
      <c r="J343" s="147" t="s">
        <v>376</v>
      </c>
      <c r="K343" s="147" t="s">
        <v>67</v>
      </c>
      <c r="L343" s="147" t="s">
        <v>562</v>
      </c>
      <c r="M343" s="148">
        <v>1.994</v>
      </c>
      <c r="N343" s="146"/>
      <c r="O343" s="150"/>
      <c r="P343" s="146"/>
    </row>
    <row r="344" spans="2:16" s="92" customFormat="1" ht="14.25" x14ac:dyDescent="0.2">
      <c r="B344" s="110"/>
      <c r="C344" s="110"/>
      <c r="D344" s="110"/>
      <c r="E344" s="110"/>
      <c r="F344" s="110"/>
      <c r="G344" s="110"/>
      <c r="H344" s="110"/>
      <c r="I344" s="147">
        <v>301016</v>
      </c>
      <c r="J344" s="147" t="s">
        <v>377</v>
      </c>
      <c r="K344" s="147" t="s">
        <v>67</v>
      </c>
      <c r="L344" s="147" t="s">
        <v>562</v>
      </c>
      <c r="M344" s="148">
        <v>2.202</v>
      </c>
      <c r="N344" s="146"/>
      <c r="O344" s="150"/>
      <c r="P344" s="146"/>
    </row>
    <row r="345" spans="2:16" s="92" customFormat="1" ht="14.25" x14ac:dyDescent="0.2">
      <c r="B345" s="110"/>
      <c r="C345" s="110"/>
      <c r="D345" s="110"/>
      <c r="E345" s="110"/>
      <c r="F345" s="110"/>
      <c r="G345" s="110"/>
      <c r="H345" s="110"/>
      <c r="I345" s="147">
        <v>301017</v>
      </c>
      <c r="J345" s="147" t="s">
        <v>378</v>
      </c>
      <c r="K345" s="147" t="s">
        <v>67</v>
      </c>
      <c r="L345" s="147" t="s">
        <v>562</v>
      </c>
      <c r="M345" s="148">
        <v>2.202</v>
      </c>
      <c r="N345" s="146"/>
      <c r="O345" s="150"/>
      <c r="P345" s="146"/>
    </row>
    <row r="346" spans="2:16" s="92" customFormat="1" ht="14.25" x14ac:dyDescent="0.2">
      <c r="B346" s="110"/>
      <c r="C346" s="110"/>
      <c r="D346" s="110"/>
      <c r="E346" s="110"/>
      <c r="F346" s="110"/>
      <c r="G346" s="110"/>
      <c r="H346" s="110"/>
      <c r="I346" s="147">
        <v>301021</v>
      </c>
      <c r="J346" s="147" t="s">
        <v>379</v>
      </c>
      <c r="K346" s="147" t="s">
        <v>67</v>
      </c>
      <c r="L346" s="147" t="s">
        <v>562</v>
      </c>
      <c r="M346" s="148">
        <v>2.202</v>
      </c>
      <c r="N346" s="146"/>
      <c r="O346" s="150"/>
      <c r="P346" s="146"/>
    </row>
    <row r="347" spans="2:16" s="92" customFormat="1" ht="14.25" x14ac:dyDescent="0.2">
      <c r="B347" s="110"/>
      <c r="C347" s="110"/>
      <c r="D347" s="110"/>
      <c r="E347" s="110"/>
      <c r="F347" s="110"/>
      <c r="G347" s="110"/>
      <c r="H347" s="110"/>
      <c r="I347" s="147">
        <v>301022</v>
      </c>
      <c r="J347" s="147" t="s">
        <v>380</v>
      </c>
      <c r="K347" s="147" t="s">
        <v>67</v>
      </c>
      <c r="L347" s="147" t="s">
        <v>562</v>
      </c>
      <c r="M347" s="148">
        <v>2.2170000000000001</v>
      </c>
      <c r="N347" s="146"/>
      <c r="O347" s="150"/>
      <c r="P347" s="146"/>
    </row>
    <row r="348" spans="2:16" s="92" customFormat="1" ht="14.25" x14ac:dyDescent="0.2">
      <c r="B348" s="110"/>
      <c r="C348" s="110"/>
      <c r="D348" s="110"/>
      <c r="E348" s="110"/>
      <c r="F348" s="110"/>
      <c r="G348" s="110"/>
      <c r="H348" s="110"/>
      <c r="I348" s="147">
        <v>301024</v>
      </c>
      <c r="J348" s="147" t="s">
        <v>381</v>
      </c>
      <c r="K348" s="147" t="s">
        <v>67</v>
      </c>
      <c r="L348" s="147" t="s">
        <v>562</v>
      </c>
      <c r="M348" s="148">
        <v>2.9409999999999998</v>
      </c>
      <c r="N348" s="146"/>
      <c r="O348" s="150"/>
      <c r="P348" s="146"/>
    </row>
    <row r="349" spans="2:16" s="92" customFormat="1" ht="14.25" x14ac:dyDescent="0.2">
      <c r="B349" s="110"/>
      <c r="C349" s="110"/>
      <c r="D349" s="110"/>
      <c r="E349" s="110"/>
      <c r="F349" s="110"/>
      <c r="G349" s="110"/>
      <c r="H349" s="110"/>
      <c r="I349" s="147">
        <v>301027</v>
      </c>
      <c r="J349" s="147" t="s">
        <v>382</v>
      </c>
      <c r="K349" s="147" t="s">
        <v>67</v>
      </c>
      <c r="L349" s="147" t="s">
        <v>562</v>
      </c>
      <c r="M349" s="148">
        <v>2.82</v>
      </c>
      <c r="N349" s="146"/>
      <c r="O349" s="150"/>
      <c r="P349" s="146"/>
    </row>
    <row r="350" spans="2:16" s="92" customFormat="1" ht="14.25" x14ac:dyDescent="0.2">
      <c r="B350" s="110"/>
      <c r="C350" s="110"/>
      <c r="D350" s="110"/>
      <c r="E350" s="110"/>
      <c r="F350" s="110"/>
      <c r="G350" s="110"/>
      <c r="H350" s="110"/>
      <c r="I350" s="147">
        <v>301028</v>
      </c>
      <c r="J350" s="147" t="s">
        <v>383</v>
      </c>
      <c r="K350" s="147" t="s">
        <v>67</v>
      </c>
      <c r="L350" s="147" t="s">
        <v>562</v>
      </c>
      <c r="M350" s="148">
        <v>2.17</v>
      </c>
      <c r="N350" s="146"/>
      <c r="O350" s="150"/>
      <c r="P350" s="146"/>
    </row>
    <row r="351" spans="2:16" s="92" customFormat="1" ht="14.25" x14ac:dyDescent="0.2">
      <c r="B351" s="110"/>
      <c r="C351" s="110"/>
      <c r="D351" s="110"/>
      <c r="E351" s="110"/>
      <c r="F351" s="110"/>
      <c r="G351" s="110"/>
      <c r="H351" s="110"/>
      <c r="I351" s="147">
        <v>301029</v>
      </c>
      <c r="J351" s="147" t="s">
        <v>384</v>
      </c>
      <c r="K351" s="147" t="s">
        <v>67</v>
      </c>
      <c r="L351" s="147" t="s">
        <v>562</v>
      </c>
      <c r="M351" s="148">
        <v>2.17</v>
      </c>
      <c r="N351" s="146"/>
      <c r="O351" s="150"/>
      <c r="P351" s="146"/>
    </row>
    <row r="352" spans="2:16" s="92" customFormat="1" ht="14.25" x14ac:dyDescent="0.2">
      <c r="B352" s="110"/>
      <c r="C352" s="110"/>
      <c r="D352" s="110"/>
      <c r="E352" s="110"/>
      <c r="F352" s="110"/>
      <c r="G352" s="110"/>
      <c r="H352" s="110"/>
      <c r="I352" s="147">
        <v>301031</v>
      </c>
      <c r="J352" s="147" t="s">
        <v>385</v>
      </c>
      <c r="K352" s="147" t="s">
        <v>67</v>
      </c>
      <c r="L352" s="147" t="s">
        <v>562</v>
      </c>
      <c r="M352" s="148">
        <v>2.5589999999999997</v>
      </c>
      <c r="N352" s="146"/>
      <c r="O352" s="150"/>
      <c r="P352" s="146"/>
    </row>
    <row r="353" spans="2:16" s="92" customFormat="1" ht="14.25" x14ac:dyDescent="0.2">
      <c r="B353" s="110"/>
      <c r="C353" s="110"/>
      <c r="D353" s="110"/>
      <c r="E353" s="110"/>
      <c r="F353" s="110"/>
      <c r="G353" s="110"/>
      <c r="H353" s="110"/>
      <c r="I353" s="147">
        <v>301033</v>
      </c>
      <c r="J353" s="147" t="s">
        <v>386</v>
      </c>
      <c r="K353" s="147" t="s">
        <v>67</v>
      </c>
      <c r="L353" s="147" t="s">
        <v>562</v>
      </c>
      <c r="M353" s="148">
        <v>1.944</v>
      </c>
      <c r="N353" s="146"/>
      <c r="O353" s="150"/>
      <c r="P353" s="146"/>
    </row>
    <row r="354" spans="2:16" s="92" customFormat="1" ht="14.25" x14ac:dyDescent="0.2">
      <c r="B354" s="110"/>
      <c r="C354" s="110"/>
      <c r="D354" s="110"/>
      <c r="E354" s="110"/>
      <c r="F354" s="110"/>
      <c r="G354" s="110"/>
      <c r="H354" s="110"/>
      <c r="I354" s="147">
        <v>301034</v>
      </c>
      <c r="J354" s="147" t="s">
        <v>387</v>
      </c>
      <c r="K354" s="147" t="s">
        <v>67</v>
      </c>
      <c r="L354" s="147" t="s">
        <v>562</v>
      </c>
      <c r="M354" s="148">
        <v>2.9409999999999998</v>
      </c>
      <c r="N354" s="146"/>
      <c r="O354" s="150"/>
      <c r="P354" s="146"/>
    </row>
    <row r="355" spans="2:16" s="92" customFormat="1" ht="14.25" x14ac:dyDescent="0.2">
      <c r="B355" s="110"/>
      <c r="C355" s="110"/>
      <c r="D355" s="110"/>
      <c r="E355" s="110"/>
      <c r="F355" s="110"/>
      <c r="G355" s="110"/>
      <c r="H355" s="110"/>
      <c r="I355" s="147">
        <v>301037</v>
      </c>
      <c r="J355" s="147" t="s">
        <v>388</v>
      </c>
      <c r="K355" s="147" t="s">
        <v>69</v>
      </c>
      <c r="L355" s="147" t="s">
        <v>562</v>
      </c>
      <c r="M355" s="148">
        <v>3.7039999999999997</v>
      </c>
      <c r="N355" s="146"/>
      <c r="O355" s="150"/>
      <c r="P355" s="146"/>
    </row>
    <row r="356" spans="2:16" s="92" customFormat="1" ht="14.25" x14ac:dyDescent="0.2">
      <c r="B356" s="110"/>
      <c r="C356" s="110"/>
      <c r="D356" s="110"/>
      <c r="E356" s="110"/>
      <c r="F356" s="110"/>
      <c r="G356" s="110"/>
      <c r="H356" s="110"/>
      <c r="I356" s="147">
        <v>301038</v>
      </c>
      <c r="J356" s="147" t="s">
        <v>389</v>
      </c>
      <c r="K356" s="147" t="s">
        <v>67</v>
      </c>
      <c r="L356" s="147" t="s">
        <v>562</v>
      </c>
      <c r="M356" s="148">
        <v>2.2890000000000001</v>
      </c>
      <c r="N356" s="146"/>
      <c r="O356" s="150"/>
      <c r="P356" s="146"/>
    </row>
    <row r="357" spans="2:16" s="92" customFormat="1" ht="14.25" x14ac:dyDescent="0.2">
      <c r="B357" s="110"/>
      <c r="C357" s="110"/>
      <c r="D357" s="110"/>
      <c r="E357" s="110"/>
      <c r="F357" s="110"/>
      <c r="G357" s="110"/>
      <c r="H357" s="110"/>
      <c r="I357" s="147">
        <v>301039</v>
      </c>
      <c r="J357" s="147" t="s">
        <v>390</v>
      </c>
      <c r="K357" s="147" t="s">
        <v>67</v>
      </c>
      <c r="L357" s="147" t="s">
        <v>562</v>
      </c>
      <c r="M357" s="148">
        <v>2.17</v>
      </c>
      <c r="N357" s="146"/>
      <c r="O357" s="150"/>
      <c r="P357" s="146"/>
    </row>
    <row r="358" spans="2:16" s="92" customFormat="1" ht="14.25" x14ac:dyDescent="0.2">
      <c r="B358" s="110"/>
      <c r="C358" s="110"/>
      <c r="D358" s="110"/>
      <c r="E358" s="110"/>
      <c r="F358" s="110"/>
      <c r="G358" s="110"/>
      <c r="H358" s="110"/>
      <c r="I358" s="147">
        <v>301040</v>
      </c>
      <c r="J358" s="147" t="s">
        <v>391</v>
      </c>
      <c r="K358" s="147" t="s">
        <v>67</v>
      </c>
      <c r="L358" s="147" t="s">
        <v>562</v>
      </c>
      <c r="M358" s="148">
        <v>2.17</v>
      </c>
      <c r="N358" s="146"/>
      <c r="O358" s="150"/>
      <c r="P358" s="146"/>
    </row>
    <row r="359" spans="2:16" s="92" customFormat="1" ht="14.25" x14ac:dyDescent="0.2">
      <c r="B359" s="110"/>
      <c r="C359" s="110"/>
      <c r="D359" s="110"/>
      <c r="E359" s="110"/>
      <c r="F359" s="110"/>
      <c r="G359" s="110"/>
      <c r="H359" s="110"/>
      <c r="I359" s="147">
        <v>301042</v>
      </c>
      <c r="J359" s="147" t="s">
        <v>392</v>
      </c>
      <c r="K359" s="147" t="s">
        <v>67</v>
      </c>
      <c r="L359" s="147" t="s">
        <v>562</v>
      </c>
      <c r="M359" s="148">
        <v>3.3009999999999997</v>
      </c>
      <c r="N359" s="146"/>
      <c r="O359" s="150"/>
      <c r="P359" s="146"/>
    </row>
    <row r="360" spans="2:16" s="92" customFormat="1" ht="14.25" x14ac:dyDescent="0.2">
      <c r="B360" s="110"/>
      <c r="C360" s="110"/>
      <c r="D360" s="110"/>
      <c r="E360" s="110"/>
      <c r="F360" s="110"/>
      <c r="G360" s="110"/>
      <c r="H360" s="110"/>
      <c r="I360" s="147">
        <v>301043</v>
      </c>
      <c r="J360" s="147" t="s">
        <v>393</v>
      </c>
      <c r="K360" s="147" t="s">
        <v>67</v>
      </c>
      <c r="L360" s="147" t="s">
        <v>562</v>
      </c>
      <c r="M360" s="148">
        <v>2.2789999999999999</v>
      </c>
      <c r="N360" s="146"/>
      <c r="O360" s="150"/>
      <c r="P360" s="146"/>
    </row>
    <row r="361" spans="2:16" s="92" customFormat="1" ht="14.25" x14ac:dyDescent="0.2">
      <c r="B361" s="110"/>
      <c r="C361" s="110"/>
      <c r="D361" s="110"/>
      <c r="E361" s="110"/>
      <c r="F361" s="110"/>
      <c r="G361" s="110"/>
      <c r="H361" s="110"/>
      <c r="I361" s="147">
        <v>301045</v>
      </c>
      <c r="J361" s="147" t="s">
        <v>394</v>
      </c>
      <c r="K361" s="147" t="s">
        <v>67</v>
      </c>
      <c r="L361" s="147" t="s">
        <v>562</v>
      </c>
      <c r="M361" s="148">
        <v>2.5209999999999999</v>
      </c>
      <c r="N361" s="146"/>
      <c r="O361" s="150"/>
      <c r="P361" s="146"/>
    </row>
    <row r="362" spans="2:16" s="92" customFormat="1" ht="14.25" x14ac:dyDescent="0.2">
      <c r="B362" s="110"/>
      <c r="C362" s="110"/>
      <c r="D362" s="110"/>
      <c r="E362" s="110"/>
      <c r="F362" s="110"/>
      <c r="G362" s="110"/>
      <c r="H362" s="110"/>
      <c r="I362" s="147">
        <v>301046</v>
      </c>
      <c r="J362" s="147" t="s">
        <v>395</v>
      </c>
      <c r="K362" s="147" t="s">
        <v>69</v>
      </c>
      <c r="L362" s="147" t="s">
        <v>562</v>
      </c>
      <c r="M362" s="148">
        <v>3.7330000000000001</v>
      </c>
      <c r="N362" s="146"/>
      <c r="O362" s="150"/>
      <c r="P362" s="146"/>
    </row>
    <row r="363" spans="2:16" s="92" customFormat="1" ht="14.25" x14ac:dyDescent="0.2">
      <c r="B363" s="110"/>
      <c r="C363" s="110"/>
      <c r="D363" s="110"/>
      <c r="E363" s="110"/>
      <c r="F363" s="110"/>
      <c r="G363" s="110"/>
      <c r="H363" s="110"/>
      <c r="I363" s="147">
        <v>301049</v>
      </c>
      <c r="J363" s="147" t="s">
        <v>396</v>
      </c>
      <c r="K363" s="147" t="s">
        <v>69</v>
      </c>
      <c r="L363" s="147" t="s">
        <v>562</v>
      </c>
      <c r="M363" s="148">
        <v>3.6349999999999998</v>
      </c>
      <c r="N363" s="146"/>
      <c r="O363" s="150"/>
      <c r="P363" s="146"/>
    </row>
    <row r="364" spans="2:16" s="92" customFormat="1" ht="14.25" x14ac:dyDescent="0.2">
      <c r="B364" s="110"/>
      <c r="C364" s="110"/>
      <c r="D364" s="110"/>
      <c r="E364" s="110"/>
      <c r="F364" s="110"/>
      <c r="G364" s="110"/>
      <c r="H364" s="110"/>
      <c r="I364" s="147">
        <v>301050</v>
      </c>
      <c r="J364" s="147" t="s">
        <v>397</v>
      </c>
      <c r="K364" s="147" t="s">
        <v>67</v>
      </c>
      <c r="L364" s="147" t="s">
        <v>562</v>
      </c>
      <c r="M364" s="148">
        <v>3.3009999999999997</v>
      </c>
      <c r="N364" s="146"/>
      <c r="O364" s="150"/>
      <c r="P364" s="146"/>
    </row>
    <row r="365" spans="2:16" s="92" customFormat="1" ht="14.25" x14ac:dyDescent="0.2">
      <c r="B365" s="110"/>
      <c r="C365" s="110"/>
      <c r="D365" s="110"/>
      <c r="E365" s="110"/>
      <c r="F365" s="110"/>
      <c r="G365" s="110"/>
      <c r="H365" s="110"/>
      <c r="I365" s="147">
        <v>301051</v>
      </c>
      <c r="J365" s="147" t="s">
        <v>398</v>
      </c>
      <c r="K365" s="147" t="s">
        <v>67</v>
      </c>
      <c r="L365" s="147" t="s">
        <v>562</v>
      </c>
      <c r="M365" s="148">
        <v>3.3929999999999998</v>
      </c>
      <c r="N365" s="146"/>
      <c r="O365" s="150"/>
      <c r="P365" s="146"/>
    </row>
    <row r="366" spans="2:16" s="92" customFormat="1" ht="14.25" x14ac:dyDescent="0.2">
      <c r="B366" s="110"/>
      <c r="C366" s="110"/>
      <c r="D366" s="110"/>
      <c r="E366" s="110"/>
      <c r="F366" s="110"/>
      <c r="G366" s="110"/>
      <c r="H366" s="110"/>
      <c r="I366" s="147">
        <v>301052</v>
      </c>
      <c r="J366" s="147" t="s">
        <v>399</v>
      </c>
      <c r="K366" s="147" t="s">
        <v>69</v>
      </c>
      <c r="L366" s="147" t="s">
        <v>562</v>
      </c>
      <c r="M366" s="148">
        <v>3.6199999999999997</v>
      </c>
      <c r="N366" s="146"/>
      <c r="O366" s="150"/>
      <c r="P366" s="146"/>
    </row>
    <row r="367" spans="2:16" s="92" customFormat="1" ht="14.25" x14ac:dyDescent="0.2">
      <c r="B367" s="110"/>
      <c r="C367" s="110"/>
      <c r="D367" s="110"/>
      <c r="E367" s="110"/>
      <c r="F367" s="110"/>
      <c r="G367" s="110"/>
      <c r="H367" s="110"/>
      <c r="I367" s="147">
        <v>301054</v>
      </c>
      <c r="J367" s="147" t="s">
        <v>400</v>
      </c>
      <c r="K367" s="147" t="s">
        <v>69</v>
      </c>
      <c r="L367" s="147" t="s">
        <v>562</v>
      </c>
      <c r="M367" s="148">
        <v>3.8929999999999998</v>
      </c>
      <c r="N367" s="146"/>
      <c r="O367" s="150"/>
      <c r="P367" s="146"/>
    </row>
    <row r="368" spans="2:16" s="92" customFormat="1" ht="14.25" x14ac:dyDescent="0.2">
      <c r="B368" s="110"/>
      <c r="C368" s="110"/>
      <c r="D368" s="110"/>
      <c r="E368" s="110"/>
      <c r="F368" s="110"/>
      <c r="G368" s="110"/>
      <c r="H368" s="110"/>
      <c r="I368" s="147">
        <v>301056</v>
      </c>
      <c r="J368" s="147" t="s">
        <v>401</v>
      </c>
      <c r="K368" s="147" t="s">
        <v>69</v>
      </c>
      <c r="L368" s="147" t="s">
        <v>562</v>
      </c>
      <c r="M368" s="148">
        <v>2.3769999999999998</v>
      </c>
      <c r="N368" s="146"/>
      <c r="O368" s="150"/>
      <c r="P368" s="146"/>
    </row>
    <row r="369" spans="2:16" s="92" customFormat="1" ht="14.25" x14ac:dyDescent="0.2">
      <c r="B369" s="110"/>
      <c r="C369" s="110"/>
      <c r="D369" s="110"/>
      <c r="E369" s="110"/>
      <c r="F369" s="110"/>
      <c r="G369" s="110"/>
      <c r="H369" s="110"/>
      <c r="I369" s="147">
        <v>301060</v>
      </c>
      <c r="J369" s="147" t="s">
        <v>402</v>
      </c>
      <c r="K369" s="147" t="s">
        <v>67</v>
      </c>
      <c r="L369" s="147" t="s">
        <v>562</v>
      </c>
      <c r="M369" s="148">
        <v>2.5209999999999999</v>
      </c>
      <c r="N369" s="146"/>
      <c r="O369" s="150"/>
      <c r="P369" s="146"/>
    </row>
    <row r="370" spans="2:16" s="92" customFormat="1" ht="14.25" x14ac:dyDescent="0.2">
      <c r="B370" s="110"/>
      <c r="C370" s="110"/>
      <c r="D370" s="110"/>
      <c r="E370" s="110"/>
      <c r="F370" s="110"/>
      <c r="G370" s="110"/>
      <c r="H370" s="110"/>
      <c r="I370" s="147">
        <v>301063</v>
      </c>
      <c r="J370" s="147" t="s">
        <v>403</v>
      </c>
      <c r="K370" s="147" t="s">
        <v>67</v>
      </c>
      <c r="L370" s="147" t="s">
        <v>562</v>
      </c>
      <c r="M370" s="148">
        <v>2.024</v>
      </c>
      <c r="N370" s="146"/>
      <c r="O370" s="150"/>
      <c r="P370" s="146"/>
    </row>
    <row r="371" spans="2:16" s="92" customFormat="1" ht="14.25" x14ac:dyDescent="0.2">
      <c r="B371" s="110"/>
      <c r="C371" s="110"/>
      <c r="D371" s="110"/>
      <c r="E371" s="110"/>
      <c r="F371" s="110"/>
      <c r="G371" s="110"/>
      <c r="H371" s="110"/>
      <c r="I371" s="147">
        <v>301064</v>
      </c>
      <c r="J371" s="147" t="s">
        <v>404</v>
      </c>
      <c r="K371" s="147" t="s">
        <v>67</v>
      </c>
      <c r="L371" s="147" t="s">
        <v>562</v>
      </c>
      <c r="M371" s="148">
        <v>2.5909999999999997</v>
      </c>
      <c r="N371" s="146"/>
      <c r="O371" s="150"/>
      <c r="P371" s="146"/>
    </row>
    <row r="372" spans="2:16" s="92" customFormat="1" ht="14.25" x14ac:dyDescent="0.2">
      <c r="B372" s="110"/>
      <c r="C372" s="110"/>
      <c r="D372" s="110"/>
      <c r="E372" s="110"/>
      <c r="F372" s="110"/>
      <c r="G372" s="110"/>
      <c r="H372" s="110"/>
      <c r="I372" s="147">
        <v>301065</v>
      </c>
      <c r="J372" s="147" t="s">
        <v>405</v>
      </c>
      <c r="K372" s="147" t="s">
        <v>67</v>
      </c>
      <c r="L372" s="147" t="s">
        <v>562</v>
      </c>
      <c r="M372" s="148">
        <v>2.5209999999999999</v>
      </c>
      <c r="N372" s="146"/>
      <c r="O372" s="150"/>
      <c r="P372" s="146"/>
    </row>
    <row r="373" spans="2:16" s="92" customFormat="1" ht="14.25" x14ac:dyDescent="0.2">
      <c r="B373" s="110"/>
      <c r="C373" s="110"/>
      <c r="D373" s="110"/>
      <c r="E373" s="110"/>
      <c r="F373" s="110"/>
      <c r="G373" s="110"/>
      <c r="H373" s="110"/>
      <c r="I373" s="147">
        <v>301080</v>
      </c>
      <c r="J373" s="147" t="s">
        <v>20</v>
      </c>
      <c r="K373" s="147" t="s">
        <v>10</v>
      </c>
      <c r="L373" s="147" t="s">
        <v>562</v>
      </c>
      <c r="M373" s="148">
        <v>0.52500000000000002</v>
      </c>
      <c r="N373" s="146"/>
      <c r="O373" s="150"/>
      <c r="P373" s="146"/>
    </row>
    <row r="374" spans="2:16" s="92" customFormat="1" ht="14.25" x14ac:dyDescent="0.2">
      <c r="B374" s="110"/>
      <c r="C374" s="110"/>
      <c r="D374" s="110"/>
      <c r="E374" s="110"/>
      <c r="F374" s="110"/>
      <c r="G374" s="110"/>
      <c r="H374" s="110"/>
      <c r="I374" s="147">
        <v>301097</v>
      </c>
      <c r="J374" s="147" t="s">
        <v>33</v>
      </c>
      <c r="K374" s="147" t="s">
        <v>10</v>
      </c>
      <c r="L374" s="147" t="s">
        <v>562</v>
      </c>
      <c r="M374" s="148">
        <v>1.3959999999999999</v>
      </c>
      <c r="N374" s="146"/>
      <c r="O374" s="150"/>
      <c r="P374" s="146"/>
    </row>
    <row r="375" spans="2:16" s="92" customFormat="1" ht="14.25" x14ac:dyDescent="0.2">
      <c r="B375" s="110"/>
      <c r="C375" s="110"/>
      <c r="D375" s="110"/>
      <c r="E375" s="110"/>
      <c r="F375" s="110"/>
      <c r="G375" s="110"/>
      <c r="H375" s="110"/>
      <c r="I375" s="147">
        <v>301111</v>
      </c>
      <c r="J375" s="147" t="s">
        <v>573</v>
      </c>
      <c r="K375" s="147" t="s">
        <v>8</v>
      </c>
      <c r="L375" s="147" t="s">
        <v>562</v>
      </c>
      <c r="M375" s="148">
        <v>2.2309999999999999</v>
      </c>
      <c r="N375" s="146"/>
      <c r="O375" s="150"/>
      <c r="P375" s="146"/>
    </row>
    <row r="376" spans="2:16" s="92" customFormat="1" ht="14.25" x14ac:dyDescent="0.2">
      <c r="B376" s="110"/>
      <c r="C376" s="110"/>
      <c r="D376" s="110"/>
      <c r="E376" s="110"/>
      <c r="F376" s="110"/>
      <c r="G376" s="110"/>
      <c r="H376" s="110"/>
      <c r="I376" s="147">
        <v>301113</v>
      </c>
      <c r="J376" s="147" t="s">
        <v>40</v>
      </c>
      <c r="K376" s="147" t="s">
        <v>8</v>
      </c>
      <c r="L376" s="147" t="s">
        <v>562</v>
      </c>
      <c r="M376" s="148">
        <v>1.028</v>
      </c>
      <c r="N376" s="146"/>
      <c r="O376" s="150"/>
      <c r="P376" s="146"/>
    </row>
    <row r="377" spans="2:16" s="92" customFormat="1" ht="14.25" x14ac:dyDescent="0.2">
      <c r="B377" s="110"/>
      <c r="C377" s="110"/>
      <c r="D377" s="110"/>
      <c r="E377" s="110"/>
      <c r="F377" s="110"/>
      <c r="G377" s="110"/>
      <c r="H377" s="110"/>
      <c r="I377" s="147">
        <v>301114</v>
      </c>
      <c r="J377" s="147" t="s">
        <v>41</v>
      </c>
      <c r="K377" s="147" t="s">
        <v>42</v>
      </c>
      <c r="L377" s="147" t="s">
        <v>562</v>
      </c>
      <c r="M377" s="148">
        <v>0.95200000000000007</v>
      </c>
      <c r="N377" s="146"/>
      <c r="O377" s="150"/>
      <c r="P377" s="146"/>
    </row>
    <row r="378" spans="2:16" s="92" customFormat="1" ht="14.25" x14ac:dyDescent="0.2">
      <c r="B378" s="110"/>
      <c r="C378" s="110"/>
      <c r="D378" s="110"/>
      <c r="E378" s="110"/>
      <c r="F378" s="110"/>
      <c r="G378" s="110"/>
      <c r="H378" s="110"/>
      <c r="I378" s="147">
        <v>301116</v>
      </c>
      <c r="J378" s="147" t="s">
        <v>43</v>
      </c>
      <c r="K378" s="147" t="s">
        <v>42</v>
      </c>
      <c r="L378" s="147" t="s">
        <v>562</v>
      </c>
      <c r="M378" s="148">
        <v>0.79400000000000004</v>
      </c>
      <c r="N378" s="146"/>
      <c r="O378" s="150"/>
      <c r="P378" s="146"/>
    </row>
    <row r="379" spans="2:16" s="92" customFormat="1" ht="14.25" x14ac:dyDescent="0.2">
      <c r="B379" s="110"/>
      <c r="C379" s="110"/>
      <c r="D379" s="110"/>
      <c r="E379" s="110"/>
      <c r="F379" s="110"/>
      <c r="G379" s="110"/>
      <c r="H379" s="110"/>
      <c r="I379" s="147">
        <v>301118</v>
      </c>
      <c r="J379" s="147" t="s">
        <v>44</v>
      </c>
      <c r="K379" s="147" t="s">
        <v>42</v>
      </c>
      <c r="L379" s="147" t="s">
        <v>562</v>
      </c>
      <c r="M379" s="148">
        <v>1.0760000000000001</v>
      </c>
      <c r="N379" s="146"/>
      <c r="O379" s="150"/>
      <c r="P379" s="146"/>
    </row>
    <row r="380" spans="2:16" s="92" customFormat="1" ht="14.25" x14ac:dyDescent="0.2">
      <c r="B380" s="110"/>
      <c r="C380" s="110"/>
      <c r="D380" s="110"/>
      <c r="E380" s="110"/>
      <c r="F380" s="110"/>
      <c r="G380" s="110"/>
      <c r="H380" s="110"/>
      <c r="I380" s="147">
        <v>301120</v>
      </c>
      <c r="J380" s="147" t="s">
        <v>406</v>
      </c>
      <c r="K380" s="147" t="s">
        <v>67</v>
      </c>
      <c r="L380" s="147" t="s">
        <v>562</v>
      </c>
      <c r="M380" s="148">
        <v>1.5619999999999998</v>
      </c>
      <c r="N380" s="146"/>
      <c r="O380" s="150"/>
      <c r="P380" s="146"/>
    </row>
    <row r="381" spans="2:16" s="92" customFormat="1" ht="14.25" x14ac:dyDescent="0.2">
      <c r="B381" s="110"/>
      <c r="C381" s="110"/>
      <c r="D381" s="110"/>
      <c r="E381" s="110"/>
      <c r="F381" s="110"/>
      <c r="G381" s="110"/>
      <c r="H381" s="110"/>
      <c r="I381" s="147">
        <v>301129</v>
      </c>
      <c r="J381" s="147" t="s">
        <v>407</v>
      </c>
      <c r="K381" s="147" t="s">
        <v>69</v>
      </c>
      <c r="L381" s="147" t="s">
        <v>562</v>
      </c>
      <c r="M381" s="148">
        <v>3.5969999999999995</v>
      </c>
      <c r="N381" s="146"/>
      <c r="O381" s="150"/>
      <c r="P381" s="146"/>
    </row>
    <row r="382" spans="2:16" s="92" customFormat="1" ht="14.25" x14ac:dyDescent="0.2">
      <c r="B382" s="110"/>
      <c r="C382" s="110"/>
      <c r="D382" s="110"/>
      <c r="E382" s="110"/>
      <c r="F382" s="110"/>
      <c r="G382" s="110"/>
      <c r="H382" s="110"/>
      <c r="I382" s="147">
        <v>301144</v>
      </c>
      <c r="J382" s="147" t="s">
        <v>408</v>
      </c>
      <c r="K382" s="147" t="s">
        <v>67</v>
      </c>
      <c r="L382" s="147" t="s">
        <v>562</v>
      </c>
      <c r="M382" s="148">
        <v>3.31</v>
      </c>
      <c r="N382" s="146"/>
      <c r="O382" s="150"/>
      <c r="P382" s="146"/>
    </row>
    <row r="383" spans="2:16" s="92" customFormat="1" ht="14.25" x14ac:dyDescent="0.2">
      <c r="B383" s="110"/>
      <c r="C383" s="110"/>
      <c r="D383" s="110"/>
      <c r="E383" s="110"/>
      <c r="F383" s="110"/>
      <c r="G383" s="110"/>
      <c r="H383" s="110"/>
      <c r="I383" s="147">
        <v>301148</v>
      </c>
      <c r="J383" s="147" t="s">
        <v>409</v>
      </c>
      <c r="K383" s="147" t="s">
        <v>67</v>
      </c>
      <c r="L383" s="147" t="s">
        <v>562</v>
      </c>
      <c r="M383" s="148">
        <v>1.6839999999999999</v>
      </c>
      <c r="N383" s="146"/>
      <c r="O383" s="150"/>
      <c r="P383" s="146"/>
    </row>
    <row r="384" spans="2:16" s="92" customFormat="1" ht="14.25" x14ac:dyDescent="0.2">
      <c r="B384" s="110"/>
      <c r="C384" s="110"/>
      <c r="D384" s="110"/>
      <c r="E384" s="110"/>
      <c r="F384" s="110"/>
      <c r="G384" s="110"/>
      <c r="H384" s="110"/>
      <c r="I384" s="147">
        <v>301152</v>
      </c>
      <c r="J384" s="147" t="s">
        <v>410</v>
      </c>
      <c r="K384" s="147" t="s">
        <v>67</v>
      </c>
      <c r="L384" s="147" t="s">
        <v>562</v>
      </c>
      <c r="M384" s="148">
        <v>1.5619999999999998</v>
      </c>
      <c r="N384" s="146"/>
      <c r="O384" s="150"/>
      <c r="P384" s="146"/>
    </row>
    <row r="385" spans="2:16" s="92" customFormat="1" ht="14.25" x14ac:dyDescent="0.2">
      <c r="B385" s="110"/>
      <c r="C385" s="110"/>
      <c r="D385" s="110"/>
      <c r="E385" s="110"/>
      <c r="F385" s="110"/>
      <c r="G385" s="110"/>
      <c r="H385" s="110"/>
      <c r="I385" s="147">
        <v>301153</v>
      </c>
      <c r="J385" s="147" t="s">
        <v>411</v>
      </c>
      <c r="K385" s="147" t="s">
        <v>67</v>
      </c>
      <c r="L385" s="147" t="s">
        <v>562</v>
      </c>
      <c r="M385" s="148">
        <v>1.6539999999999999</v>
      </c>
      <c r="N385" s="146"/>
      <c r="O385" s="150"/>
      <c r="P385" s="146"/>
    </row>
    <row r="386" spans="2:16" s="92" customFormat="1" ht="14.25" x14ac:dyDescent="0.2">
      <c r="B386" s="110"/>
      <c r="C386" s="110"/>
      <c r="D386" s="110"/>
      <c r="E386" s="110"/>
      <c r="F386" s="110"/>
      <c r="G386" s="110"/>
      <c r="H386" s="110"/>
      <c r="I386" s="147">
        <v>301159</v>
      </c>
      <c r="J386" s="147" t="s">
        <v>591</v>
      </c>
      <c r="K386" s="147" t="s">
        <v>67</v>
      </c>
      <c r="L386" s="147" t="s">
        <v>562</v>
      </c>
      <c r="M386" s="148">
        <v>1.64</v>
      </c>
      <c r="N386" s="146"/>
      <c r="O386" s="150"/>
      <c r="P386" s="146"/>
    </row>
    <row r="387" spans="2:16" s="92" customFormat="1" ht="14.25" x14ac:dyDescent="0.2">
      <c r="B387" s="110"/>
      <c r="C387" s="110"/>
      <c r="D387" s="110"/>
      <c r="E387" s="110"/>
      <c r="F387" s="110"/>
      <c r="G387" s="110"/>
      <c r="H387" s="110"/>
      <c r="I387" s="147">
        <v>301164</v>
      </c>
      <c r="J387" s="147" t="s">
        <v>412</v>
      </c>
      <c r="K387" s="147" t="s">
        <v>67</v>
      </c>
      <c r="L387" s="147" t="s">
        <v>562</v>
      </c>
      <c r="M387" s="148">
        <v>1.4889999999999999</v>
      </c>
      <c r="N387" s="146"/>
      <c r="O387" s="150"/>
      <c r="P387" s="146"/>
    </row>
    <row r="388" spans="2:16" s="92" customFormat="1" ht="14.25" x14ac:dyDescent="0.2">
      <c r="B388" s="110"/>
      <c r="C388" s="110"/>
      <c r="D388" s="110"/>
      <c r="E388" s="110"/>
      <c r="F388" s="110"/>
      <c r="G388" s="110"/>
      <c r="H388" s="110"/>
      <c r="I388" s="147">
        <v>301177</v>
      </c>
      <c r="J388" s="147" t="s">
        <v>413</v>
      </c>
      <c r="K388" s="147" t="s">
        <v>67</v>
      </c>
      <c r="L388" s="147" t="s">
        <v>562</v>
      </c>
      <c r="M388" s="148">
        <v>1.2269999999999999</v>
      </c>
      <c r="N388" s="146"/>
      <c r="O388" s="150"/>
      <c r="P388" s="146"/>
    </row>
    <row r="389" spans="2:16" s="92" customFormat="1" ht="14.25" x14ac:dyDescent="0.2">
      <c r="B389" s="110"/>
      <c r="C389" s="110"/>
      <c r="D389" s="110"/>
      <c r="E389" s="110"/>
      <c r="F389" s="110"/>
      <c r="G389" s="110"/>
      <c r="H389" s="110"/>
      <c r="I389" s="147">
        <v>301178</v>
      </c>
      <c r="J389" s="147" t="s">
        <v>414</v>
      </c>
      <c r="K389" s="147" t="s">
        <v>67</v>
      </c>
      <c r="L389" s="147" t="s">
        <v>562</v>
      </c>
      <c r="M389" s="148">
        <v>1.5799999999999998</v>
      </c>
      <c r="N389" s="146"/>
      <c r="O389" s="150"/>
      <c r="P389" s="146"/>
    </row>
    <row r="390" spans="2:16" s="92" customFormat="1" ht="14.25" x14ac:dyDescent="0.2">
      <c r="B390" s="110"/>
      <c r="C390" s="110"/>
      <c r="D390" s="110"/>
      <c r="E390" s="110"/>
      <c r="F390" s="110"/>
      <c r="G390" s="110"/>
      <c r="H390" s="110"/>
      <c r="I390" s="147">
        <v>301180</v>
      </c>
      <c r="J390" s="147" t="s">
        <v>415</v>
      </c>
      <c r="K390" s="147" t="s">
        <v>67</v>
      </c>
      <c r="L390" s="147" t="s">
        <v>562</v>
      </c>
      <c r="M390" s="148">
        <v>1.8919999999999999</v>
      </c>
      <c r="N390" s="146"/>
      <c r="O390" s="150"/>
      <c r="P390" s="146"/>
    </row>
    <row r="391" spans="2:16" s="92" customFormat="1" ht="14.25" x14ac:dyDescent="0.2">
      <c r="B391" s="110"/>
      <c r="C391" s="110"/>
      <c r="D391" s="110"/>
      <c r="E391" s="110"/>
      <c r="F391" s="110"/>
      <c r="G391" s="110"/>
      <c r="H391" s="110"/>
      <c r="I391" s="147">
        <v>301182</v>
      </c>
      <c r="J391" s="147" t="s">
        <v>416</v>
      </c>
      <c r="K391" s="147" t="s">
        <v>67</v>
      </c>
      <c r="L391" s="147" t="s">
        <v>562</v>
      </c>
      <c r="M391" s="148">
        <v>1.599</v>
      </c>
      <c r="N391" s="146"/>
      <c r="O391" s="150"/>
      <c r="P391" s="146"/>
    </row>
    <row r="392" spans="2:16" s="92" customFormat="1" ht="14.25" x14ac:dyDescent="0.2">
      <c r="B392" s="110"/>
      <c r="C392" s="110"/>
      <c r="D392" s="110"/>
      <c r="E392" s="110"/>
      <c r="F392" s="110"/>
      <c r="G392" s="110"/>
      <c r="H392" s="110"/>
      <c r="I392" s="147">
        <v>301184</v>
      </c>
      <c r="J392" s="147" t="s">
        <v>575</v>
      </c>
      <c r="K392" s="147" t="s">
        <v>8</v>
      </c>
      <c r="L392" s="147" t="s">
        <v>562</v>
      </c>
      <c r="M392" s="148">
        <v>2.4739999999999998</v>
      </c>
      <c r="N392" s="146"/>
      <c r="O392" s="150"/>
      <c r="P392" s="146"/>
    </row>
    <row r="393" spans="2:16" s="92" customFormat="1" ht="14.25" x14ac:dyDescent="0.2">
      <c r="B393" s="110"/>
      <c r="C393" s="110"/>
      <c r="D393" s="110"/>
      <c r="E393" s="110"/>
      <c r="F393" s="110"/>
      <c r="G393" s="110"/>
      <c r="H393" s="110"/>
      <c r="I393" s="147">
        <v>301185</v>
      </c>
      <c r="J393" s="147" t="s">
        <v>576</v>
      </c>
      <c r="K393" s="147" t="s">
        <v>42</v>
      </c>
      <c r="L393" s="147" t="s">
        <v>562</v>
      </c>
      <c r="M393" s="148">
        <v>0.71000000000000008</v>
      </c>
      <c r="N393" s="146"/>
      <c r="O393" s="150"/>
      <c r="P393" s="146"/>
    </row>
    <row r="394" spans="2:16" s="92" customFormat="1" ht="14.25" x14ac:dyDescent="0.2">
      <c r="B394" s="110"/>
      <c r="C394" s="110"/>
      <c r="D394" s="110"/>
      <c r="E394" s="110"/>
      <c r="F394" s="110"/>
      <c r="G394" s="110"/>
      <c r="H394" s="110"/>
      <c r="I394" s="147">
        <v>301193</v>
      </c>
      <c r="J394" s="147" t="s">
        <v>417</v>
      </c>
      <c r="K394" s="147" t="s">
        <v>69</v>
      </c>
      <c r="L394" s="147" t="s">
        <v>562</v>
      </c>
      <c r="M394" s="148">
        <v>2.2429999999999999</v>
      </c>
      <c r="N394" s="146"/>
      <c r="O394" s="150"/>
      <c r="P394" s="146"/>
    </row>
    <row r="395" spans="2:16" s="92" customFormat="1" ht="14.25" x14ac:dyDescent="0.2">
      <c r="B395" s="110"/>
      <c r="C395" s="110"/>
      <c r="D395" s="110"/>
      <c r="E395" s="110"/>
      <c r="F395" s="110"/>
      <c r="G395" s="110"/>
      <c r="H395" s="110"/>
      <c r="I395" s="147">
        <v>301194</v>
      </c>
      <c r="J395" s="147" t="s">
        <v>418</v>
      </c>
      <c r="K395" s="147" t="s">
        <v>69</v>
      </c>
      <c r="L395" s="147" t="s">
        <v>562</v>
      </c>
      <c r="M395" s="148">
        <v>1.827</v>
      </c>
      <c r="N395" s="146"/>
      <c r="O395" s="150"/>
      <c r="P395" s="146"/>
    </row>
    <row r="396" spans="2:16" s="92" customFormat="1" ht="14.25" x14ac:dyDescent="0.2">
      <c r="B396" s="110"/>
      <c r="C396" s="110"/>
      <c r="D396" s="110"/>
      <c r="E396" s="110"/>
      <c r="F396" s="110"/>
      <c r="G396" s="110"/>
      <c r="H396" s="110"/>
      <c r="I396" s="147">
        <v>301195</v>
      </c>
      <c r="J396" s="147" t="s">
        <v>419</v>
      </c>
      <c r="K396" s="147" t="s">
        <v>69</v>
      </c>
      <c r="L396" s="147" t="s">
        <v>562</v>
      </c>
      <c r="M396" s="148">
        <v>2.0270000000000001</v>
      </c>
      <c r="N396" s="146"/>
      <c r="O396" s="150"/>
      <c r="P396" s="146"/>
    </row>
    <row r="397" spans="2:16" s="92" customFormat="1" ht="14.25" x14ac:dyDescent="0.2">
      <c r="B397" s="110"/>
      <c r="C397" s="110"/>
      <c r="D397" s="110"/>
      <c r="E397" s="110"/>
      <c r="F397" s="110"/>
      <c r="G397" s="110"/>
      <c r="H397" s="110"/>
      <c r="I397" s="147">
        <v>301196</v>
      </c>
      <c r="J397" s="147" t="s">
        <v>420</v>
      </c>
      <c r="K397" s="147" t="s">
        <v>69</v>
      </c>
      <c r="L397" s="147" t="s">
        <v>562</v>
      </c>
      <c r="M397" s="148">
        <v>2.0779999999999998</v>
      </c>
      <c r="N397" s="146"/>
      <c r="O397" s="150"/>
      <c r="P397" s="146"/>
    </row>
    <row r="398" spans="2:16" s="92" customFormat="1" ht="14.25" x14ac:dyDescent="0.2">
      <c r="B398" s="110"/>
      <c r="C398" s="110"/>
      <c r="D398" s="110"/>
      <c r="E398" s="110"/>
      <c r="F398" s="110"/>
      <c r="G398" s="110"/>
      <c r="H398" s="110"/>
      <c r="I398" s="147">
        <v>301198</v>
      </c>
      <c r="J398" s="147" t="s">
        <v>45</v>
      </c>
      <c r="K398" s="147" t="s">
        <v>42</v>
      </c>
      <c r="L398" s="147" t="s">
        <v>562</v>
      </c>
      <c r="M398" s="148">
        <v>1.111</v>
      </c>
      <c r="N398" s="146"/>
      <c r="O398" s="150"/>
      <c r="P398" s="146"/>
    </row>
    <row r="399" spans="2:16" s="92" customFormat="1" ht="14.25" x14ac:dyDescent="0.2">
      <c r="B399" s="110"/>
      <c r="C399" s="110"/>
      <c r="D399" s="110"/>
      <c r="E399" s="110"/>
      <c r="F399" s="110"/>
      <c r="G399" s="110"/>
      <c r="H399" s="110"/>
      <c r="I399" s="147">
        <v>301199</v>
      </c>
      <c r="J399" s="147" t="s">
        <v>421</v>
      </c>
      <c r="K399" s="147" t="s">
        <v>67</v>
      </c>
      <c r="L399" s="147" t="s">
        <v>562</v>
      </c>
      <c r="M399" s="148">
        <v>1.716</v>
      </c>
      <c r="N399" s="146"/>
      <c r="O399" s="150"/>
      <c r="P399" s="146"/>
    </row>
    <row r="400" spans="2:16" s="92" customFormat="1" ht="14.25" x14ac:dyDescent="0.2">
      <c r="B400" s="110"/>
      <c r="C400" s="110"/>
      <c r="D400" s="110"/>
      <c r="E400" s="110"/>
      <c r="F400" s="110"/>
      <c r="G400" s="110"/>
      <c r="H400" s="110"/>
      <c r="I400" s="147">
        <v>301203</v>
      </c>
      <c r="J400" s="147" t="s">
        <v>422</v>
      </c>
      <c r="K400" s="147" t="s">
        <v>69</v>
      </c>
      <c r="L400" s="147" t="s">
        <v>562</v>
      </c>
      <c r="M400" s="148">
        <v>2.2659999999999996</v>
      </c>
      <c r="N400" s="146"/>
      <c r="O400" s="150"/>
      <c r="P400" s="146"/>
    </row>
    <row r="401" spans="2:16" s="92" customFormat="1" ht="14.25" x14ac:dyDescent="0.2">
      <c r="B401" s="110"/>
      <c r="C401" s="110"/>
      <c r="D401" s="110"/>
      <c r="E401" s="110"/>
      <c r="F401" s="110"/>
      <c r="G401" s="110"/>
      <c r="H401" s="110"/>
      <c r="I401" s="147">
        <v>301206</v>
      </c>
      <c r="J401" s="147" t="s">
        <v>423</v>
      </c>
      <c r="K401" s="147" t="s">
        <v>69</v>
      </c>
      <c r="L401" s="147" t="s">
        <v>562</v>
      </c>
      <c r="M401" s="148">
        <v>1.2010000000000001</v>
      </c>
      <c r="N401" s="146"/>
      <c r="O401" s="150"/>
      <c r="P401" s="146"/>
    </row>
    <row r="402" spans="2:16" s="92" customFormat="1" ht="14.25" x14ac:dyDescent="0.2">
      <c r="B402" s="110"/>
      <c r="C402" s="110"/>
      <c r="D402" s="110"/>
      <c r="E402" s="110"/>
      <c r="F402" s="110"/>
      <c r="G402" s="110"/>
      <c r="H402" s="110"/>
      <c r="I402" s="147">
        <v>301207</v>
      </c>
      <c r="J402" s="147" t="s">
        <v>424</v>
      </c>
      <c r="K402" s="147" t="s">
        <v>69</v>
      </c>
      <c r="L402" s="147" t="s">
        <v>562</v>
      </c>
      <c r="M402" s="148">
        <v>1.3080000000000001</v>
      </c>
      <c r="N402" s="146"/>
      <c r="O402" s="150"/>
      <c r="P402" s="146"/>
    </row>
    <row r="403" spans="2:16" s="92" customFormat="1" ht="14.25" x14ac:dyDescent="0.2">
      <c r="B403" s="110"/>
      <c r="C403" s="110"/>
      <c r="D403" s="110"/>
      <c r="E403" s="110"/>
      <c r="F403" s="110"/>
      <c r="G403" s="110"/>
      <c r="H403" s="110"/>
      <c r="I403" s="147">
        <v>301220</v>
      </c>
      <c r="J403" s="147" t="s">
        <v>592</v>
      </c>
      <c r="K403" s="147" t="s">
        <v>69</v>
      </c>
      <c r="L403" s="147" t="s">
        <v>562</v>
      </c>
      <c r="M403" s="148">
        <v>1.4470000000000001</v>
      </c>
      <c r="N403" s="146"/>
      <c r="O403" s="150"/>
      <c r="P403" s="146"/>
    </row>
    <row r="404" spans="2:16" s="92" customFormat="1" ht="14.25" x14ac:dyDescent="0.2">
      <c r="B404" s="110"/>
      <c r="C404" s="110"/>
      <c r="D404" s="110"/>
      <c r="E404" s="110"/>
      <c r="F404" s="110"/>
      <c r="G404" s="110"/>
      <c r="H404" s="110"/>
      <c r="I404" s="147">
        <v>301222</v>
      </c>
      <c r="J404" s="147" t="s">
        <v>425</v>
      </c>
      <c r="K404" s="147" t="s">
        <v>69</v>
      </c>
      <c r="L404" s="147" t="s">
        <v>562</v>
      </c>
      <c r="M404" s="148">
        <v>2.1159999999999997</v>
      </c>
      <c r="N404" s="146"/>
      <c r="O404" s="150"/>
      <c r="P404" s="146"/>
    </row>
    <row r="405" spans="2:16" s="92" customFormat="1" ht="14.25" x14ac:dyDescent="0.2">
      <c r="B405" s="110"/>
      <c r="C405" s="110"/>
      <c r="D405" s="110"/>
      <c r="E405" s="110"/>
      <c r="F405" s="110"/>
      <c r="G405" s="110"/>
      <c r="H405" s="110"/>
      <c r="I405" s="147">
        <v>301230</v>
      </c>
      <c r="J405" s="147" t="s">
        <v>426</v>
      </c>
      <c r="K405" s="147" t="s">
        <v>69</v>
      </c>
      <c r="L405" s="147" t="s">
        <v>562</v>
      </c>
      <c r="M405" s="148">
        <v>3.2169999999999996</v>
      </c>
      <c r="N405" s="146"/>
      <c r="O405" s="150"/>
      <c r="P405" s="146"/>
    </row>
    <row r="406" spans="2:16" s="92" customFormat="1" ht="14.25" x14ac:dyDescent="0.2">
      <c r="B406" s="110"/>
      <c r="C406" s="110"/>
      <c r="D406" s="110"/>
      <c r="E406" s="110"/>
      <c r="F406" s="110"/>
      <c r="G406" s="110"/>
      <c r="H406" s="110"/>
      <c r="I406" s="147">
        <v>301232</v>
      </c>
      <c r="J406" s="147" t="s">
        <v>427</v>
      </c>
      <c r="K406" s="147" t="s">
        <v>69</v>
      </c>
      <c r="L406" s="147" t="s">
        <v>562</v>
      </c>
      <c r="M406" s="148">
        <v>2.7389999999999999</v>
      </c>
      <c r="N406" s="146"/>
      <c r="O406" s="150"/>
      <c r="P406" s="146"/>
    </row>
    <row r="407" spans="2:16" s="92" customFormat="1" ht="14.25" x14ac:dyDescent="0.2">
      <c r="B407" s="110"/>
      <c r="C407" s="110"/>
      <c r="D407" s="110"/>
      <c r="E407" s="110"/>
      <c r="F407" s="110"/>
      <c r="G407" s="110"/>
      <c r="H407" s="110"/>
      <c r="I407" s="147">
        <v>301233</v>
      </c>
      <c r="J407" s="147" t="s">
        <v>428</v>
      </c>
      <c r="K407" s="147" t="s">
        <v>69</v>
      </c>
      <c r="L407" s="147" t="s">
        <v>562</v>
      </c>
      <c r="M407" s="148">
        <v>2.5829999999999997</v>
      </c>
      <c r="N407" s="146"/>
      <c r="O407" s="150"/>
      <c r="P407" s="146"/>
    </row>
    <row r="408" spans="2:16" s="92" customFormat="1" ht="14.25" x14ac:dyDescent="0.2">
      <c r="B408" s="110"/>
      <c r="C408" s="110"/>
      <c r="D408" s="110"/>
      <c r="E408" s="110"/>
      <c r="F408" s="110"/>
      <c r="G408" s="110"/>
      <c r="H408" s="110"/>
      <c r="I408" s="147">
        <v>301234</v>
      </c>
      <c r="J408" s="147" t="s">
        <v>429</v>
      </c>
      <c r="K408" s="147" t="s">
        <v>69</v>
      </c>
      <c r="L408" s="147" t="s">
        <v>562</v>
      </c>
      <c r="M408" s="148">
        <v>2.9669999999999996</v>
      </c>
      <c r="N408" s="146"/>
      <c r="O408" s="150"/>
      <c r="P408" s="146"/>
    </row>
    <row r="409" spans="2:16" s="92" customFormat="1" ht="14.25" x14ac:dyDescent="0.2">
      <c r="B409" s="110"/>
      <c r="C409" s="110"/>
      <c r="D409" s="110"/>
      <c r="E409" s="110"/>
      <c r="F409" s="110"/>
      <c r="G409" s="110"/>
      <c r="H409" s="110"/>
      <c r="I409" s="147">
        <v>301235</v>
      </c>
      <c r="J409" s="147" t="s">
        <v>430</v>
      </c>
      <c r="K409" s="147" t="s">
        <v>69</v>
      </c>
      <c r="L409" s="147" t="s">
        <v>562</v>
      </c>
      <c r="M409" s="148">
        <v>2.4979999999999998</v>
      </c>
      <c r="N409" s="146"/>
      <c r="O409" s="150"/>
      <c r="P409" s="146"/>
    </row>
    <row r="410" spans="2:16" s="92" customFormat="1" ht="14.25" x14ac:dyDescent="0.2">
      <c r="B410" s="110"/>
      <c r="C410" s="110"/>
      <c r="D410" s="110"/>
      <c r="E410" s="110"/>
      <c r="F410" s="110"/>
      <c r="G410" s="110"/>
      <c r="H410" s="110"/>
      <c r="I410" s="147">
        <v>301238</v>
      </c>
      <c r="J410" s="147" t="s">
        <v>431</v>
      </c>
      <c r="K410" s="147" t="s">
        <v>69</v>
      </c>
      <c r="L410" s="147" t="s">
        <v>562</v>
      </c>
      <c r="M410" s="148">
        <v>2.3260000000000001</v>
      </c>
      <c r="N410" s="146"/>
      <c r="O410" s="150"/>
      <c r="P410" s="146"/>
    </row>
    <row r="411" spans="2:16" s="92" customFormat="1" ht="14.25" x14ac:dyDescent="0.2">
      <c r="B411" s="110"/>
      <c r="C411" s="110"/>
      <c r="D411" s="110"/>
      <c r="E411" s="110"/>
      <c r="F411" s="110"/>
      <c r="G411" s="110"/>
      <c r="H411" s="110"/>
      <c r="I411" s="147">
        <v>301239</v>
      </c>
      <c r="J411" s="147" t="s">
        <v>432</v>
      </c>
      <c r="K411" s="147" t="s">
        <v>69</v>
      </c>
      <c r="L411" s="147" t="s">
        <v>562</v>
      </c>
      <c r="M411" s="148">
        <v>2.3739999999999997</v>
      </c>
      <c r="N411" s="146"/>
      <c r="O411" s="150"/>
      <c r="P411" s="146"/>
    </row>
    <row r="412" spans="2:16" s="92" customFormat="1" ht="14.25" x14ac:dyDescent="0.2">
      <c r="B412" s="110"/>
      <c r="C412" s="110"/>
      <c r="D412" s="110"/>
      <c r="E412" s="110"/>
      <c r="F412" s="110"/>
      <c r="G412" s="110"/>
      <c r="H412" s="110"/>
      <c r="I412" s="147">
        <v>301240</v>
      </c>
      <c r="J412" s="147" t="s">
        <v>433</v>
      </c>
      <c r="K412" s="147" t="s">
        <v>69</v>
      </c>
      <c r="L412" s="147" t="s">
        <v>562</v>
      </c>
      <c r="M412" s="148">
        <v>2.7989999999999995</v>
      </c>
      <c r="N412" s="146"/>
      <c r="O412" s="150"/>
      <c r="P412" s="146"/>
    </row>
    <row r="413" spans="2:16" s="92" customFormat="1" ht="14.25" x14ac:dyDescent="0.2">
      <c r="B413" s="110"/>
      <c r="C413" s="110"/>
      <c r="D413" s="110"/>
      <c r="E413" s="110"/>
      <c r="F413" s="110"/>
      <c r="G413" s="110"/>
      <c r="H413" s="110"/>
      <c r="I413" s="147">
        <v>301241</v>
      </c>
      <c r="J413" s="147" t="s">
        <v>434</v>
      </c>
      <c r="K413" s="147" t="s">
        <v>69</v>
      </c>
      <c r="L413" s="147" t="s">
        <v>562</v>
      </c>
      <c r="M413" s="148">
        <v>2.76</v>
      </c>
      <c r="N413" s="146"/>
      <c r="O413" s="150"/>
      <c r="P413" s="146"/>
    </row>
    <row r="414" spans="2:16" s="92" customFormat="1" ht="14.25" x14ac:dyDescent="0.2">
      <c r="B414" s="110"/>
      <c r="C414" s="110"/>
      <c r="D414" s="110"/>
      <c r="E414" s="110"/>
      <c r="F414" s="110"/>
      <c r="G414" s="110"/>
      <c r="H414" s="110"/>
      <c r="I414" s="147">
        <v>301242</v>
      </c>
      <c r="J414" s="147" t="s">
        <v>435</v>
      </c>
      <c r="K414" s="147" t="s">
        <v>69</v>
      </c>
      <c r="L414" s="147" t="s">
        <v>562</v>
      </c>
      <c r="M414" s="148">
        <v>2.6749999999999998</v>
      </c>
      <c r="N414" s="146"/>
      <c r="O414" s="150"/>
      <c r="P414" s="146"/>
    </row>
    <row r="415" spans="2:16" s="92" customFormat="1" ht="14.25" x14ac:dyDescent="0.2">
      <c r="B415" s="110"/>
      <c r="C415" s="110"/>
      <c r="D415" s="110"/>
      <c r="E415" s="110"/>
      <c r="F415" s="110"/>
      <c r="G415" s="110"/>
      <c r="H415" s="110"/>
      <c r="I415" s="147">
        <v>301243</v>
      </c>
      <c r="J415" s="147" t="s">
        <v>436</v>
      </c>
      <c r="K415" s="147" t="s">
        <v>69</v>
      </c>
      <c r="L415" s="147" t="s">
        <v>562</v>
      </c>
      <c r="M415" s="148">
        <v>2.831</v>
      </c>
      <c r="N415" s="146"/>
      <c r="O415" s="150"/>
      <c r="P415" s="146"/>
    </row>
    <row r="416" spans="2:16" s="92" customFormat="1" ht="14.25" x14ac:dyDescent="0.2">
      <c r="B416" s="110"/>
      <c r="C416" s="110"/>
      <c r="D416" s="110"/>
      <c r="E416" s="110"/>
      <c r="F416" s="110"/>
      <c r="G416" s="110"/>
      <c r="H416" s="110"/>
      <c r="I416" s="147">
        <v>301244</v>
      </c>
      <c r="J416" s="147" t="s">
        <v>437</v>
      </c>
      <c r="K416" s="147" t="s">
        <v>69</v>
      </c>
      <c r="L416" s="147" t="s">
        <v>562</v>
      </c>
      <c r="M416" s="148">
        <v>2.4329999999999994</v>
      </c>
      <c r="N416" s="146"/>
      <c r="O416" s="150"/>
      <c r="P416" s="146"/>
    </row>
    <row r="417" spans="2:16" s="92" customFormat="1" ht="14.25" x14ac:dyDescent="0.2">
      <c r="B417" s="110"/>
      <c r="C417" s="110"/>
      <c r="D417" s="110"/>
      <c r="E417" s="110"/>
      <c r="F417" s="110"/>
      <c r="G417" s="110"/>
      <c r="H417" s="110"/>
      <c r="I417" s="147">
        <v>301245</v>
      </c>
      <c r="J417" s="147" t="s">
        <v>438</v>
      </c>
      <c r="K417" s="147" t="s">
        <v>69</v>
      </c>
      <c r="L417" s="147" t="s">
        <v>562</v>
      </c>
      <c r="M417" s="148">
        <v>2.4649999999999999</v>
      </c>
      <c r="N417" s="146"/>
      <c r="O417" s="150"/>
      <c r="P417" s="146"/>
    </row>
    <row r="418" spans="2:16" s="92" customFormat="1" ht="14.25" x14ac:dyDescent="0.2">
      <c r="B418" s="110"/>
      <c r="C418" s="110"/>
      <c r="D418" s="110"/>
      <c r="E418" s="110"/>
      <c r="F418" s="110"/>
      <c r="G418" s="110"/>
      <c r="H418" s="110"/>
      <c r="I418" s="147">
        <v>301246</v>
      </c>
      <c r="J418" s="147" t="s">
        <v>439</v>
      </c>
      <c r="K418" s="147" t="s">
        <v>69</v>
      </c>
      <c r="L418" s="147" t="s">
        <v>562</v>
      </c>
      <c r="M418" s="148">
        <v>0.622</v>
      </c>
      <c r="N418" s="146"/>
      <c r="O418" s="150"/>
      <c r="P418" s="146"/>
    </row>
    <row r="419" spans="2:16" s="92" customFormat="1" ht="14.25" x14ac:dyDescent="0.2">
      <c r="B419" s="110"/>
      <c r="C419" s="110"/>
      <c r="D419" s="110"/>
      <c r="E419" s="110"/>
      <c r="F419" s="110"/>
      <c r="G419" s="110"/>
      <c r="H419" s="110"/>
      <c r="I419" s="147">
        <v>301248</v>
      </c>
      <c r="J419" s="147" t="s">
        <v>440</v>
      </c>
      <c r="K419" s="147" t="s">
        <v>69</v>
      </c>
      <c r="L419" s="147" t="s">
        <v>562</v>
      </c>
      <c r="M419" s="148">
        <v>1.0850000000000002</v>
      </c>
      <c r="N419" s="146"/>
      <c r="O419" s="150"/>
      <c r="P419" s="146"/>
    </row>
    <row r="420" spans="2:16" s="92" customFormat="1" ht="14.25" x14ac:dyDescent="0.2">
      <c r="B420" s="110"/>
      <c r="C420" s="110"/>
      <c r="D420" s="110"/>
      <c r="E420" s="110"/>
      <c r="F420" s="110"/>
      <c r="G420" s="110"/>
      <c r="H420" s="110"/>
      <c r="I420" s="147">
        <v>301249</v>
      </c>
      <c r="J420" s="147" t="s">
        <v>441</v>
      </c>
      <c r="K420" s="147" t="s">
        <v>69</v>
      </c>
      <c r="L420" s="147" t="s">
        <v>562</v>
      </c>
      <c r="M420" s="148">
        <v>1.59</v>
      </c>
      <c r="N420" s="146"/>
      <c r="O420" s="150"/>
      <c r="P420" s="146"/>
    </row>
    <row r="421" spans="2:16" s="92" customFormat="1" ht="14.25" x14ac:dyDescent="0.2">
      <c r="B421" s="110"/>
      <c r="C421" s="110"/>
      <c r="D421" s="110"/>
      <c r="E421" s="110"/>
      <c r="F421" s="110"/>
      <c r="G421" s="110"/>
      <c r="H421" s="110"/>
      <c r="I421" s="147">
        <v>301250</v>
      </c>
      <c r="J421" s="147" t="s">
        <v>442</v>
      </c>
      <c r="K421" s="147" t="s">
        <v>69</v>
      </c>
      <c r="L421" s="147" t="s">
        <v>562</v>
      </c>
      <c r="M421" s="148">
        <v>0.93400000000000005</v>
      </c>
      <c r="N421" s="146"/>
      <c r="O421" s="150"/>
      <c r="P421" s="146"/>
    </row>
    <row r="422" spans="2:16" s="92" customFormat="1" ht="14.25" x14ac:dyDescent="0.2">
      <c r="B422" s="110"/>
      <c r="C422" s="110"/>
      <c r="D422" s="110"/>
      <c r="E422" s="110"/>
      <c r="F422" s="110"/>
      <c r="G422" s="110"/>
      <c r="H422" s="110"/>
      <c r="I422" s="147">
        <v>301251</v>
      </c>
      <c r="J422" s="147" t="s">
        <v>443</v>
      </c>
      <c r="K422" s="147" t="s">
        <v>69</v>
      </c>
      <c r="L422" s="147" t="s">
        <v>562</v>
      </c>
      <c r="M422" s="148">
        <v>1.3850000000000002</v>
      </c>
      <c r="N422" s="146"/>
      <c r="O422" s="150"/>
      <c r="P422" s="146"/>
    </row>
    <row r="423" spans="2:16" s="92" customFormat="1" ht="14.25" x14ac:dyDescent="0.2">
      <c r="B423" s="110"/>
      <c r="C423" s="110"/>
      <c r="D423" s="110"/>
      <c r="E423" s="110"/>
      <c r="F423" s="110"/>
      <c r="G423" s="110"/>
      <c r="H423" s="110"/>
      <c r="I423" s="147">
        <v>301252</v>
      </c>
      <c r="J423" s="147" t="s">
        <v>444</v>
      </c>
      <c r="K423" s="147" t="s">
        <v>69</v>
      </c>
      <c r="L423" s="147" t="s">
        <v>562</v>
      </c>
      <c r="M423" s="148">
        <v>1.4729999999999999</v>
      </c>
      <c r="N423" s="146"/>
      <c r="O423" s="150"/>
      <c r="P423" s="146"/>
    </row>
    <row r="424" spans="2:16" s="92" customFormat="1" ht="14.25" x14ac:dyDescent="0.2">
      <c r="B424" s="110"/>
      <c r="C424" s="110"/>
      <c r="D424" s="110"/>
      <c r="E424" s="110"/>
      <c r="F424" s="110"/>
      <c r="G424" s="110"/>
      <c r="H424" s="110"/>
      <c r="I424" s="147">
        <v>301253</v>
      </c>
      <c r="J424" s="147" t="s">
        <v>445</v>
      </c>
      <c r="K424" s="147" t="s">
        <v>69</v>
      </c>
      <c r="L424" s="147" t="s">
        <v>562</v>
      </c>
      <c r="M424" s="148">
        <v>0.8600000000000001</v>
      </c>
      <c r="N424" s="146"/>
      <c r="O424" s="150"/>
      <c r="P424" s="146"/>
    </row>
    <row r="425" spans="2:16" s="92" customFormat="1" ht="14.25" x14ac:dyDescent="0.2">
      <c r="B425" s="110"/>
      <c r="C425" s="110"/>
      <c r="D425" s="110"/>
      <c r="E425" s="110"/>
      <c r="F425" s="110"/>
      <c r="G425" s="110"/>
      <c r="H425" s="110"/>
      <c r="I425" s="147">
        <v>301254</v>
      </c>
      <c r="J425" s="147" t="s">
        <v>446</v>
      </c>
      <c r="K425" s="147" t="s">
        <v>69</v>
      </c>
      <c r="L425" s="147" t="s">
        <v>562</v>
      </c>
      <c r="M425" s="148">
        <v>1.4650000000000001</v>
      </c>
      <c r="N425" s="146"/>
      <c r="O425" s="150"/>
      <c r="P425" s="146"/>
    </row>
    <row r="426" spans="2:16" s="92" customFormat="1" ht="14.25" x14ac:dyDescent="0.2">
      <c r="B426" s="110"/>
      <c r="C426" s="110"/>
      <c r="D426" s="110"/>
      <c r="E426" s="110"/>
      <c r="F426" s="110"/>
      <c r="G426" s="110"/>
      <c r="H426" s="110"/>
      <c r="I426" s="147">
        <v>301257</v>
      </c>
      <c r="J426" s="147" t="s">
        <v>447</v>
      </c>
      <c r="K426" s="147" t="s">
        <v>69</v>
      </c>
      <c r="L426" s="147" t="s">
        <v>562</v>
      </c>
      <c r="M426" s="148">
        <v>1.5920000000000001</v>
      </c>
      <c r="N426" s="146"/>
      <c r="O426" s="150"/>
      <c r="P426" s="146"/>
    </row>
    <row r="427" spans="2:16" s="92" customFormat="1" ht="14.25" x14ac:dyDescent="0.2">
      <c r="B427" s="110"/>
      <c r="C427" s="110"/>
      <c r="D427" s="110"/>
      <c r="E427" s="110"/>
      <c r="F427" s="110"/>
      <c r="G427" s="110"/>
      <c r="H427" s="110"/>
      <c r="I427" s="147">
        <v>301259</v>
      </c>
      <c r="J427" s="147" t="s">
        <v>448</v>
      </c>
      <c r="K427" s="147" t="s">
        <v>69</v>
      </c>
      <c r="L427" s="147" t="s">
        <v>562</v>
      </c>
      <c r="M427" s="148">
        <v>1.6659999999999999</v>
      </c>
      <c r="N427" s="146"/>
      <c r="O427" s="150"/>
      <c r="P427" s="146"/>
    </row>
    <row r="428" spans="2:16" s="92" customFormat="1" ht="14.25" x14ac:dyDescent="0.2">
      <c r="B428" s="110"/>
      <c r="C428" s="110"/>
      <c r="D428" s="110"/>
      <c r="E428" s="110"/>
      <c r="F428" s="110"/>
      <c r="G428" s="110"/>
      <c r="H428" s="110"/>
      <c r="I428" s="147">
        <v>301263</v>
      </c>
      <c r="J428" s="147" t="s">
        <v>449</v>
      </c>
      <c r="K428" s="147" t="s">
        <v>69</v>
      </c>
      <c r="L428" s="147" t="s">
        <v>562</v>
      </c>
      <c r="M428" s="148">
        <v>2.0590000000000002</v>
      </c>
      <c r="N428" s="146"/>
      <c r="O428" s="150"/>
      <c r="P428" s="146"/>
    </row>
    <row r="429" spans="2:16" s="92" customFormat="1" ht="14.25" x14ac:dyDescent="0.2">
      <c r="B429" s="110"/>
      <c r="C429" s="110"/>
      <c r="D429" s="110"/>
      <c r="E429" s="110"/>
      <c r="F429" s="110"/>
      <c r="G429" s="110"/>
      <c r="H429" s="110"/>
      <c r="I429" s="147">
        <v>301264</v>
      </c>
      <c r="J429" s="147" t="s">
        <v>450</v>
      </c>
      <c r="K429" s="147" t="s">
        <v>69</v>
      </c>
      <c r="L429" s="147" t="s">
        <v>562</v>
      </c>
      <c r="M429" s="148">
        <v>1.829</v>
      </c>
      <c r="N429" s="146"/>
      <c r="O429" s="150"/>
      <c r="P429" s="146"/>
    </row>
    <row r="430" spans="2:16" s="92" customFormat="1" ht="14.25" x14ac:dyDescent="0.2">
      <c r="B430" s="110"/>
      <c r="C430" s="110"/>
      <c r="D430" s="110"/>
      <c r="E430" s="110"/>
      <c r="F430" s="110"/>
      <c r="G430" s="110"/>
      <c r="H430" s="110"/>
      <c r="I430" s="147">
        <v>301265</v>
      </c>
      <c r="J430" s="147" t="s">
        <v>451</v>
      </c>
      <c r="K430" s="147" t="s">
        <v>69</v>
      </c>
      <c r="L430" s="147" t="s">
        <v>562</v>
      </c>
      <c r="M430" s="148">
        <v>1.9429999999999998</v>
      </c>
      <c r="N430" s="146"/>
      <c r="O430" s="150"/>
      <c r="P430" s="146"/>
    </row>
    <row r="431" spans="2:16" s="92" customFormat="1" ht="14.25" x14ac:dyDescent="0.2">
      <c r="B431" s="110"/>
      <c r="C431" s="110"/>
      <c r="D431" s="110"/>
      <c r="E431" s="110"/>
      <c r="F431" s="110"/>
      <c r="G431" s="110"/>
      <c r="H431" s="110"/>
      <c r="I431" s="147">
        <v>301271</v>
      </c>
      <c r="J431" s="147" t="s">
        <v>452</v>
      </c>
      <c r="K431" s="147" t="s">
        <v>69</v>
      </c>
      <c r="L431" s="147" t="s">
        <v>562</v>
      </c>
      <c r="M431" s="148">
        <v>1.786</v>
      </c>
      <c r="N431" s="146"/>
      <c r="O431" s="150"/>
      <c r="P431" s="146"/>
    </row>
    <row r="432" spans="2:16" s="92" customFormat="1" ht="14.25" x14ac:dyDescent="0.2">
      <c r="B432" s="110"/>
      <c r="C432" s="110"/>
      <c r="D432" s="110"/>
      <c r="E432" s="110"/>
      <c r="F432" s="110"/>
      <c r="G432" s="110"/>
      <c r="H432" s="110"/>
      <c r="I432" s="147">
        <v>301273</v>
      </c>
      <c r="J432" s="147" t="s">
        <v>453</v>
      </c>
      <c r="K432" s="147" t="s">
        <v>69</v>
      </c>
      <c r="L432" s="147" t="s">
        <v>562</v>
      </c>
      <c r="M432" s="148">
        <v>1.5069999999999999</v>
      </c>
      <c r="N432" s="146"/>
      <c r="O432" s="150"/>
      <c r="P432" s="146"/>
    </row>
    <row r="433" spans="2:16" s="92" customFormat="1" ht="14.25" x14ac:dyDescent="0.2">
      <c r="B433" s="110"/>
      <c r="C433" s="110"/>
      <c r="D433" s="110"/>
      <c r="E433" s="110"/>
      <c r="F433" s="110"/>
      <c r="G433" s="110"/>
      <c r="H433" s="110"/>
      <c r="I433" s="147">
        <v>301275</v>
      </c>
      <c r="J433" s="147" t="s">
        <v>454</v>
      </c>
      <c r="K433" s="147" t="s">
        <v>69</v>
      </c>
      <c r="L433" s="147" t="s">
        <v>562</v>
      </c>
      <c r="M433" s="148">
        <v>1.8769999999999998</v>
      </c>
      <c r="N433" s="146"/>
      <c r="O433" s="150"/>
      <c r="P433" s="146"/>
    </row>
    <row r="434" spans="2:16" s="92" customFormat="1" ht="14.25" x14ac:dyDescent="0.2">
      <c r="B434" s="110"/>
      <c r="C434" s="110"/>
      <c r="D434" s="110"/>
      <c r="E434" s="110"/>
      <c r="F434" s="110"/>
      <c r="G434" s="110"/>
      <c r="H434" s="110"/>
      <c r="I434" s="147">
        <v>301304</v>
      </c>
      <c r="J434" s="147" t="s">
        <v>455</v>
      </c>
      <c r="K434" s="147" t="s">
        <v>67</v>
      </c>
      <c r="L434" s="147" t="s">
        <v>562</v>
      </c>
      <c r="M434" s="148">
        <v>1.5659999999999998</v>
      </c>
      <c r="N434" s="146"/>
      <c r="O434" s="150"/>
      <c r="P434" s="146"/>
    </row>
    <row r="435" spans="2:16" s="92" customFormat="1" ht="14.25" x14ac:dyDescent="0.2">
      <c r="B435" s="110"/>
      <c r="C435" s="110"/>
      <c r="D435" s="110"/>
      <c r="E435" s="110"/>
      <c r="F435" s="110"/>
      <c r="G435" s="110"/>
      <c r="H435" s="110"/>
      <c r="I435" s="147">
        <v>301305</v>
      </c>
      <c r="J435" s="147" t="s">
        <v>456</v>
      </c>
      <c r="K435" s="147" t="s">
        <v>457</v>
      </c>
      <c r="L435" s="147" t="s">
        <v>562</v>
      </c>
      <c r="M435" s="148">
        <v>2.149</v>
      </c>
      <c r="N435" s="146"/>
      <c r="O435" s="150"/>
      <c r="P435" s="146"/>
    </row>
    <row r="436" spans="2:16" s="92" customFormat="1" ht="14.25" x14ac:dyDescent="0.2">
      <c r="B436" s="110"/>
      <c r="C436" s="110"/>
      <c r="D436" s="110"/>
      <c r="E436" s="110"/>
      <c r="F436" s="110"/>
      <c r="G436" s="110"/>
      <c r="H436" s="110"/>
      <c r="I436" s="147">
        <v>301306</v>
      </c>
      <c r="J436" s="147" t="s">
        <v>458</v>
      </c>
      <c r="K436" s="147" t="s">
        <v>67</v>
      </c>
      <c r="L436" s="147" t="s">
        <v>562</v>
      </c>
      <c r="M436" s="148">
        <v>1.5799999999999998</v>
      </c>
      <c r="N436" s="146"/>
      <c r="O436" s="150"/>
      <c r="P436" s="146"/>
    </row>
    <row r="437" spans="2:16" s="92" customFormat="1" ht="14.25" x14ac:dyDescent="0.2">
      <c r="B437" s="110"/>
      <c r="C437" s="110"/>
      <c r="D437" s="110"/>
      <c r="E437" s="110"/>
      <c r="F437" s="110"/>
      <c r="G437" s="110"/>
      <c r="H437" s="110"/>
      <c r="I437" s="147">
        <v>301309</v>
      </c>
      <c r="J437" s="147" t="s">
        <v>46</v>
      </c>
      <c r="K437" s="147" t="s">
        <v>42</v>
      </c>
      <c r="L437" s="147" t="s">
        <v>562</v>
      </c>
      <c r="M437" s="148">
        <v>1.111</v>
      </c>
      <c r="N437" s="146"/>
      <c r="O437" s="150"/>
      <c r="P437" s="146"/>
    </row>
    <row r="438" spans="2:16" s="92" customFormat="1" ht="14.25" x14ac:dyDescent="0.2">
      <c r="B438" s="110"/>
      <c r="C438" s="110"/>
      <c r="D438" s="110"/>
      <c r="E438" s="110"/>
      <c r="F438" s="110"/>
      <c r="G438" s="110"/>
      <c r="H438" s="110"/>
      <c r="I438" s="147">
        <v>301312</v>
      </c>
      <c r="J438" s="147" t="s">
        <v>459</v>
      </c>
      <c r="K438" s="147" t="s">
        <v>8</v>
      </c>
      <c r="L438" s="147" t="s">
        <v>562</v>
      </c>
      <c r="M438" s="148">
        <v>2.4739999999999998</v>
      </c>
      <c r="N438" s="146"/>
      <c r="O438" s="150"/>
      <c r="P438" s="146"/>
    </row>
    <row r="439" spans="2:16" s="92" customFormat="1" ht="14.25" x14ac:dyDescent="0.2">
      <c r="B439" s="110"/>
      <c r="C439" s="110"/>
      <c r="D439" s="110"/>
      <c r="E439" s="110"/>
      <c r="F439" s="110"/>
      <c r="G439" s="110"/>
      <c r="H439" s="110"/>
      <c r="I439" s="147">
        <v>301313</v>
      </c>
      <c r="J439" s="147" t="s">
        <v>460</v>
      </c>
      <c r="K439" s="147" t="s">
        <v>67</v>
      </c>
      <c r="L439" s="147" t="s">
        <v>562</v>
      </c>
      <c r="M439" s="148">
        <v>1.5979999999999999</v>
      </c>
      <c r="N439" s="146"/>
      <c r="O439" s="150"/>
      <c r="P439" s="146"/>
    </row>
    <row r="440" spans="2:16" s="92" customFormat="1" ht="14.25" x14ac:dyDescent="0.2">
      <c r="B440" s="110"/>
      <c r="C440" s="110"/>
      <c r="D440" s="110"/>
      <c r="E440" s="110"/>
      <c r="F440" s="110"/>
      <c r="G440" s="110"/>
      <c r="H440" s="110"/>
      <c r="I440" s="147">
        <v>301319</v>
      </c>
      <c r="J440" s="147" t="s">
        <v>461</v>
      </c>
      <c r="K440" s="147" t="s">
        <v>67</v>
      </c>
      <c r="L440" s="147" t="s">
        <v>562</v>
      </c>
      <c r="M440" s="148">
        <v>1.133</v>
      </c>
      <c r="N440" s="146"/>
      <c r="O440" s="150"/>
      <c r="P440" s="146"/>
    </row>
    <row r="441" spans="2:16" s="92" customFormat="1" ht="14.25" x14ac:dyDescent="0.2">
      <c r="B441" s="110"/>
      <c r="C441" s="110"/>
      <c r="D441" s="110"/>
      <c r="E441" s="110"/>
      <c r="F441" s="110"/>
      <c r="G441" s="110"/>
      <c r="H441" s="110"/>
      <c r="I441" s="147">
        <v>301320</v>
      </c>
      <c r="J441" s="147" t="s">
        <v>48</v>
      </c>
      <c r="K441" s="147" t="s">
        <v>42</v>
      </c>
      <c r="L441" s="147" t="s">
        <v>562</v>
      </c>
      <c r="M441" s="148">
        <v>0.45999999999999996</v>
      </c>
      <c r="N441" s="146"/>
      <c r="O441" s="150"/>
      <c r="P441" s="146"/>
    </row>
    <row r="442" spans="2:16" s="92" customFormat="1" ht="14.25" x14ac:dyDescent="0.2">
      <c r="B442" s="110"/>
      <c r="C442" s="110"/>
      <c r="D442" s="110"/>
      <c r="E442" s="110"/>
      <c r="F442" s="110"/>
      <c r="G442" s="110"/>
      <c r="H442" s="110"/>
      <c r="I442" s="147">
        <v>301321</v>
      </c>
      <c r="J442" s="147" t="s">
        <v>593</v>
      </c>
      <c r="K442" s="147" t="s">
        <v>67</v>
      </c>
      <c r="L442" s="147" t="s">
        <v>562</v>
      </c>
      <c r="M442" s="148">
        <v>1.4969999999999999</v>
      </c>
      <c r="N442" s="146"/>
      <c r="O442" s="150"/>
      <c r="P442" s="146"/>
    </row>
    <row r="443" spans="2:16" s="92" customFormat="1" ht="14.25" x14ac:dyDescent="0.2">
      <c r="B443" s="110"/>
      <c r="C443" s="110"/>
      <c r="D443" s="110"/>
      <c r="E443" s="110"/>
      <c r="F443" s="110"/>
      <c r="G443" s="110"/>
      <c r="H443" s="110"/>
      <c r="I443" s="147">
        <v>301323</v>
      </c>
      <c r="J443" s="147" t="s">
        <v>462</v>
      </c>
      <c r="K443" s="147" t="s">
        <v>69</v>
      </c>
      <c r="L443" s="147" t="s">
        <v>562</v>
      </c>
      <c r="M443" s="148">
        <v>1.6909999999999998</v>
      </c>
      <c r="N443" s="146"/>
      <c r="O443" s="150"/>
      <c r="P443" s="146"/>
    </row>
    <row r="444" spans="2:16" s="92" customFormat="1" ht="14.25" x14ac:dyDescent="0.2">
      <c r="B444" s="110"/>
      <c r="C444" s="110"/>
      <c r="D444" s="110"/>
      <c r="E444" s="110"/>
      <c r="F444" s="110"/>
      <c r="G444" s="110"/>
      <c r="H444" s="110"/>
      <c r="I444" s="147">
        <v>301324</v>
      </c>
      <c r="J444" s="147" t="s">
        <v>463</v>
      </c>
      <c r="K444" s="147" t="s">
        <v>69</v>
      </c>
      <c r="L444" s="147" t="s">
        <v>562</v>
      </c>
      <c r="M444" s="148">
        <v>1.6879999999999999</v>
      </c>
      <c r="N444" s="146"/>
      <c r="O444" s="150"/>
      <c r="P444" s="146"/>
    </row>
    <row r="445" spans="2:16" s="92" customFormat="1" ht="14.25" x14ac:dyDescent="0.2">
      <c r="B445" s="110"/>
      <c r="C445" s="110"/>
      <c r="D445" s="110"/>
      <c r="E445" s="110"/>
      <c r="F445" s="110"/>
      <c r="G445" s="110"/>
      <c r="H445" s="110"/>
      <c r="I445" s="147">
        <v>301327</v>
      </c>
      <c r="J445" s="147" t="s">
        <v>464</v>
      </c>
      <c r="K445" s="147" t="s">
        <v>69</v>
      </c>
      <c r="L445" s="147" t="s">
        <v>562</v>
      </c>
      <c r="M445" s="148">
        <v>1.8279999999999998</v>
      </c>
      <c r="N445" s="146"/>
      <c r="O445" s="150"/>
      <c r="P445" s="146"/>
    </row>
    <row r="446" spans="2:16" s="92" customFormat="1" ht="14.25" x14ac:dyDescent="0.2">
      <c r="B446" s="110"/>
      <c r="C446" s="110"/>
      <c r="D446" s="110"/>
      <c r="E446" s="110"/>
      <c r="F446" s="110"/>
      <c r="G446" s="110"/>
      <c r="H446" s="110"/>
      <c r="I446" s="147">
        <v>301328</v>
      </c>
      <c r="J446" s="147" t="s">
        <v>465</v>
      </c>
      <c r="K446" s="147" t="s">
        <v>69</v>
      </c>
      <c r="L446" s="147" t="s">
        <v>562</v>
      </c>
      <c r="M446" s="148">
        <v>1.0170000000000001</v>
      </c>
      <c r="N446" s="146"/>
      <c r="O446" s="150"/>
      <c r="P446" s="146"/>
    </row>
    <row r="447" spans="2:16" s="92" customFormat="1" ht="14.25" x14ac:dyDescent="0.2">
      <c r="B447" s="110"/>
      <c r="C447" s="110"/>
      <c r="D447" s="110"/>
      <c r="E447" s="110"/>
      <c r="F447" s="110"/>
      <c r="G447" s="110"/>
      <c r="H447" s="110"/>
      <c r="I447" s="147">
        <v>301331</v>
      </c>
      <c r="J447" s="147" t="s">
        <v>466</v>
      </c>
      <c r="K447" s="147" t="s">
        <v>67</v>
      </c>
      <c r="L447" s="147" t="s">
        <v>562</v>
      </c>
      <c r="M447" s="148">
        <v>1.133</v>
      </c>
      <c r="N447" s="146"/>
      <c r="O447" s="150"/>
      <c r="P447" s="146"/>
    </row>
    <row r="448" spans="2:16" s="92" customFormat="1" ht="14.25" x14ac:dyDescent="0.2">
      <c r="B448" s="110"/>
      <c r="C448" s="110"/>
      <c r="D448" s="110"/>
      <c r="E448" s="110"/>
      <c r="F448" s="110"/>
      <c r="G448" s="110"/>
      <c r="H448" s="110"/>
      <c r="I448" s="147">
        <v>301337</v>
      </c>
      <c r="J448" s="147" t="s">
        <v>467</v>
      </c>
      <c r="K448" s="147" t="s">
        <v>67</v>
      </c>
      <c r="L448" s="147" t="s">
        <v>562</v>
      </c>
      <c r="M448" s="148">
        <v>1.7499999999999998</v>
      </c>
      <c r="N448" s="146"/>
      <c r="O448" s="150"/>
      <c r="P448" s="146"/>
    </row>
    <row r="449" spans="2:16" s="92" customFormat="1" ht="14.25" x14ac:dyDescent="0.2">
      <c r="B449" s="110"/>
      <c r="C449" s="110"/>
      <c r="D449" s="110"/>
      <c r="E449" s="110"/>
      <c r="F449" s="110"/>
      <c r="G449" s="110"/>
      <c r="H449" s="110"/>
      <c r="I449" s="147">
        <v>301338</v>
      </c>
      <c r="J449" s="147" t="s">
        <v>468</v>
      </c>
      <c r="K449" s="147" t="s">
        <v>69</v>
      </c>
      <c r="L449" s="147" t="s">
        <v>562</v>
      </c>
      <c r="M449" s="148">
        <v>5.4329999999999998</v>
      </c>
      <c r="N449" s="146"/>
      <c r="O449" s="150"/>
      <c r="P449" s="146"/>
    </row>
    <row r="450" spans="2:16" s="92" customFormat="1" ht="14.25" x14ac:dyDescent="0.2">
      <c r="B450" s="110"/>
      <c r="C450" s="110"/>
      <c r="D450" s="110"/>
      <c r="E450" s="110"/>
      <c r="F450" s="110"/>
      <c r="G450" s="110"/>
      <c r="H450" s="110"/>
      <c r="I450" s="147">
        <v>301343</v>
      </c>
      <c r="J450" s="147" t="s">
        <v>469</v>
      </c>
      <c r="K450" s="147" t="s">
        <v>67</v>
      </c>
      <c r="L450" s="147" t="s">
        <v>562</v>
      </c>
      <c r="M450" s="148">
        <v>1.5659999999999998</v>
      </c>
      <c r="N450" s="146"/>
      <c r="O450" s="150"/>
      <c r="P450" s="146"/>
    </row>
    <row r="451" spans="2:16" s="92" customFormat="1" ht="14.25" x14ac:dyDescent="0.2">
      <c r="B451" s="110"/>
      <c r="C451" s="110"/>
      <c r="D451" s="110"/>
      <c r="E451" s="110"/>
      <c r="F451" s="110"/>
      <c r="G451" s="110"/>
      <c r="H451" s="110"/>
      <c r="I451" s="147">
        <v>301344</v>
      </c>
      <c r="J451" s="147" t="s">
        <v>470</v>
      </c>
      <c r="K451" s="147" t="s">
        <v>67</v>
      </c>
      <c r="L451" s="147" t="s">
        <v>562</v>
      </c>
      <c r="M451" s="148">
        <v>1.6539999999999999</v>
      </c>
      <c r="N451" s="146"/>
      <c r="O451" s="150"/>
      <c r="P451" s="146"/>
    </row>
    <row r="452" spans="2:16" s="92" customFormat="1" ht="14.25" x14ac:dyDescent="0.2">
      <c r="B452" s="110"/>
      <c r="C452" s="110"/>
      <c r="D452" s="110"/>
      <c r="E452" s="110"/>
      <c r="F452" s="110"/>
      <c r="G452" s="110"/>
      <c r="H452" s="110"/>
      <c r="I452" s="147">
        <v>301348</v>
      </c>
      <c r="J452" s="147" t="s">
        <v>50</v>
      </c>
      <c r="K452" s="147" t="s">
        <v>42</v>
      </c>
      <c r="L452" s="147" t="s">
        <v>562</v>
      </c>
      <c r="M452" s="148">
        <v>1.1360000000000001</v>
      </c>
      <c r="N452" s="146"/>
      <c r="O452" s="150"/>
      <c r="P452" s="146"/>
    </row>
    <row r="453" spans="2:16" s="92" customFormat="1" ht="14.25" x14ac:dyDescent="0.2">
      <c r="B453" s="110"/>
      <c r="C453" s="110"/>
      <c r="D453" s="110"/>
      <c r="E453" s="110"/>
      <c r="F453" s="110"/>
      <c r="G453" s="110"/>
      <c r="H453" s="110"/>
      <c r="I453" s="147">
        <v>301354</v>
      </c>
      <c r="J453" s="147" t="s">
        <v>471</v>
      </c>
      <c r="K453" s="147" t="s">
        <v>67</v>
      </c>
      <c r="L453" s="147" t="s">
        <v>562</v>
      </c>
      <c r="M453" s="148">
        <v>2.4989999999999997</v>
      </c>
      <c r="N453" s="146"/>
      <c r="O453" s="150"/>
      <c r="P453" s="146"/>
    </row>
    <row r="454" spans="2:16" s="92" customFormat="1" ht="14.25" x14ac:dyDescent="0.2">
      <c r="B454" s="110"/>
      <c r="C454" s="110"/>
      <c r="D454" s="110"/>
      <c r="E454" s="110"/>
      <c r="F454" s="110"/>
      <c r="G454" s="110"/>
      <c r="H454" s="110"/>
      <c r="I454" s="147">
        <v>301355</v>
      </c>
      <c r="J454" s="147" t="s">
        <v>472</v>
      </c>
      <c r="K454" s="147" t="s">
        <v>457</v>
      </c>
      <c r="L454" s="147" t="s">
        <v>562</v>
      </c>
      <c r="M454" s="148">
        <v>1.0609999999999999</v>
      </c>
      <c r="N454" s="146"/>
      <c r="O454" s="150"/>
      <c r="P454" s="146"/>
    </row>
    <row r="455" spans="2:16" s="92" customFormat="1" ht="14.25" x14ac:dyDescent="0.2">
      <c r="B455" s="110"/>
      <c r="C455" s="110"/>
      <c r="D455" s="110"/>
      <c r="E455" s="110"/>
      <c r="F455" s="110"/>
      <c r="G455" s="110"/>
      <c r="H455" s="110"/>
      <c r="I455" s="147">
        <v>301356</v>
      </c>
      <c r="J455" s="147" t="s">
        <v>473</v>
      </c>
      <c r="K455" s="147" t="s">
        <v>67</v>
      </c>
      <c r="L455" s="147" t="s">
        <v>562</v>
      </c>
      <c r="M455" s="148">
        <v>1.5799999999999998</v>
      </c>
      <c r="N455" s="146"/>
      <c r="O455" s="150"/>
      <c r="P455" s="146"/>
    </row>
    <row r="456" spans="2:16" s="92" customFormat="1" ht="14.25" x14ac:dyDescent="0.2">
      <c r="B456" s="110"/>
      <c r="C456" s="110"/>
      <c r="D456" s="110"/>
      <c r="E456" s="110"/>
      <c r="F456" s="110"/>
      <c r="G456" s="110"/>
      <c r="H456" s="110"/>
      <c r="I456" s="147">
        <v>301360</v>
      </c>
      <c r="J456" s="147" t="s">
        <v>51</v>
      </c>
      <c r="K456" s="147" t="s">
        <v>42</v>
      </c>
      <c r="L456" s="147" t="s">
        <v>562</v>
      </c>
      <c r="M456" s="148">
        <v>0.71000000000000008</v>
      </c>
      <c r="N456" s="146"/>
      <c r="O456" s="150"/>
      <c r="P456" s="146"/>
    </row>
    <row r="457" spans="2:16" s="92" customFormat="1" ht="14.25" x14ac:dyDescent="0.2">
      <c r="B457" s="110"/>
      <c r="C457" s="110"/>
      <c r="D457" s="110"/>
      <c r="E457" s="110"/>
      <c r="F457" s="110"/>
      <c r="G457" s="110"/>
      <c r="H457" s="110"/>
      <c r="I457" s="147">
        <v>301361</v>
      </c>
      <c r="J457" s="147" t="s">
        <v>52</v>
      </c>
      <c r="K457" s="147" t="s">
        <v>42</v>
      </c>
      <c r="L457" s="147" t="s">
        <v>562</v>
      </c>
      <c r="M457" s="148">
        <v>0.71000000000000008</v>
      </c>
      <c r="N457" s="146"/>
      <c r="O457" s="150"/>
      <c r="P457" s="146"/>
    </row>
    <row r="458" spans="2:16" s="92" customFormat="1" ht="14.25" x14ac:dyDescent="0.2">
      <c r="B458" s="110"/>
      <c r="C458" s="110"/>
      <c r="D458" s="110"/>
      <c r="E458" s="110"/>
      <c r="F458" s="110"/>
      <c r="G458" s="110"/>
      <c r="H458" s="110"/>
      <c r="I458" s="147">
        <v>301364</v>
      </c>
      <c r="J458" s="147" t="s">
        <v>474</v>
      </c>
      <c r="K458" s="147" t="s">
        <v>67</v>
      </c>
      <c r="L458" s="147" t="s">
        <v>562</v>
      </c>
      <c r="M458" s="148">
        <v>2.2650000000000001</v>
      </c>
      <c r="N458" s="146"/>
      <c r="O458" s="150"/>
      <c r="P458" s="146"/>
    </row>
    <row r="459" spans="2:16" s="92" customFormat="1" ht="14.25" x14ac:dyDescent="0.2">
      <c r="B459" s="110"/>
      <c r="C459" s="110"/>
      <c r="D459" s="110"/>
      <c r="E459" s="110"/>
      <c r="F459" s="110"/>
      <c r="G459" s="110"/>
      <c r="H459" s="110"/>
      <c r="I459" s="147">
        <v>301365</v>
      </c>
      <c r="J459" s="147" t="s">
        <v>475</v>
      </c>
      <c r="K459" s="147" t="s">
        <v>457</v>
      </c>
      <c r="L459" s="147" t="s">
        <v>562</v>
      </c>
      <c r="M459" s="148">
        <v>1.4969999999999999</v>
      </c>
      <c r="N459" s="146"/>
      <c r="O459" s="150"/>
      <c r="P459" s="146"/>
    </row>
    <row r="460" spans="2:16" s="92" customFormat="1" ht="14.25" x14ac:dyDescent="0.2">
      <c r="B460" s="110"/>
      <c r="C460" s="110"/>
      <c r="D460" s="110"/>
      <c r="E460" s="110"/>
      <c r="F460" s="110"/>
      <c r="G460" s="110"/>
      <c r="H460" s="110"/>
      <c r="I460" s="147">
        <v>301366</v>
      </c>
      <c r="J460" s="147" t="s">
        <v>476</v>
      </c>
      <c r="K460" s="147" t="s">
        <v>457</v>
      </c>
      <c r="L460" s="147" t="s">
        <v>562</v>
      </c>
      <c r="M460" s="148">
        <v>1.5109999999999999</v>
      </c>
      <c r="N460" s="146"/>
      <c r="O460" s="150"/>
      <c r="P460" s="146"/>
    </row>
    <row r="461" spans="2:16" s="92" customFormat="1" ht="14.25" x14ac:dyDescent="0.2">
      <c r="B461" s="110"/>
      <c r="C461" s="110"/>
      <c r="D461" s="110"/>
      <c r="E461" s="110"/>
      <c r="F461" s="110"/>
      <c r="G461" s="110"/>
      <c r="H461" s="110"/>
      <c r="I461" s="147">
        <v>301368</v>
      </c>
      <c r="J461" s="147" t="s">
        <v>577</v>
      </c>
      <c r="K461" s="147" t="s">
        <v>8</v>
      </c>
      <c r="L461" s="147" t="s">
        <v>562</v>
      </c>
      <c r="M461" s="148">
        <v>1.891</v>
      </c>
      <c r="N461" s="146"/>
      <c r="O461" s="150"/>
      <c r="P461" s="146"/>
    </row>
    <row r="462" spans="2:16" s="92" customFormat="1" ht="14.25" x14ac:dyDescent="0.2">
      <c r="B462" s="110"/>
      <c r="C462" s="110"/>
      <c r="D462" s="110"/>
      <c r="E462" s="110"/>
      <c r="F462" s="110"/>
      <c r="G462" s="110"/>
      <c r="H462" s="110"/>
      <c r="I462" s="147">
        <v>301369</v>
      </c>
      <c r="J462" s="147" t="s">
        <v>477</v>
      </c>
      <c r="K462" s="147" t="s">
        <v>67</v>
      </c>
      <c r="L462" s="147" t="s">
        <v>562</v>
      </c>
      <c r="M462" s="148">
        <v>0.68900000000000006</v>
      </c>
      <c r="N462" s="146"/>
      <c r="O462" s="150"/>
      <c r="P462" s="146"/>
    </row>
    <row r="463" spans="2:16" s="92" customFormat="1" ht="14.25" x14ac:dyDescent="0.2">
      <c r="B463" s="110"/>
      <c r="C463" s="110"/>
      <c r="D463" s="110"/>
      <c r="E463" s="110"/>
      <c r="F463" s="110"/>
      <c r="G463" s="110"/>
      <c r="H463" s="110"/>
      <c r="I463" s="147">
        <v>301374</v>
      </c>
      <c r="J463" s="147" t="s">
        <v>478</v>
      </c>
      <c r="K463" s="147" t="s">
        <v>457</v>
      </c>
      <c r="L463" s="147" t="s">
        <v>562</v>
      </c>
      <c r="M463" s="148">
        <v>1.5799999999999998</v>
      </c>
      <c r="N463" s="146"/>
      <c r="O463" s="150"/>
      <c r="P463" s="146"/>
    </row>
    <row r="464" spans="2:16" s="92" customFormat="1" ht="14.25" x14ac:dyDescent="0.2">
      <c r="B464" s="110"/>
      <c r="C464" s="110"/>
      <c r="D464" s="110"/>
      <c r="E464" s="110"/>
      <c r="F464" s="110"/>
      <c r="G464" s="110"/>
      <c r="H464" s="110"/>
      <c r="I464" s="147">
        <v>301377</v>
      </c>
      <c r="J464" s="147" t="s">
        <v>479</v>
      </c>
      <c r="K464" s="147" t="s">
        <v>67</v>
      </c>
      <c r="L464" s="147" t="s">
        <v>562</v>
      </c>
      <c r="M464" s="148">
        <v>1.5109999999999999</v>
      </c>
      <c r="N464" s="146"/>
      <c r="O464" s="150"/>
      <c r="P464" s="146"/>
    </row>
    <row r="465" spans="2:16" s="92" customFormat="1" ht="14.25" x14ac:dyDescent="0.2">
      <c r="B465" s="110"/>
      <c r="C465" s="110"/>
      <c r="D465" s="110"/>
      <c r="E465" s="110"/>
      <c r="F465" s="110"/>
      <c r="G465" s="110"/>
      <c r="H465" s="110"/>
      <c r="I465" s="147">
        <v>301385</v>
      </c>
      <c r="J465" s="147" t="s">
        <v>480</v>
      </c>
      <c r="K465" s="147" t="s">
        <v>69</v>
      </c>
      <c r="L465" s="147" t="s">
        <v>562</v>
      </c>
      <c r="M465" s="148">
        <v>2.2029999999999998</v>
      </c>
      <c r="N465" s="146"/>
      <c r="O465" s="150"/>
      <c r="P465" s="146"/>
    </row>
    <row r="466" spans="2:16" s="92" customFormat="1" ht="14.25" x14ac:dyDescent="0.2">
      <c r="B466" s="110"/>
      <c r="C466" s="110"/>
      <c r="D466" s="110"/>
      <c r="E466" s="110"/>
      <c r="F466" s="110"/>
      <c r="G466" s="110"/>
      <c r="H466" s="110"/>
      <c r="I466" s="147">
        <v>301389</v>
      </c>
      <c r="J466" s="147" t="s">
        <v>481</v>
      </c>
      <c r="K466" s="147" t="s">
        <v>457</v>
      </c>
      <c r="L466" s="147" t="s">
        <v>562</v>
      </c>
      <c r="M466" s="148">
        <v>2.1520000000000001</v>
      </c>
      <c r="N466" s="146"/>
      <c r="O466" s="150"/>
      <c r="P466" s="146"/>
    </row>
    <row r="467" spans="2:16" s="92" customFormat="1" ht="14.25" x14ac:dyDescent="0.2">
      <c r="B467" s="110"/>
      <c r="C467" s="110"/>
      <c r="D467" s="110"/>
      <c r="E467" s="110"/>
      <c r="F467" s="110"/>
      <c r="G467" s="110"/>
      <c r="H467" s="110"/>
      <c r="I467" s="147">
        <v>301390</v>
      </c>
      <c r="J467" s="147" t="s">
        <v>482</v>
      </c>
      <c r="K467" s="147" t="s">
        <v>67</v>
      </c>
      <c r="L467" s="147" t="s">
        <v>562</v>
      </c>
      <c r="M467" s="148">
        <v>1.5659999999999998</v>
      </c>
      <c r="N467" s="146"/>
      <c r="O467" s="150"/>
      <c r="P467" s="146"/>
    </row>
    <row r="468" spans="2:16" s="92" customFormat="1" ht="14.25" x14ac:dyDescent="0.2">
      <c r="B468" s="110"/>
      <c r="C468" s="110"/>
      <c r="D468" s="110"/>
      <c r="E468" s="110"/>
      <c r="F468" s="110"/>
      <c r="G468" s="110"/>
      <c r="H468" s="110"/>
      <c r="I468" s="147">
        <v>301391</v>
      </c>
      <c r="J468" s="147" t="s">
        <v>54</v>
      </c>
      <c r="K468" s="147" t="s">
        <v>42</v>
      </c>
      <c r="L468" s="147" t="s">
        <v>562</v>
      </c>
      <c r="M468" s="148">
        <v>0.71000000000000008</v>
      </c>
      <c r="N468" s="146"/>
      <c r="O468" s="150"/>
      <c r="P468" s="146"/>
    </row>
    <row r="469" spans="2:16" s="92" customFormat="1" ht="14.25" x14ac:dyDescent="0.2">
      <c r="B469" s="110"/>
      <c r="C469" s="110"/>
      <c r="D469" s="110"/>
      <c r="E469" s="110"/>
      <c r="F469" s="110"/>
      <c r="G469" s="110"/>
      <c r="H469" s="110"/>
      <c r="I469" s="147">
        <v>301395</v>
      </c>
      <c r="J469" s="147" t="s">
        <v>483</v>
      </c>
      <c r="K469" s="147" t="s">
        <v>67</v>
      </c>
      <c r="L469" s="147" t="s">
        <v>562</v>
      </c>
      <c r="M469" s="148">
        <v>2.9409999999999998</v>
      </c>
      <c r="N469" s="146"/>
      <c r="O469" s="150"/>
      <c r="P469" s="146"/>
    </row>
    <row r="470" spans="2:16" s="92" customFormat="1" ht="14.25" x14ac:dyDescent="0.2">
      <c r="B470" s="110"/>
      <c r="C470" s="110"/>
      <c r="D470" s="110"/>
      <c r="E470" s="110"/>
      <c r="F470" s="110"/>
      <c r="G470" s="110"/>
      <c r="H470" s="110"/>
      <c r="I470" s="147">
        <v>301396</v>
      </c>
      <c r="J470" s="147" t="s">
        <v>484</v>
      </c>
      <c r="K470" s="147" t="s">
        <v>67</v>
      </c>
      <c r="L470" s="147" t="s">
        <v>562</v>
      </c>
      <c r="M470" s="148">
        <v>1.2229999999999999</v>
      </c>
      <c r="N470" s="146"/>
      <c r="O470" s="150"/>
      <c r="P470" s="146"/>
    </row>
    <row r="471" spans="2:16" s="92" customFormat="1" ht="14.25" x14ac:dyDescent="0.2">
      <c r="B471" s="110"/>
      <c r="C471" s="110"/>
      <c r="D471" s="110"/>
      <c r="E471" s="110"/>
      <c r="F471" s="110"/>
      <c r="G471" s="110"/>
      <c r="H471" s="110"/>
      <c r="I471" s="147">
        <v>301397</v>
      </c>
      <c r="J471" s="147" t="s">
        <v>56</v>
      </c>
      <c r="K471" s="147" t="s">
        <v>42</v>
      </c>
      <c r="L471" s="147" t="s">
        <v>562</v>
      </c>
      <c r="M471" s="148">
        <v>1.111</v>
      </c>
      <c r="N471" s="146"/>
      <c r="O471" s="150"/>
      <c r="P471" s="146"/>
    </row>
    <row r="472" spans="2:16" s="92" customFormat="1" ht="14.25" x14ac:dyDescent="0.2">
      <c r="B472" s="110"/>
      <c r="C472" s="110"/>
      <c r="D472" s="110"/>
      <c r="E472" s="110"/>
      <c r="F472" s="110"/>
      <c r="G472" s="110"/>
      <c r="H472" s="110"/>
      <c r="I472" s="147">
        <v>301400</v>
      </c>
      <c r="J472" s="147" t="s">
        <v>57</v>
      </c>
      <c r="K472" s="147" t="s">
        <v>42</v>
      </c>
      <c r="L472" s="147" t="s">
        <v>562</v>
      </c>
      <c r="M472" s="148">
        <v>0.71000000000000008</v>
      </c>
      <c r="N472" s="146"/>
      <c r="O472" s="150"/>
      <c r="P472" s="146"/>
    </row>
    <row r="473" spans="2:16" s="92" customFormat="1" ht="14.25" x14ac:dyDescent="0.2">
      <c r="B473" s="110"/>
      <c r="C473" s="110"/>
      <c r="D473" s="110"/>
      <c r="E473" s="110"/>
      <c r="F473" s="110"/>
      <c r="G473" s="110"/>
      <c r="H473" s="110"/>
      <c r="I473" s="147">
        <v>301401</v>
      </c>
      <c r="J473" s="147" t="s">
        <v>58</v>
      </c>
      <c r="K473" s="147" t="s">
        <v>42</v>
      </c>
      <c r="L473" s="147" t="s">
        <v>562</v>
      </c>
      <c r="M473" s="148">
        <v>0.71000000000000008</v>
      </c>
      <c r="N473" s="146"/>
      <c r="O473" s="150"/>
      <c r="P473" s="146"/>
    </row>
    <row r="474" spans="2:16" s="92" customFormat="1" ht="14.25" x14ac:dyDescent="0.2">
      <c r="B474" s="110"/>
      <c r="C474" s="110"/>
      <c r="D474" s="110"/>
      <c r="E474" s="110"/>
      <c r="F474" s="110"/>
      <c r="G474" s="110"/>
      <c r="H474" s="110"/>
      <c r="I474" s="147">
        <v>301420</v>
      </c>
      <c r="J474" s="147" t="s">
        <v>485</v>
      </c>
      <c r="K474" s="147" t="s">
        <v>69</v>
      </c>
      <c r="L474" s="147" t="s">
        <v>562</v>
      </c>
      <c r="M474" s="148">
        <v>2.012</v>
      </c>
      <c r="N474" s="146"/>
      <c r="O474" s="150"/>
      <c r="P474" s="146"/>
    </row>
    <row r="475" spans="2:16" s="92" customFormat="1" ht="14.25" x14ac:dyDescent="0.2">
      <c r="B475" s="110"/>
      <c r="C475" s="110"/>
      <c r="D475" s="110"/>
      <c r="E475" s="110"/>
      <c r="F475" s="110"/>
      <c r="G475" s="110"/>
      <c r="H475" s="110"/>
      <c r="I475" s="147">
        <v>301427</v>
      </c>
      <c r="J475" s="147" t="s">
        <v>486</v>
      </c>
      <c r="K475" s="147" t="s">
        <v>67</v>
      </c>
      <c r="L475" s="147" t="s">
        <v>562</v>
      </c>
      <c r="M475" s="148">
        <v>1.5799999999999998</v>
      </c>
      <c r="N475" s="146"/>
      <c r="O475" s="150"/>
      <c r="P475" s="146"/>
    </row>
    <row r="476" spans="2:16" s="92" customFormat="1" ht="14.25" x14ac:dyDescent="0.2">
      <c r="B476" s="110"/>
      <c r="C476" s="110"/>
      <c r="D476" s="110"/>
      <c r="E476" s="110"/>
      <c r="F476" s="110"/>
      <c r="G476" s="110"/>
      <c r="H476" s="110"/>
      <c r="I476" s="147">
        <v>301429</v>
      </c>
      <c r="J476" s="147" t="s">
        <v>487</v>
      </c>
      <c r="K476" s="147" t="s">
        <v>67</v>
      </c>
      <c r="L476" s="147" t="s">
        <v>562</v>
      </c>
      <c r="M476" s="148">
        <v>2.0449999999999999</v>
      </c>
      <c r="N476" s="146"/>
      <c r="O476" s="150"/>
      <c r="P476" s="146"/>
    </row>
    <row r="477" spans="2:16" s="92" customFormat="1" ht="14.25" x14ac:dyDescent="0.2">
      <c r="B477" s="110"/>
      <c r="C477" s="110"/>
      <c r="D477" s="110"/>
      <c r="E477" s="110"/>
      <c r="F477" s="110"/>
      <c r="G477" s="110"/>
      <c r="H477" s="110"/>
      <c r="I477" s="147">
        <v>301431</v>
      </c>
      <c r="J477" s="147" t="s">
        <v>488</v>
      </c>
      <c r="K477" s="147" t="s">
        <v>67</v>
      </c>
      <c r="L477" s="147" t="s">
        <v>562</v>
      </c>
      <c r="M477" s="148">
        <v>1.66</v>
      </c>
      <c r="N477" s="146"/>
      <c r="O477" s="150"/>
      <c r="P477" s="146"/>
    </row>
    <row r="478" spans="2:16" s="92" customFormat="1" ht="14.25" x14ac:dyDescent="0.2">
      <c r="B478" s="110"/>
      <c r="C478" s="110"/>
      <c r="D478" s="110"/>
      <c r="E478" s="110"/>
      <c r="F478" s="110"/>
      <c r="G478" s="110"/>
      <c r="H478" s="110"/>
      <c r="I478" s="147">
        <v>301432</v>
      </c>
      <c r="J478" s="147" t="s">
        <v>489</v>
      </c>
      <c r="K478" s="147" t="s">
        <v>69</v>
      </c>
      <c r="L478" s="147" t="s">
        <v>562</v>
      </c>
      <c r="M478" s="148">
        <v>2.4299999999999997</v>
      </c>
      <c r="N478" s="146"/>
      <c r="O478" s="150"/>
      <c r="P478" s="146"/>
    </row>
    <row r="479" spans="2:16" s="92" customFormat="1" ht="14.25" x14ac:dyDescent="0.2">
      <c r="B479" s="110"/>
      <c r="C479" s="110"/>
      <c r="D479" s="110"/>
      <c r="E479" s="110"/>
      <c r="F479" s="110"/>
      <c r="G479" s="110"/>
      <c r="H479" s="110"/>
      <c r="I479" s="147">
        <v>301433</v>
      </c>
      <c r="J479" s="147" t="s">
        <v>490</v>
      </c>
      <c r="K479" s="147" t="s">
        <v>69</v>
      </c>
      <c r="L479" s="147" t="s">
        <v>562</v>
      </c>
      <c r="M479" s="148">
        <v>1.9750000000000001</v>
      </c>
      <c r="N479" s="146"/>
      <c r="O479" s="150"/>
      <c r="P479" s="146"/>
    </row>
    <row r="480" spans="2:16" s="92" customFormat="1" ht="14.25" x14ac:dyDescent="0.2">
      <c r="B480" s="110"/>
      <c r="C480" s="110"/>
      <c r="D480" s="110"/>
      <c r="E480" s="110"/>
      <c r="F480" s="110"/>
      <c r="G480" s="110"/>
      <c r="H480" s="110"/>
      <c r="I480" s="147">
        <v>301434</v>
      </c>
      <c r="J480" s="147" t="s">
        <v>491</v>
      </c>
      <c r="K480" s="147" t="s">
        <v>69</v>
      </c>
      <c r="L480" s="147" t="s">
        <v>562</v>
      </c>
      <c r="M480" s="148">
        <v>2.1689999999999996</v>
      </c>
      <c r="N480" s="146"/>
      <c r="O480" s="150"/>
      <c r="P480" s="146"/>
    </row>
    <row r="481" spans="2:16" s="92" customFormat="1" ht="14.25" x14ac:dyDescent="0.2">
      <c r="B481" s="110"/>
      <c r="C481" s="110"/>
      <c r="D481" s="110"/>
      <c r="E481" s="110"/>
      <c r="F481" s="110"/>
      <c r="G481" s="110"/>
      <c r="H481" s="110"/>
      <c r="I481" s="147">
        <v>301435</v>
      </c>
      <c r="J481" s="147" t="s">
        <v>492</v>
      </c>
      <c r="K481" s="147" t="s">
        <v>69</v>
      </c>
      <c r="L481" s="147" t="s">
        <v>562</v>
      </c>
      <c r="M481" s="148">
        <v>2.3979999999999997</v>
      </c>
      <c r="N481" s="146"/>
      <c r="O481" s="150"/>
      <c r="P481" s="146"/>
    </row>
    <row r="482" spans="2:16" s="92" customFormat="1" ht="14.25" x14ac:dyDescent="0.2">
      <c r="B482" s="110"/>
      <c r="C482" s="110"/>
      <c r="D482" s="110"/>
      <c r="E482" s="110"/>
      <c r="F482" s="110"/>
      <c r="G482" s="110"/>
      <c r="H482" s="110"/>
      <c r="I482" s="147">
        <v>301436</v>
      </c>
      <c r="J482" s="147" t="s">
        <v>493</v>
      </c>
      <c r="K482" s="147" t="s">
        <v>69</v>
      </c>
      <c r="L482" s="147" t="s">
        <v>562</v>
      </c>
      <c r="M482" s="148">
        <v>2.46</v>
      </c>
      <c r="N482" s="146"/>
      <c r="O482" s="150"/>
      <c r="P482" s="146"/>
    </row>
    <row r="483" spans="2:16" s="92" customFormat="1" ht="14.25" x14ac:dyDescent="0.2">
      <c r="B483" s="110"/>
      <c r="C483" s="110"/>
      <c r="D483" s="110"/>
      <c r="E483" s="110"/>
      <c r="F483" s="110"/>
      <c r="G483" s="110"/>
      <c r="H483" s="110"/>
      <c r="I483" s="147">
        <v>301437</v>
      </c>
      <c r="J483" s="147" t="s">
        <v>494</v>
      </c>
      <c r="K483" s="147" t="s">
        <v>69</v>
      </c>
      <c r="L483" s="147" t="s">
        <v>562</v>
      </c>
      <c r="M483" s="148">
        <v>2.2869999999999999</v>
      </c>
      <c r="N483" s="146"/>
      <c r="O483" s="150"/>
      <c r="P483" s="146"/>
    </row>
    <row r="484" spans="2:16" s="92" customFormat="1" ht="14.25" x14ac:dyDescent="0.2">
      <c r="B484" s="110"/>
      <c r="C484" s="110"/>
      <c r="D484" s="110"/>
      <c r="E484" s="110"/>
      <c r="F484" s="110"/>
      <c r="G484" s="110"/>
      <c r="H484" s="110"/>
      <c r="I484" s="147">
        <v>301438</v>
      </c>
      <c r="J484" s="147" t="s">
        <v>495</v>
      </c>
      <c r="K484" s="147" t="s">
        <v>69</v>
      </c>
      <c r="L484" s="147" t="s">
        <v>562</v>
      </c>
      <c r="M484" s="148">
        <v>1.1890000000000001</v>
      </c>
      <c r="N484" s="146"/>
      <c r="O484" s="150"/>
      <c r="P484" s="146"/>
    </row>
    <row r="485" spans="2:16" s="92" customFormat="1" ht="14.25" x14ac:dyDescent="0.2">
      <c r="B485" s="110"/>
      <c r="C485" s="110"/>
      <c r="D485" s="110"/>
      <c r="E485" s="110"/>
      <c r="F485" s="110"/>
      <c r="G485" s="110"/>
      <c r="H485" s="110"/>
      <c r="I485" s="147">
        <v>301439</v>
      </c>
      <c r="J485" s="147" t="s">
        <v>496</v>
      </c>
      <c r="K485" s="147" t="s">
        <v>69</v>
      </c>
      <c r="L485" s="147" t="s">
        <v>562</v>
      </c>
      <c r="M485" s="148">
        <v>2.1349999999999998</v>
      </c>
      <c r="N485" s="146"/>
      <c r="O485" s="150"/>
      <c r="P485" s="146"/>
    </row>
    <row r="486" spans="2:16" s="92" customFormat="1" ht="14.25" x14ac:dyDescent="0.2">
      <c r="B486" s="110"/>
      <c r="C486" s="110"/>
      <c r="D486" s="110"/>
      <c r="E486" s="110"/>
      <c r="F486" s="110"/>
      <c r="G486" s="110"/>
      <c r="H486" s="110"/>
      <c r="I486" s="147">
        <v>301441</v>
      </c>
      <c r="J486" s="147" t="s">
        <v>497</v>
      </c>
      <c r="K486" s="147" t="s">
        <v>67</v>
      </c>
      <c r="L486" s="147" t="s">
        <v>562</v>
      </c>
      <c r="M486" s="148">
        <v>1.5229999999999999</v>
      </c>
      <c r="N486" s="146"/>
      <c r="O486" s="150"/>
      <c r="P486" s="146"/>
    </row>
    <row r="487" spans="2:16" s="92" customFormat="1" ht="14.25" x14ac:dyDescent="0.2">
      <c r="B487" s="110"/>
      <c r="C487" s="110"/>
      <c r="D487" s="110"/>
      <c r="E487" s="110"/>
      <c r="F487" s="110"/>
      <c r="G487" s="110"/>
      <c r="H487" s="110"/>
      <c r="I487" s="147">
        <v>301442</v>
      </c>
      <c r="J487" s="147" t="s">
        <v>498</v>
      </c>
      <c r="K487" s="147" t="s">
        <v>67</v>
      </c>
      <c r="L487" s="147" t="s">
        <v>562</v>
      </c>
      <c r="M487" s="148">
        <v>1.5229999999999999</v>
      </c>
      <c r="N487" s="146"/>
      <c r="O487" s="150"/>
      <c r="P487" s="146"/>
    </row>
    <row r="488" spans="2:16" s="92" customFormat="1" ht="14.25" x14ac:dyDescent="0.2">
      <c r="B488" s="110"/>
      <c r="C488" s="110"/>
      <c r="D488" s="110"/>
      <c r="E488" s="110"/>
      <c r="F488" s="110"/>
      <c r="G488" s="110"/>
      <c r="H488" s="110"/>
      <c r="I488" s="147">
        <v>301443</v>
      </c>
      <c r="J488" s="147" t="s">
        <v>499</v>
      </c>
      <c r="K488" s="147" t="s">
        <v>67</v>
      </c>
      <c r="L488" s="147" t="s">
        <v>562</v>
      </c>
      <c r="M488" s="148">
        <v>1.5229999999999999</v>
      </c>
      <c r="N488" s="146"/>
      <c r="O488" s="150"/>
      <c r="P488" s="146"/>
    </row>
    <row r="489" spans="2:16" s="92" customFormat="1" ht="14.25" x14ac:dyDescent="0.2">
      <c r="B489" s="110"/>
      <c r="C489" s="110"/>
      <c r="D489" s="110"/>
      <c r="E489" s="110"/>
      <c r="F489" s="110"/>
      <c r="G489" s="110"/>
      <c r="H489" s="110"/>
      <c r="I489" s="147">
        <v>301446</v>
      </c>
      <c r="J489" s="147" t="s">
        <v>594</v>
      </c>
      <c r="K489" s="147" t="s">
        <v>457</v>
      </c>
      <c r="L489" s="147" t="s">
        <v>562</v>
      </c>
      <c r="M489" s="148">
        <v>1.4209999999999998</v>
      </c>
      <c r="N489" s="146"/>
      <c r="O489" s="150"/>
      <c r="P489" s="146"/>
    </row>
    <row r="490" spans="2:16" s="92" customFormat="1" ht="14.25" x14ac:dyDescent="0.2">
      <c r="B490" s="110"/>
      <c r="C490" s="110"/>
      <c r="D490" s="110"/>
      <c r="E490" s="110"/>
      <c r="F490" s="110"/>
      <c r="G490" s="110"/>
      <c r="H490" s="110"/>
      <c r="I490" s="147">
        <v>301450</v>
      </c>
      <c r="J490" s="147" t="s">
        <v>595</v>
      </c>
      <c r="K490" s="147" t="s">
        <v>67</v>
      </c>
      <c r="L490" s="147" t="s">
        <v>562</v>
      </c>
      <c r="M490" s="148">
        <v>2.3819999999999997</v>
      </c>
      <c r="N490" s="146"/>
      <c r="O490" s="150"/>
      <c r="P490" s="146"/>
    </row>
    <row r="491" spans="2:16" s="92" customFormat="1" ht="14.25" x14ac:dyDescent="0.2">
      <c r="B491" s="110"/>
      <c r="C491" s="110"/>
      <c r="D491" s="110"/>
      <c r="E491" s="110"/>
      <c r="F491" s="110"/>
      <c r="G491" s="110"/>
      <c r="H491" s="110"/>
      <c r="I491" s="147">
        <v>301451</v>
      </c>
      <c r="J491" s="147" t="s">
        <v>501</v>
      </c>
      <c r="K491" s="147" t="s">
        <v>67</v>
      </c>
      <c r="L491" s="147" t="s">
        <v>562</v>
      </c>
      <c r="M491" s="148">
        <v>1.3119999999999998</v>
      </c>
      <c r="N491" s="146"/>
      <c r="O491" s="150"/>
      <c r="P491" s="146"/>
    </row>
    <row r="492" spans="2:16" s="92" customFormat="1" ht="14.25" x14ac:dyDescent="0.2">
      <c r="B492" s="110"/>
      <c r="C492" s="110"/>
      <c r="D492" s="110"/>
      <c r="E492" s="110"/>
      <c r="F492" s="110"/>
      <c r="G492" s="110"/>
      <c r="H492" s="110"/>
      <c r="I492" s="147">
        <v>301453</v>
      </c>
      <c r="J492" s="147" t="s">
        <v>60</v>
      </c>
      <c r="K492" s="147" t="s">
        <v>42</v>
      </c>
      <c r="L492" s="147" t="s">
        <v>562</v>
      </c>
      <c r="M492" s="148">
        <v>0.71000000000000008</v>
      </c>
      <c r="N492" s="146"/>
      <c r="O492" s="150"/>
      <c r="P492" s="146"/>
    </row>
    <row r="493" spans="2:16" s="92" customFormat="1" ht="14.25" x14ac:dyDescent="0.2">
      <c r="B493" s="110"/>
      <c r="C493" s="110"/>
      <c r="D493" s="110"/>
      <c r="E493" s="110"/>
      <c r="F493" s="110"/>
      <c r="G493" s="110"/>
      <c r="H493" s="110"/>
      <c r="I493" s="147">
        <v>301455</v>
      </c>
      <c r="J493" s="147" t="s">
        <v>502</v>
      </c>
      <c r="K493" s="147" t="s">
        <v>69</v>
      </c>
      <c r="L493" s="147" t="s">
        <v>562</v>
      </c>
      <c r="M493" s="148">
        <v>4.0049999999999999</v>
      </c>
      <c r="N493" s="146"/>
      <c r="O493" s="150"/>
      <c r="P493" s="146"/>
    </row>
    <row r="494" spans="2:16" s="92" customFormat="1" ht="14.25" x14ac:dyDescent="0.2">
      <c r="B494" s="110"/>
      <c r="C494" s="110"/>
      <c r="D494" s="110"/>
      <c r="E494" s="110"/>
      <c r="F494" s="110"/>
      <c r="G494" s="110"/>
      <c r="H494" s="110"/>
      <c r="I494" s="147">
        <v>301461</v>
      </c>
      <c r="J494" s="147" t="s">
        <v>62</v>
      </c>
      <c r="K494" s="147" t="s">
        <v>10</v>
      </c>
      <c r="L494" s="147" t="s">
        <v>562</v>
      </c>
      <c r="M494" s="148">
        <v>1.4319999999999999</v>
      </c>
      <c r="N494" s="146"/>
      <c r="O494" s="150"/>
      <c r="P494" s="146"/>
    </row>
    <row r="495" spans="2:16" s="92" customFormat="1" ht="14.25" x14ac:dyDescent="0.2">
      <c r="B495" s="110"/>
      <c r="C495" s="110"/>
      <c r="D495" s="110"/>
      <c r="E495" s="110"/>
      <c r="F495" s="110"/>
      <c r="G495" s="110"/>
      <c r="H495" s="110"/>
      <c r="I495" s="147">
        <v>301470</v>
      </c>
      <c r="J495" s="147" t="s">
        <v>503</v>
      </c>
      <c r="K495" s="147" t="s">
        <v>457</v>
      </c>
      <c r="L495" s="147" t="s">
        <v>562</v>
      </c>
      <c r="M495" s="148">
        <v>1.5799999999999998</v>
      </c>
      <c r="N495" s="146"/>
      <c r="O495" s="150"/>
      <c r="P495" s="146"/>
    </row>
    <row r="496" spans="2:16" s="92" customFormat="1" ht="14.25" x14ac:dyDescent="0.2">
      <c r="B496" s="110"/>
      <c r="C496" s="110"/>
      <c r="D496" s="110"/>
      <c r="E496" s="110"/>
      <c r="F496" s="110"/>
      <c r="G496" s="110"/>
      <c r="H496" s="110"/>
      <c r="I496" s="147">
        <v>301471</v>
      </c>
      <c r="J496" s="147" t="s">
        <v>504</v>
      </c>
      <c r="K496" s="147" t="s">
        <v>69</v>
      </c>
      <c r="L496" s="147" t="s">
        <v>562</v>
      </c>
      <c r="M496" s="148">
        <v>1.8079999999999998</v>
      </c>
      <c r="N496" s="146"/>
      <c r="O496" s="150"/>
      <c r="P496" s="146"/>
    </row>
    <row r="497" spans="2:16" s="92" customFormat="1" ht="14.25" x14ac:dyDescent="0.2">
      <c r="B497" s="110"/>
      <c r="C497" s="110"/>
      <c r="D497" s="110"/>
      <c r="E497" s="110"/>
      <c r="F497" s="110"/>
      <c r="G497" s="110"/>
      <c r="H497" s="110"/>
      <c r="I497" s="147">
        <v>301473</v>
      </c>
      <c r="J497" s="147" t="s">
        <v>505</v>
      </c>
      <c r="K497" s="147" t="s">
        <v>69</v>
      </c>
      <c r="L497" s="147" t="s">
        <v>562</v>
      </c>
      <c r="M497" s="148">
        <v>1.6619999999999999</v>
      </c>
      <c r="N497" s="146"/>
      <c r="O497" s="150"/>
      <c r="P497" s="146"/>
    </row>
    <row r="498" spans="2:16" s="92" customFormat="1" ht="14.25" x14ac:dyDescent="0.2">
      <c r="B498" s="110"/>
      <c r="C498" s="110"/>
      <c r="D498" s="110"/>
      <c r="E498" s="110"/>
      <c r="F498" s="110"/>
      <c r="G498" s="110"/>
      <c r="H498" s="110"/>
      <c r="I498" s="147">
        <v>301474</v>
      </c>
      <c r="J498" s="147" t="s">
        <v>506</v>
      </c>
      <c r="K498" s="147" t="s">
        <v>69</v>
      </c>
      <c r="L498" s="147" t="s">
        <v>562</v>
      </c>
      <c r="M498" s="148">
        <v>0.68700000000000006</v>
      </c>
      <c r="N498" s="146"/>
      <c r="O498" s="150"/>
      <c r="P498" s="146"/>
    </row>
    <row r="499" spans="2:16" s="92" customFormat="1" ht="14.25" x14ac:dyDescent="0.2">
      <c r="B499" s="110"/>
      <c r="C499" s="110"/>
      <c r="D499" s="110"/>
      <c r="E499" s="110"/>
      <c r="F499" s="110"/>
      <c r="G499" s="110"/>
      <c r="H499" s="110"/>
      <c r="I499" s="147">
        <v>301475</v>
      </c>
      <c r="J499" s="147" t="s">
        <v>507</v>
      </c>
      <c r="K499" s="147" t="s">
        <v>69</v>
      </c>
      <c r="L499" s="147" t="s">
        <v>562</v>
      </c>
      <c r="M499" s="148">
        <v>1.498</v>
      </c>
      <c r="N499" s="146"/>
      <c r="O499" s="150"/>
      <c r="P499" s="146"/>
    </row>
    <row r="500" spans="2:16" s="92" customFormat="1" ht="14.25" x14ac:dyDescent="0.2">
      <c r="B500" s="110"/>
      <c r="C500" s="110"/>
      <c r="D500" s="110"/>
      <c r="E500" s="110"/>
      <c r="F500" s="110"/>
      <c r="G500" s="110"/>
      <c r="H500" s="110"/>
      <c r="I500" s="147">
        <v>301476</v>
      </c>
      <c r="J500" s="147" t="s">
        <v>508</v>
      </c>
      <c r="K500" s="147" t="s">
        <v>69</v>
      </c>
      <c r="L500" s="147" t="s">
        <v>562</v>
      </c>
      <c r="M500" s="148">
        <v>1.645</v>
      </c>
      <c r="N500" s="146"/>
      <c r="O500" s="150"/>
      <c r="P500" s="146"/>
    </row>
    <row r="501" spans="2:16" s="92" customFormat="1" ht="14.25" x14ac:dyDescent="0.2">
      <c r="B501" s="110"/>
      <c r="C501" s="110"/>
      <c r="D501" s="110"/>
      <c r="E501" s="110"/>
      <c r="F501" s="110"/>
      <c r="G501" s="110"/>
      <c r="H501" s="110"/>
      <c r="I501" s="147">
        <v>301477</v>
      </c>
      <c r="J501" s="147" t="s">
        <v>509</v>
      </c>
      <c r="K501" s="147" t="s">
        <v>69</v>
      </c>
      <c r="L501" s="147" t="s">
        <v>562</v>
      </c>
      <c r="M501" s="148">
        <v>1.3519999999999999</v>
      </c>
      <c r="N501" s="146"/>
      <c r="O501" s="150"/>
      <c r="P501" s="146"/>
    </row>
    <row r="502" spans="2:16" s="92" customFormat="1" ht="14.25" x14ac:dyDescent="0.2">
      <c r="B502" s="110"/>
      <c r="C502" s="110"/>
      <c r="D502" s="110"/>
      <c r="E502" s="110"/>
      <c r="F502" s="110"/>
      <c r="G502" s="110"/>
      <c r="H502" s="110"/>
      <c r="I502" s="147">
        <v>301478</v>
      </c>
      <c r="J502" s="147" t="s">
        <v>510</v>
      </c>
      <c r="K502" s="147" t="s">
        <v>69</v>
      </c>
      <c r="L502" s="147" t="s">
        <v>562</v>
      </c>
      <c r="M502" s="148">
        <v>1.5580000000000001</v>
      </c>
      <c r="N502" s="146"/>
      <c r="O502" s="150"/>
      <c r="P502" s="146"/>
    </row>
    <row r="503" spans="2:16" s="92" customFormat="1" ht="14.25" x14ac:dyDescent="0.2">
      <c r="B503" s="110"/>
      <c r="C503" s="110"/>
      <c r="D503" s="110"/>
      <c r="E503" s="110"/>
      <c r="F503" s="110"/>
      <c r="G503" s="110"/>
      <c r="H503" s="110"/>
      <c r="I503" s="147">
        <v>301479</v>
      </c>
      <c r="J503" s="147" t="s">
        <v>511</v>
      </c>
      <c r="K503" s="147" t="s">
        <v>69</v>
      </c>
      <c r="L503" s="147" t="s">
        <v>562</v>
      </c>
      <c r="M503" s="148">
        <v>3.7409999999999997</v>
      </c>
      <c r="N503" s="146"/>
      <c r="O503" s="150"/>
      <c r="P503" s="146"/>
    </row>
    <row r="504" spans="2:16" s="92" customFormat="1" ht="14.25" x14ac:dyDescent="0.2">
      <c r="B504" s="110"/>
      <c r="C504" s="110"/>
      <c r="D504" s="110"/>
      <c r="E504" s="110"/>
      <c r="F504" s="110"/>
      <c r="G504" s="110"/>
      <c r="H504" s="110"/>
      <c r="I504" s="147">
        <v>301480</v>
      </c>
      <c r="J504" s="147" t="s">
        <v>512</v>
      </c>
      <c r="K504" s="147" t="s">
        <v>69</v>
      </c>
      <c r="L504" s="147" t="s">
        <v>562</v>
      </c>
      <c r="M504" s="148">
        <v>1.7429999999999999</v>
      </c>
      <c r="N504" s="146"/>
      <c r="O504" s="150"/>
      <c r="P504" s="146"/>
    </row>
    <row r="505" spans="2:16" s="92" customFormat="1" ht="14.25" x14ac:dyDescent="0.2">
      <c r="B505" s="110"/>
      <c r="C505" s="110"/>
      <c r="D505" s="110"/>
      <c r="E505" s="110"/>
      <c r="F505" s="110"/>
      <c r="G505" s="110"/>
      <c r="H505" s="110"/>
      <c r="I505" s="147">
        <v>301481</v>
      </c>
      <c r="J505" s="147" t="s">
        <v>513</v>
      </c>
      <c r="K505" s="147" t="s">
        <v>69</v>
      </c>
      <c r="L505" s="147" t="s">
        <v>562</v>
      </c>
      <c r="M505" s="148">
        <v>1.2810000000000001</v>
      </c>
      <c r="N505" s="146"/>
      <c r="O505" s="150"/>
      <c r="P505" s="146"/>
    </row>
    <row r="506" spans="2:16" s="92" customFormat="1" ht="14.25" x14ac:dyDescent="0.2">
      <c r="B506" s="110"/>
      <c r="C506" s="110"/>
      <c r="D506" s="110"/>
      <c r="E506" s="110"/>
      <c r="F506" s="110"/>
      <c r="G506" s="110"/>
      <c r="H506" s="110"/>
      <c r="I506" s="147">
        <v>301482</v>
      </c>
      <c r="J506" s="147" t="s">
        <v>514</v>
      </c>
      <c r="K506" s="147" t="s">
        <v>69</v>
      </c>
      <c r="L506" s="147" t="s">
        <v>562</v>
      </c>
      <c r="M506" s="148">
        <v>1.36</v>
      </c>
      <c r="N506" s="146"/>
      <c r="O506" s="150"/>
      <c r="P506" s="146"/>
    </row>
    <row r="507" spans="2:16" s="92" customFormat="1" ht="14.25" x14ac:dyDescent="0.2">
      <c r="B507" s="110"/>
      <c r="C507" s="110"/>
      <c r="D507" s="110"/>
      <c r="E507" s="110"/>
      <c r="F507" s="110"/>
      <c r="G507" s="110"/>
      <c r="H507" s="110"/>
      <c r="I507" s="147">
        <v>301483</v>
      </c>
      <c r="J507" s="147" t="s">
        <v>515</v>
      </c>
      <c r="K507" s="147" t="s">
        <v>69</v>
      </c>
      <c r="L507" s="147" t="s">
        <v>562</v>
      </c>
      <c r="M507" s="148">
        <v>1.69</v>
      </c>
      <c r="N507" s="146"/>
      <c r="O507" s="150"/>
      <c r="P507" s="146"/>
    </row>
    <row r="508" spans="2:16" s="92" customFormat="1" ht="14.25" x14ac:dyDescent="0.2">
      <c r="B508" s="110"/>
      <c r="C508" s="110"/>
      <c r="D508" s="110"/>
      <c r="E508" s="110"/>
      <c r="F508" s="110"/>
      <c r="G508" s="110"/>
      <c r="H508" s="110"/>
      <c r="I508" s="147">
        <v>301484</v>
      </c>
      <c r="J508" s="147" t="s">
        <v>516</v>
      </c>
      <c r="K508" s="147" t="s">
        <v>69</v>
      </c>
      <c r="L508" s="147" t="s">
        <v>562</v>
      </c>
      <c r="M508" s="148">
        <v>1.347</v>
      </c>
      <c r="N508" s="146"/>
      <c r="O508" s="150"/>
      <c r="P508" s="146"/>
    </row>
    <row r="509" spans="2:16" s="92" customFormat="1" ht="14.25" x14ac:dyDescent="0.2">
      <c r="B509" s="110"/>
      <c r="C509" s="110"/>
      <c r="D509" s="110"/>
      <c r="E509" s="110"/>
      <c r="F509" s="110"/>
      <c r="G509" s="110"/>
      <c r="H509" s="110"/>
      <c r="I509" s="147">
        <v>301485</v>
      </c>
      <c r="J509" s="147" t="s">
        <v>517</v>
      </c>
      <c r="K509" s="147" t="s">
        <v>69</v>
      </c>
      <c r="L509" s="147" t="s">
        <v>562</v>
      </c>
      <c r="M509" s="148">
        <v>2.5659999999999998</v>
      </c>
      <c r="N509" s="146"/>
      <c r="O509" s="150"/>
      <c r="P509" s="146"/>
    </row>
    <row r="510" spans="2:16" s="92" customFormat="1" ht="14.25" x14ac:dyDescent="0.2">
      <c r="B510" s="110"/>
      <c r="C510" s="110"/>
      <c r="D510" s="110"/>
      <c r="E510" s="110"/>
      <c r="F510" s="110"/>
      <c r="G510" s="110"/>
      <c r="H510" s="110"/>
      <c r="I510" s="147">
        <v>301486</v>
      </c>
      <c r="J510" s="147" t="s">
        <v>518</v>
      </c>
      <c r="K510" s="147" t="s">
        <v>69</v>
      </c>
      <c r="L510" s="147" t="s">
        <v>562</v>
      </c>
      <c r="M510" s="148">
        <v>2.157</v>
      </c>
      <c r="N510" s="146"/>
      <c r="O510" s="150"/>
      <c r="P510" s="146"/>
    </row>
    <row r="511" spans="2:16" s="92" customFormat="1" ht="14.25" x14ac:dyDescent="0.2">
      <c r="B511" s="110"/>
      <c r="C511" s="110"/>
      <c r="D511" s="110"/>
      <c r="E511" s="110"/>
      <c r="F511" s="110"/>
      <c r="G511" s="110"/>
      <c r="H511" s="110"/>
      <c r="I511" s="147">
        <v>301487</v>
      </c>
      <c r="J511" s="147" t="s">
        <v>519</v>
      </c>
      <c r="K511" s="147" t="s">
        <v>69</v>
      </c>
      <c r="L511" s="147" t="s">
        <v>562</v>
      </c>
      <c r="M511" s="148">
        <v>1.9929999999999999</v>
      </c>
      <c r="N511" s="146"/>
      <c r="O511" s="150"/>
      <c r="P511" s="146"/>
    </row>
    <row r="512" spans="2:16" s="92" customFormat="1" ht="14.25" x14ac:dyDescent="0.2">
      <c r="B512" s="110"/>
      <c r="C512" s="110"/>
      <c r="D512" s="110"/>
      <c r="E512" s="110"/>
      <c r="F512" s="110"/>
      <c r="G512" s="110"/>
      <c r="H512" s="110"/>
      <c r="I512" s="147">
        <v>301489</v>
      </c>
      <c r="J512" s="147" t="s">
        <v>520</v>
      </c>
      <c r="K512" s="147" t="s">
        <v>69</v>
      </c>
      <c r="L512" s="147" t="s">
        <v>562</v>
      </c>
      <c r="M512" s="148">
        <v>3.6369999999999996</v>
      </c>
      <c r="N512" s="146"/>
      <c r="O512" s="150"/>
      <c r="P512" s="146"/>
    </row>
    <row r="513" spans="2:16" s="92" customFormat="1" ht="14.25" x14ac:dyDescent="0.2">
      <c r="B513" s="110"/>
      <c r="C513" s="110"/>
      <c r="D513" s="110"/>
      <c r="E513" s="110"/>
      <c r="F513" s="110"/>
      <c r="G513" s="110"/>
      <c r="H513" s="110"/>
      <c r="I513" s="147">
        <v>301496</v>
      </c>
      <c r="J513" s="147" t="s">
        <v>521</v>
      </c>
      <c r="K513" s="147" t="s">
        <v>69</v>
      </c>
      <c r="L513" s="147" t="s">
        <v>562</v>
      </c>
      <c r="M513" s="148">
        <v>2.36</v>
      </c>
      <c r="N513" s="146"/>
      <c r="O513" s="150"/>
      <c r="P513" s="146"/>
    </row>
    <row r="514" spans="2:16" s="92" customFormat="1" ht="14.25" x14ac:dyDescent="0.2">
      <c r="B514" s="110"/>
      <c r="C514" s="110"/>
      <c r="D514" s="110"/>
      <c r="E514" s="110"/>
      <c r="F514" s="110"/>
      <c r="G514" s="110"/>
      <c r="H514" s="110"/>
      <c r="I514" s="147">
        <v>301497</v>
      </c>
      <c r="J514" s="147" t="s">
        <v>522</v>
      </c>
      <c r="K514" s="147" t="s">
        <v>69</v>
      </c>
      <c r="L514" s="147" t="s">
        <v>562</v>
      </c>
      <c r="M514" s="148">
        <v>2.1429999999999998</v>
      </c>
      <c r="N514" s="146"/>
      <c r="O514" s="150"/>
      <c r="P514" s="146"/>
    </row>
    <row r="515" spans="2:16" s="92" customFormat="1" ht="14.25" x14ac:dyDescent="0.2">
      <c r="B515" s="110"/>
      <c r="C515" s="110"/>
      <c r="D515" s="110"/>
      <c r="E515" s="110"/>
      <c r="F515" s="110"/>
      <c r="G515" s="110"/>
      <c r="H515" s="110"/>
      <c r="I515" s="147">
        <v>301498</v>
      </c>
      <c r="J515" s="147" t="s">
        <v>523</v>
      </c>
      <c r="K515" s="147" t="s">
        <v>69</v>
      </c>
      <c r="L515" s="147" t="s">
        <v>562</v>
      </c>
      <c r="M515" s="148">
        <v>2.48</v>
      </c>
      <c r="N515" s="146"/>
      <c r="O515" s="150"/>
      <c r="P515" s="146"/>
    </row>
    <row r="516" spans="2:16" s="92" customFormat="1" ht="14.25" x14ac:dyDescent="0.2">
      <c r="B516" s="110"/>
      <c r="C516" s="110"/>
      <c r="D516" s="110"/>
      <c r="E516" s="110"/>
      <c r="F516" s="110"/>
      <c r="G516" s="110"/>
      <c r="H516" s="110"/>
      <c r="I516" s="147">
        <v>301499</v>
      </c>
      <c r="J516" s="147" t="s">
        <v>524</v>
      </c>
      <c r="K516" s="147" t="s">
        <v>69</v>
      </c>
      <c r="L516" s="147" t="s">
        <v>562</v>
      </c>
      <c r="M516" s="148">
        <v>2.7459999999999996</v>
      </c>
      <c r="N516" s="146"/>
      <c r="O516" s="150"/>
      <c r="P516" s="146"/>
    </row>
    <row r="517" spans="2:16" s="92" customFormat="1" ht="14.25" x14ac:dyDescent="0.2">
      <c r="B517" s="110"/>
      <c r="C517" s="110"/>
      <c r="D517" s="110"/>
      <c r="E517" s="110"/>
      <c r="F517" s="110"/>
      <c r="G517" s="110"/>
      <c r="H517" s="110"/>
      <c r="I517" s="147">
        <v>301500</v>
      </c>
      <c r="J517" s="147" t="s">
        <v>525</v>
      </c>
      <c r="K517" s="147" t="s">
        <v>69</v>
      </c>
      <c r="L517" s="147" t="s">
        <v>562</v>
      </c>
      <c r="M517" s="148">
        <v>2.3129999999999997</v>
      </c>
      <c r="N517" s="146"/>
      <c r="O517" s="150"/>
      <c r="P517" s="146"/>
    </row>
    <row r="518" spans="2:16" s="92" customFormat="1" ht="14.25" x14ac:dyDescent="0.2">
      <c r="B518" s="110"/>
      <c r="C518" s="110"/>
      <c r="D518" s="110"/>
      <c r="E518" s="110"/>
      <c r="F518" s="110"/>
      <c r="G518" s="110"/>
      <c r="H518" s="110"/>
      <c r="I518" s="147">
        <v>301501</v>
      </c>
      <c r="J518" s="147" t="s">
        <v>526</v>
      </c>
      <c r="K518" s="147" t="s">
        <v>69</v>
      </c>
      <c r="L518" s="147" t="s">
        <v>562</v>
      </c>
      <c r="M518" s="148">
        <v>8.3729999999999993</v>
      </c>
      <c r="N518" s="146"/>
      <c r="O518" s="150"/>
      <c r="P518" s="146"/>
    </row>
    <row r="519" spans="2:16" s="92" customFormat="1" ht="14.25" x14ac:dyDescent="0.2">
      <c r="B519" s="110"/>
      <c r="C519" s="110"/>
      <c r="D519" s="110"/>
      <c r="E519" s="110"/>
      <c r="F519" s="110"/>
      <c r="G519" s="110"/>
      <c r="H519" s="110"/>
      <c r="I519" s="147">
        <v>301502</v>
      </c>
      <c r="J519" s="147" t="s">
        <v>527</v>
      </c>
      <c r="K519" s="147" t="s">
        <v>69</v>
      </c>
      <c r="L519" s="147" t="s">
        <v>562</v>
      </c>
      <c r="M519" s="148">
        <v>2.1819999999999995</v>
      </c>
      <c r="N519" s="146"/>
      <c r="O519" s="150"/>
      <c r="P519" s="146"/>
    </row>
    <row r="520" spans="2:16" s="92" customFormat="1" ht="14.25" x14ac:dyDescent="0.2">
      <c r="B520" s="110"/>
      <c r="C520" s="110"/>
      <c r="D520" s="110"/>
      <c r="E520" s="110"/>
      <c r="F520" s="110"/>
      <c r="G520" s="110"/>
      <c r="H520" s="110"/>
      <c r="I520" s="147">
        <v>301503</v>
      </c>
      <c r="J520" s="147" t="s">
        <v>528</v>
      </c>
      <c r="K520" s="147" t="s">
        <v>69</v>
      </c>
      <c r="L520" s="147" t="s">
        <v>562</v>
      </c>
      <c r="M520" s="148">
        <v>2.06</v>
      </c>
      <c r="N520" s="146"/>
      <c r="O520" s="150"/>
      <c r="P520" s="146"/>
    </row>
    <row r="521" spans="2:16" s="92" customFormat="1" ht="14.25" x14ac:dyDescent="0.2">
      <c r="B521" s="110"/>
      <c r="C521" s="110"/>
      <c r="D521" s="110"/>
      <c r="E521" s="110"/>
      <c r="F521" s="110"/>
      <c r="G521" s="110"/>
      <c r="H521" s="110"/>
      <c r="I521" s="147">
        <v>301504</v>
      </c>
      <c r="J521" s="147" t="s">
        <v>529</v>
      </c>
      <c r="K521" s="147" t="s">
        <v>69</v>
      </c>
      <c r="L521" s="147" t="s">
        <v>562</v>
      </c>
      <c r="M521" s="148">
        <v>2.15</v>
      </c>
      <c r="N521" s="146"/>
      <c r="O521" s="150"/>
      <c r="P521" s="146"/>
    </row>
    <row r="522" spans="2:16" s="92" customFormat="1" ht="14.25" x14ac:dyDescent="0.2">
      <c r="B522" s="110"/>
      <c r="C522" s="110"/>
      <c r="D522" s="110"/>
      <c r="E522" s="110"/>
      <c r="F522" s="110"/>
      <c r="G522" s="110"/>
      <c r="H522" s="110"/>
      <c r="I522" s="147">
        <v>301505</v>
      </c>
      <c r="J522" s="147" t="s">
        <v>530</v>
      </c>
      <c r="K522" s="147" t="s">
        <v>69</v>
      </c>
      <c r="L522" s="147" t="s">
        <v>562</v>
      </c>
      <c r="M522" s="148">
        <v>2.3479999999999999</v>
      </c>
      <c r="N522" s="146"/>
      <c r="O522" s="150"/>
      <c r="P522" s="146"/>
    </row>
    <row r="523" spans="2:16" s="92" customFormat="1" ht="14.25" x14ac:dyDescent="0.2">
      <c r="B523" s="110"/>
      <c r="C523" s="110"/>
      <c r="D523" s="110"/>
      <c r="E523" s="110"/>
      <c r="F523" s="110"/>
      <c r="G523" s="110"/>
      <c r="H523" s="110"/>
      <c r="I523" s="147">
        <v>301506</v>
      </c>
      <c r="J523" s="147" t="s">
        <v>531</v>
      </c>
      <c r="K523" s="147" t="s">
        <v>69</v>
      </c>
      <c r="L523" s="147" t="s">
        <v>562</v>
      </c>
      <c r="M523" s="148">
        <v>2.552</v>
      </c>
      <c r="N523" s="146"/>
      <c r="O523" s="150"/>
      <c r="P523" s="146"/>
    </row>
    <row r="524" spans="2:16" s="92" customFormat="1" ht="14.25" x14ac:dyDescent="0.2">
      <c r="B524" s="110"/>
      <c r="C524" s="110"/>
      <c r="D524" s="110"/>
      <c r="E524" s="110"/>
      <c r="F524" s="110"/>
      <c r="G524" s="110"/>
      <c r="H524" s="110"/>
      <c r="I524" s="147">
        <v>301507</v>
      </c>
      <c r="J524" s="147" t="s">
        <v>532</v>
      </c>
      <c r="K524" s="147" t="s">
        <v>69</v>
      </c>
      <c r="L524" s="147" t="s">
        <v>562</v>
      </c>
      <c r="M524" s="148">
        <v>2.6259999999999999</v>
      </c>
      <c r="N524" s="146"/>
      <c r="O524" s="150"/>
      <c r="P524" s="146"/>
    </row>
    <row r="525" spans="2:16" s="92" customFormat="1" ht="14.25" x14ac:dyDescent="0.2">
      <c r="B525" s="110"/>
      <c r="C525" s="110"/>
      <c r="D525" s="110"/>
      <c r="E525" s="110"/>
      <c r="F525" s="110"/>
      <c r="G525" s="110"/>
      <c r="H525" s="110"/>
      <c r="I525" s="147">
        <v>301508</v>
      </c>
      <c r="J525" s="147" t="s">
        <v>533</v>
      </c>
      <c r="K525" s="147" t="s">
        <v>69</v>
      </c>
      <c r="L525" s="147" t="s">
        <v>562</v>
      </c>
      <c r="M525" s="148">
        <v>2.2729999999999997</v>
      </c>
      <c r="N525" s="146"/>
      <c r="O525" s="150"/>
      <c r="P525" s="146"/>
    </row>
    <row r="526" spans="2:16" s="92" customFormat="1" ht="14.25" x14ac:dyDescent="0.2">
      <c r="B526" s="110"/>
      <c r="C526" s="110"/>
      <c r="D526" s="110"/>
      <c r="E526" s="110"/>
      <c r="F526" s="110"/>
      <c r="G526" s="110"/>
      <c r="H526" s="110"/>
      <c r="I526" s="147">
        <v>301509</v>
      </c>
      <c r="J526" s="147" t="s">
        <v>534</v>
      </c>
      <c r="K526" s="147" t="s">
        <v>69</v>
      </c>
      <c r="L526" s="147" t="s">
        <v>562</v>
      </c>
      <c r="M526" s="148">
        <v>2.1879999999999997</v>
      </c>
      <c r="N526" s="146"/>
      <c r="O526" s="150"/>
      <c r="P526" s="146"/>
    </row>
    <row r="527" spans="2:16" s="92" customFormat="1" ht="14.25" x14ac:dyDescent="0.2">
      <c r="B527" s="110"/>
      <c r="C527" s="110"/>
      <c r="D527" s="110"/>
      <c r="E527" s="110"/>
      <c r="F527" s="110"/>
      <c r="G527" s="110"/>
      <c r="H527" s="110"/>
      <c r="I527" s="147">
        <v>301510</v>
      </c>
      <c r="J527" s="147" t="s">
        <v>535</v>
      </c>
      <c r="K527" s="147" t="s">
        <v>69</v>
      </c>
      <c r="L527" s="147" t="s">
        <v>562</v>
      </c>
      <c r="M527" s="148">
        <v>2.0630000000000002</v>
      </c>
      <c r="N527" s="146"/>
      <c r="O527" s="150"/>
      <c r="P527" s="146"/>
    </row>
    <row r="528" spans="2:16" s="92" customFormat="1" ht="14.25" x14ac:dyDescent="0.2">
      <c r="B528" s="110"/>
      <c r="C528" s="110"/>
      <c r="D528" s="110"/>
      <c r="E528" s="110"/>
      <c r="F528" s="110"/>
      <c r="G528" s="110"/>
      <c r="H528" s="110"/>
      <c r="I528" s="147">
        <v>301512</v>
      </c>
      <c r="J528" s="147" t="s">
        <v>536</v>
      </c>
      <c r="K528" s="147" t="s">
        <v>69</v>
      </c>
      <c r="L528" s="147" t="s">
        <v>562</v>
      </c>
      <c r="M528" s="148">
        <v>2.3559999999999999</v>
      </c>
      <c r="N528" s="146"/>
      <c r="O528" s="150"/>
      <c r="P528" s="146"/>
    </row>
    <row r="529" spans="2:16" s="92" customFormat="1" ht="14.25" x14ac:dyDescent="0.2">
      <c r="B529" s="110"/>
      <c r="C529" s="110"/>
      <c r="D529" s="110"/>
      <c r="E529" s="110"/>
      <c r="F529" s="110"/>
      <c r="G529" s="110"/>
      <c r="H529" s="110"/>
      <c r="I529" s="147">
        <v>301513</v>
      </c>
      <c r="J529" s="147" t="s">
        <v>537</v>
      </c>
      <c r="K529" s="147" t="s">
        <v>69</v>
      </c>
      <c r="L529" s="147" t="s">
        <v>562</v>
      </c>
      <c r="M529" s="148">
        <v>1.143</v>
      </c>
      <c r="N529" s="146"/>
      <c r="O529" s="150"/>
      <c r="P529" s="146"/>
    </row>
    <row r="530" spans="2:16" s="92" customFormat="1" ht="14.25" x14ac:dyDescent="0.2">
      <c r="B530" s="110"/>
      <c r="C530" s="110"/>
      <c r="D530" s="110"/>
      <c r="E530" s="110"/>
      <c r="F530" s="110"/>
      <c r="G530" s="110"/>
      <c r="H530" s="110"/>
      <c r="I530" s="147">
        <v>301514</v>
      </c>
      <c r="J530" s="147" t="s">
        <v>538</v>
      </c>
      <c r="K530" s="147" t="s">
        <v>69</v>
      </c>
      <c r="L530" s="147" t="s">
        <v>562</v>
      </c>
      <c r="M530" s="148">
        <v>1.9890000000000001</v>
      </c>
      <c r="N530" s="146"/>
      <c r="O530" s="150"/>
      <c r="P530" s="146"/>
    </row>
    <row r="531" spans="2:16" s="92" customFormat="1" ht="14.25" x14ac:dyDescent="0.2">
      <c r="B531" s="110"/>
      <c r="C531" s="110"/>
      <c r="D531" s="110"/>
      <c r="E531" s="110"/>
      <c r="F531" s="110"/>
      <c r="G531" s="110"/>
      <c r="H531" s="110"/>
      <c r="I531" s="147">
        <v>301515</v>
      </c>
      <c r="J531" s="147" t="s">
        <v>539</v>
      </c>
      <c r="K531" s="147" t="s">
        <v>69</v>
      </c>
      <c r="L531" s="147" t="s">
        <v>562</v>
      </c>
      <c r="M531" s="148">
        <v>2.2139999999999995</v>
      </c>
      <c r="N531" s="146"/>
      <c r="O531" s="150"/>
      <c r="P531" s="146"/>
    </row>
    <row r="532" spans="2:16" s="92" customFormat="1" ht="14.25" x14ac:dyDescent="0.2">
      <c r="B532" s="110"/>
      <c r="C532" s="110"/>
      <c r="D532" s="110"/>
      <c r="E532" s="110"/>
      <c r="F532" s="110"/>
      <c r="G532" s="110"/>
      <c r="H532" s="110"/>
      <c r="I532" s="147">
        <v>301521</v>
      </c>
      <c r="J532" s="147" t="s">
        <v>540</v>
      </c>
      <c r="K532" s="147" t="s">
        <v>69</v>
      </c>
      <c r="L532" s="147" t="s">
        <v>562</v>
      </c>
      <c r="M532" s="148">
        <v>2.4089999999999998</v>
      </c>
      <c r="N532" s="146"/>
      <c r="O532" s="150"/>
      <c r="P532" s="146"/>
    </row>
    <row r="533" spans="2:16" s="92" customFormat="1" ht="14.25" x14ac:dyDescent="0.2">
      <c r="B533" s="110"/>
      <c r="C533" s="110"/>
      <c r="D533" s="110"/>
      <c r="E533" s="110"/>
      <c r="F533" s="110"/>
      <c r="G533" s="110"/>
      <c r="H533" s="110"/>
      <c r="I533" s="147">
        <v>301522</v>
      </c>
      <c r="J533" s="147" t="s">
        <v>541</v>
      </c>
      <c r="K533" s="147" t="s">
        <v>69</v>
      </c>
      <c r="L533" s="147" t="s">
        <v>562</v>
      </c>
      <c r="M533" s="148">
        <v>3.9239999999999995</v>
      </c>
      <c r="N533" s="146"/>
      <c r="O533" s="150"/>
      <c r="P533" s="146"/>
    </row>
    <row r="534" spans="2:16" s="92" customFormat="1" ht="14.25" x14ac:dyDescent="0.2">
      <c r="B534" s="110"/>
      <c r="C534" s="110"/>
      <c r="D534" s="110"/>
      <c r="E534" s="110"/>
      <c r="F534" s="110"/>
      <c r="G534" s="110"/>
      <c r="H534" s="110"/>
      <c r="I534" s="147">
        <v>301523</v>
      </c>
      <c r="J534" s="147" t="s">
        <v>542</v>
      </c>
      <c r="K534" s="147" t="s">
        <v>69</v>
      </c>
      <c r="L534" s="147" t="s">
        <v>562</v>
      </c>
      <c r="M534" s="148">
        <v>2.0680000000000001</v>
      </c>
      <c r="N534" s="146"/>
      <c r="O534" s="150"/>
      <c r="P534" s="146"/>
    </row>
    <row r="535" spans="2:16" s="92" customFormat="1" ht="14.25" x14ac:dyDescent="0.2">
      <c r="B535" s="110"/>
      <c r="C535" s="110"/>
      <c r="D535" s="110"/>
      <c r="E535" s="110"/>
      <c r="F535" s="110"/>
      <c r="G535" s="110"/>
      <c r="H535" s="110"/>
      <c r="I535" s="147">
        <v>301524</v>
      </c>
      <c r="J535" s="147" t="s">
        <v>596</v>
      </c>
      <c r="K535" s="147" t="s">
        <v>69</v>
      </c>
      <c r="L535" s="147" t="s">
        <v>562</v>
      </c>
      <c r="M535" s="148">
        <v>2.1409999999999996</v>
      </c>
      <c r="N535" s="146"/>
      <c r="O535" s="150"/>
      <c r="P535" s="146"/>
    </row>
    <row r="536" spans="2:16" s="92" customFormat="1" ht="14.25" x14ac:dyDescent="0.2">
      <c r="B536" s="110"/>
      <c r="C536" s="110"/>
      <c r="D536" s="110"/>
      <c r="E536" s="110"/>
      <c r="F536" s="110"/>
      <c r="G536" s="110"/>
      <c r="H536" s="110"/>
      <c r="I536" s="147">
        <v>301525</v>
      </c>
      <c r="J536" s="147" t="s">
        <v>500</v>
      </c>
      <c r="K536" s="147" t="s">
        <v>457</v>
      </c>
      <c r="L536" s="147" t="s">
        <v>562</v>
      </c>
      <c r="M536" s="148">
        <v>2.82</v>
      </c>
      <c r="N536" s="146"/>
      <c r="O536" s="150"/>
      <c r="P536" s="14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P542"/>
  <sheetViews>
    <sheetView showGridLines="0" zoomScale="85" zoomScaleNormal="85" workbookViewId="0">
      <selection activeCell="I14" sqref="I14"/>
    </sheetView>
  </sheetViews>
  <sheetFormatPr defaultRowHeight="12.75" x14ac:dyDescent="0.2"/>
  <cols>
    <col min="1" max="1" width="6" style="94" customWidth="1"/>
    <col min="2" max="2" width="24" style="94" customWidth="1"/>
    <col min="3" max="3" width="29" style="94" customWidth="1"/>
    <col min="4" max="4" width="17.42578125" style="94" customWidth="1"/>
    <col min="5" max="5" width="23.85546875" style="94" customWidth="1"/>
    <col min="6" max="6" width="21" style="94" customWidth="1"/>
    <col min="7" max="7" width="19.42578125" style="94" customWidth="1"/>
    <col min="8" max="9" width="9.140625" style="94"/>
    <col min="10" max="10" width="18" style="94" customWidth="1"/>
    <col min="11" max="11" width="40.140625" style="94" customWidth="1"/>
    <col min="12" max="12" width="22.28515625" style="94" customWidth="1"/>
    <col min="13" max="13" width="16.140625" style="94" customWidth="1"/>
    <col min="14" max="14" width="21" style="94" customWidth="1"/>
    <col min="15" max="15" width="20.140625" style="94" customWidth="1"/>
    <col min="16" max="16" width="14.28515625" style="94" customWidth="1"/>
    <col min="17" max="17" width="20" style="94" bestFit="1" customWidth="1"/>
    <col min="18" max="16384" width="9.140625" style="94"/>
  </cols>
  <sheetData>
    <row r="1" spans="2:16" s="90" customFormat="1" x14ac:dyDescent="0.2">
      <c r="B1" s="170" t="s">
        <v>784</v>
      </c>
    </row>
    <row r="2" spans="2:16" s="90" customFormat="1" x14ac:dyDescent="0.2"/>
    <row r="3" spans="2:16" s="95" customFormat="1" ht="15.75" x14ac:dyDescent="0.25">
      <c r="B3" s="96" t="s">
        <v>773</v>
      </c>
      <c r="E3" s="96"/>
      <c r="F3" s="96"/>
      <c r="G3" s="96"/>
      <c r="H3" s="96"/>
    </row>
    <row r="5" spans="2:16" x14ac:dyDescent="0.2">
      <c r="B5" s="94" t="s">
        <v>780</v>
      </c>
    </row>
    <row r="7" spans="2:16" s="98" customFormat="1" x14ac:dyDescent="0.2">
      <c r="B7" s="99" t="s">
        <v>597</v>
      </c>
      <c r="E7" s="99"/>
      <c r="F7" s="99"/>
      <c r="G7" s="99"/>
      <c r="I7" s="100"/>
    </row>
    <row r="8" spans="2:16" s="152" customFormat="1" x14ac:dyDescent="0.2">
      <c r="B8" s="153"/>
      <c r="E8" s="153"/>
      <c r="F8" s="153"/>
      <c r="G8" s="153"/>
      <c r="I8" s="154"/>
    </row>
    <row r="9" spans="2:16" s="152" customFormat="1" x14ac:dyDescent="0.2">
      <c r="B9" s="170" t="s">
        <v>738</v>
      </c>
      <c r="E9" s="170" t="s">
        <v>774</v>
      </c>
      <c r="F9" s="155">
        <f>RPM!J36</f>
        <v>1.4275563916454455</v>
      </c>
      <c r="G9" s="153"/>
    </row>
    <row r="10" spans="2:16" s="152" customFormat="1" x14ac:dyDescent="0.2">
      <c r="B10" s="170" t="s">
        <v>740</v>
      </c>
      <c r="E10" s="170" t="s">
        <v>774</v>
      </c>
      <c r="F10" s="155">
        <f>RPM!J38</f>
        <v>0.57102255665817825</v>
      </c>
      <c r="G10" s="153"/>
      <c r="I10" s="170"/>
    </row>
    <row r="11" spans="2:16" s="152" customFormat="1" x14ac:dyDescent="0.2">
      <c r="B11" s="170" t="s">
        <v>739</v>
      </c>
      <c r="E11" s="170" t="s">
        <v>774</v>
      </c>
      <c r="F11" s="155">
        <f>RPM!J37</f>
        <v>1.9199521033835876</v>
      </c>
      <c r="G11" s="153"/>
      <c r="I11" s="170"/>
    </row>
    <row r="12" spans="2:16" s="152" customFormat="1" x14ac:dyDescent="0.2">
      <c r="B12" s="170" t="s">
        <v>741</v>
      </c>
      <c r="E12" s="170" t="s">
        <v>774</v>
      </c>
      <c r="F12" s="155">
        <f>RPM!J39</f>
        <v>0.76798084135343514</v>
      </c>
      <c r="G12" s="153"/>
      <c r="I12" s="170"/>
    </row>
    <row r="13" spans="2:16" s="152" customFormat="1" x14ac:dyDescent="0.2">
      <c r="B13" s="153"/>
      <c r="E13" s="153"/>
      <c r="F13" s="153"/>
      <c r="G13" s="153"/>
      <c r="I13" s="170"/>
    </row>
    <row r="14" spans="2:16" s="90" customFormat="1" x14ac:dyDescent="0.2"/>
    <row r="15" spans="2:16" s="98" customFormat="1" x14ac:dyDescent="0.2">
      <c r="B15" s="99" t="s">
        <v>778</v>
      </c>
      <c r="E15" s="99"/>
      <c r="F15" s="99"/>
      <c r="G15" s="99"/>
      <c r="J15" s="151" t="s">
        <v>779</v>
      </c>
    </row>
    <row r="16" spans="2:16" s="145" customFormat="1" x14ac:dyDescent="0.2">
      <c r="B16" s="145" t="s">
        <v>769</v>
      </c>
      <c r="C16" s="145" t="s">
        <v>768</v>
      </c>
      <c r="D16" s="145" t="s">
        <v>770</v>
      </c>
      <c r="E16" s="145" t="s">
        <v>771</v>
      </c>
      <c r="F16" s="145" t="s">
        <v>775</v>
      </c>
      <c r="G16" s="145" t="s">
        <v>776</v>
      </c>
      <c r="H16" s="145" t="s">
        <v>777</v>
      </c>
      <c r="J16" s="145" t="s">
        <v>769</v>
      </c>
      <c r="K16" s="145" t="s">
        <v>768</v>
      </c>
      <c r="L16" s="145" t="s">
        <v>770</v>
      </c>
      <c r="M16" s="145" t="s">
        <v>771</v>
      </c>
      <c r="N16" s="145" t="s">
        <v>775</v>
      </c>
      <c r="O16" s="145" t="s">
        <v>776</v>
      </c>
      <c r="P16" s="145" t="s">
        <v>777</v>
      </c>
    </row>
    <row r="17" spans="2:16" x14ac:dyDescent="0.2">
      <c r="B17" s="147">
        <v>300131</v>
      </c>
      <c r="C17" s="147" t="s">
        <v>106</v>
      </c>
      <c r="D17" s="147" t="s">
        <v>8</v>
      </c>
      <c r="E17" s="147" t="s">
        <v>562</v>
      </c>
      <c r="F17" s="156">
        <f>'Tariffs 2019'!F11</f>
        <v>1.177</v>
      </c>
      <c r="G17" s="73">
        <f>IF(D17="storage",$F$10,$F$9)</f>
        <v>1.4275563916454455</v>
      </c>
      <c r="H17" s="157">
        <f>(G17-F17)/F17</f>
        <v>0.21287713818644469</v>
      </c>
      <c r="J17" s="147">
        <v>300003</v>
      </c>
      <c r="K17" s="147" t="s">
        <v>66</v>
      </c>
      <c r="L17" s="147" t="s">
        <v>67</v>
      </c>
      <c r="M17" s="147" t="s">
        <v>562</v>
      </c>
      <c r="N17" s="103">
        <f>'Tariffs 2019'!M11</f>
        <v>2.3899999999999997</v>
      </c>
      <c r="O17" s="73">
        <f>IF(L17="storage",$F$12,$F$11)</f>
        <v>1.9199521033835876</v>
      </c>
      <c r="P17" s="157">
        <f>(O17-N17)/N17</f>
        <v>-0.19667276009054901</v>
      </c>
    </row>
    <row r="18" spans="2:16" x14ac:dyDescent="0.2">
      <c r="B18" s="147">
        <v>300132</v>
      </c>
      <c r="C18" s="147" t="s">
        <v>563</v>
      </c>
      <c r="D18" s="147" t="s">
        <v>8</v>
      </c>
      <c r="E18" s="147" t="s">
        <v>562</v>
      </c>
      <c r="F18" s="156">
        <f>'Tariffs 2019'!F12</f>
        <v>1.552</v>
      </c>
      <c r="G18" s="73">
        <f t="shared" ref="G18:G81" si="0">IF(D18="storage",$F$10,$F$9)</f>
        <v>1.4275563916454455</v>
      </c>
      <c r="H18" s="157">
        <f t="shared" ref="H18:H81" si="1">(G18-F18)/F18</f>
        <v>-8.0182737341852189E-2</v>
      </c>
      <c r="J18" s="147">
        <v>300005</v>
      </c>
      <c r="K18" s="147" t="s">
        <v>68</v>
      </c>
      <c r="L18" s="147" t="s">
        <v>69</v>
      </c>
      <c r="M18" s="147" t="s">
        <v>562</v>
      </c>
      <c r="N18" s="103">
        <f>'Tariffs 2019'!M12</f>
        <v>3.2289999999999996</v>
      </c>
      <c r="O18" s="73">
        <f t="shared" ref="O18:O81" si="2">IF(L18="storage",$F$12,$F$11)</f>
        <v>1.9199521033835876</v>
      </c>
      <c r="P18" s="157">
        <f t="shared" ref="P18:P81" si="3">(O18-N18)/N18</f>
        <v>-0.40540349848758506</v>
      </c>
    </row>
    <row r="19" spans="2:16" x14ac:dyDescent="0.2">
      <c r="B19" s="147">
        <v>300133</v>
      </c>
      <c r="C19" s="147" t="s">
        <v>564</v>
      </c>
      <c r="D19" s="147" t="s">
        <v>8</v>
      </c>
      <c r="E19" s="147" t="s">
        <v>562</v>
      </c>
      <c r="F19" s="156">
        <f>'Tariffs 2019'!F13</f>
        <v>1.552</v>
      </c>
      <c r="G19" s="73">
        <f t="shared" si="0"/>
        <v>1.4275563916454455</v>
      </c>
      <c r="H19" s="157">
        <f t="shared" si="1"/>
        <v>-8.0182737341852189E-2</v>
      </c>
      <c r="J19" s="147">
        <v>300009</v>
      </c>
      <c r="K19" s="147" t="s">
        <v>70</v>
      </c>
      <c r="L19" s="147" t="s">
        <v>69</v>
      </c>
      <c r="M19" s="147" t="s">
        <v>562</v>
      </c>
      <c r="N19" s="103">
        <f>'Tariffs 2019'!M13</f>
        <v>2.3829999999999996</v>
      </c>
      <c r="O19" s="73">
        <f t="shared" si="2"/>
        <v>1.9199521033835876</v>
      </c>
      <c r="P19" s="157">
        <f t="shared" si="3"/>
        <v>-0.19431300739253549</v>
      </c>
    </row>
    <row r="20" spans="2:16" x14ac:dyDescent="0.2">
      <c r="B20" s="147">
        <v>300136</v>
      </c>
      <c r="C20" s="147" t="s">
        <v>565</v>
      </c>
      <c r="D20" s="147" t="s">
        <v>8</v>
      </c>
      <c r="E20" s="147" t="s">
        <v>562</v>
      </c>
      <c r="F20" s="156">
        <f>'Tariffs 2019'!F14</f>
        <v>1.256</v>
      </c>
      <c r="G20" s="73">
        <f t="shared" si="0"/>
        <v>1.4275563916454455</v>
      </c>
      <c r="H20" s="157">
        <f t="shared" si="1"/>
        <v>0.13658948379414446</v>
      </c>
      <c r="J20" s="147">
        <v>300011</v>
      </c>
      <c r="K20" s="147" t="s">
        <v>71</v>
      </c>
      <c r="L20" s="147" t="s">
        <v>69</v>
      </c>
      <c r="M20" s="147" t="s">
        <v>562</v>
      </c>
      <c r="N20" s="103">
        <f>'Tariffs 2019'!M14</f>
        <v>2.5939999999999994</v>
      </c>
      <c r="O20" s="73">
        <f t="shared" si="2"/>
        <v>1.9199521033835876</v>
      </c>
      <c r="P20" s="157">
        <f t="shared" si="3"/>
        <v>-0.25984884218057519</v>
      </c>
    </row>
    <row r="21" spans="2:16" x14ac:dyDescent="0.2">
      <c r="B21" s="147">
        <v>300138</v>
      </c>
      <c r="C21" s="147" t="s">
        <v>566</v>
      </c>
      <c r="D21" s="147" t="s">
        <v>8</v>
      </c>
      <c r="E21" s="147" t="s">
        <v>562</v>
      </c>
      <c r="F21" s="156">
        <f>'Tariffs 2019'!F15</f>
        <v>1.369</v>
      </c>
      <c r="G21" s="73">
        <f t="shared" si="0"/>
        <v>1.4275563916454455</v>
      </c>
      <c r="H21" s="157">
        <f t="shared" si="1"/>
        <v>4.2773112962341459E-2</v>
      </c>
      <c r="J21" s="147">
        <v>300012</v>
      </c>
      <c r="K21" s="147" t="s">
        <v>72</v>
      </c>
      <c r="L21" s="147" t="s">
        <v>69</v>
      </c>
      <c r="M21" s="147" t="s">
        <v>562</v>
      </c>
      <c r="N21" s="103">
        <f>'Tariffs 2019'!M15</f>
        <v>2.7609999999999997</v>
      </c>
      <c r="O21" s="73">
        <f t="shared" si="2"/>
        <v>1.9199521033835876</v>
      </c>
      <c r="P21" s="157">
        <f t="shared" si="3"/>
        <v>-0.30461713024860998</v>
      </c>
    </row>
    <row r="22" spans="2:16" x14ac:dyDescent="0.2">
      <c r="B22" s="147">
        <v>300139</v>
      </c>
      <c r="C22" s="147" t="s">
        <v>567</v>
      </c>
      <c r="D22" s="147" t="s">
        <v>8</v>
      </c>
      <c r="E22" s="147" t="s">
        <v>562</v>
      </c>
      <c r="F22" s="156">
        <f>'Tariffs 2019'!F16</f>
        <v>1.177</v>
      </c>
      <c r="G22" s="73">
        <f t="shared" si="0"/>
        <v>1.4275563916454455</v>
      </c>
      <c r="H22" s="157">
        <f t="shared" si="1"/>
        <v>0.21287713818644469</v>
      </c>
      <c r="J22" s="147">
        <v>300016</v>
      </c>
      <c r="K22" s="147" t="s">
        <v>73</v>
      </c>
      <c r="L22" s="147" t="s">
        <v>67</v>
      </c>
      <c r="M22" s="147" t="s">
        <v>562</v>
      </c>
      <c r="N22" s="103">
        <f>'Tariffs 2019'!M16</f>
        <v>2.202</v>
      </c>
      <c r="O22" s="73">
        <f t="shared" si="2"/>
        <v>1.9199521033835876</v>
      </c>
      <c r="P22" s="157">
        <f t="shared" si="3"/>
        <v>-0.12808714651063233</v>
      </c>
    </row>
    <row r="23" spans="2:16" x14ac:dyDescent="0.2">
      <c r="B23" s="147">
        <v>300142</v>
      </c>
      <c r="C23" s="147" t="s">
        <v>108</v>
      </c>
      <c r="D23" s="147" t="s">
        <v>8</v>
      </c>
      <c r="E23" s="147" t="s">
        <v>562</v>
      </c>
      <c r="F23" s="156">
        <f>'Tariffs 2019'!F17</f>
        <v>1.944</v>
      </c>
      <c r="G23" s="73">
        <f t="shared" si="0"/>
        <v>1.4275563916454455</v>
      </c>
      <c r="H23" s="157">
        <f t="shared" si="1"/>
        <v>-0.26566029236345395</v>
      </c>
      <c r="J23" s="147">
        <v>300027</v>
      </c>
      <c r="K23" s="147" t="s">
        <v>74</v>
      </c>
      <c r="L23" s="147" t="s">
        <v>69</v>
      </c>
      <c r="M23" s="147" t="s">
        <v>562</v>
      </c>
      <c r="N23" s="103">
        <f>'Tariffs 2019'!M17</f>
        <v>2.1419999999999999</v>
      </c>
      <c r="O23" s="73">
        <f t="shared" si="2"/>
        <v>1.9199521033835876</v>
      </c>
      <c r="P23" s="157">
        <f t="shared" si="3"/>
        <v>-0.10366381728123826</v>
      </c>
    </row>
    <row r="24" spans="2:16" x14ac:dyDescent="0.2">
      <c r="B24" s="147">
        <v>300143</v>
      </c>
      <c r="C24" s="147" t="s">
        <v>568</v>
      </c>
      <c r="D24" s="147" t="s">
        <v>8</v>
      </c>
      <c r="E24" s="147" t="s">
        <v>562</v>
      </c>
      <c r="F24" s="156">
        <f>'Tariffs 2019'!F18</f>
        <v>1.177</v>
      </c>
      <c r="G24" s="73">
        <f t="shared" si="0"/>
        <v>1.4275563916454455</v>
      </c>
      <c r="H24" s="157">
        <f t="shared" si="1"/>
        <v>0.21287713818644469</v>
      </c>
      <c r="J24" s="147">
        <v>300039</v>
      </c>
      <c r="K24" s="147" t="s">
        <v>75</v>
      </c>
      <c r="L24" s="147" t="s">
        <v>69</v>
      </c>
      <c r="M24" s="147" t="s">
        <v>562</v>
      </c>
      <c r="N24" s="103">
        <f>'Tariffs 2019'!M18</f>
        <v>2.6379999999999999</v>
      </c>
      <c r="O24" s="73">
        <f t="shared" si="2"/>
        <v>1.9199521033835876</v>
      </c>
      <c r="P24" s="157">
        <f t="shared" si="3"/>
        <v>-0.27219404723897361</v>
      </c>
    </row>
    <row r="25" spans="2:16" x14ac:dyDescent="0.2">
      <c r="B25" s="147">
        <v>300144</v>
      </c>
      <c r="C25" s="147" t="s">
        <v>569</v>
      </c>
      <c r="D25" s="147" t="s">
        <v>8</v>
      </c>
      <c r="E25" s="147" t="s">
        <v>562</v>
      </c>
      <c r="F25" s="156">
        <f>'Tariffs 2019'!F19</f>
        <v>1.256</v>
      </c>
      <c r="G25" s="73">
        <f t="shared" si="0"/>
        <v>1.4275563916454455</v>
      </c>
      <c r="H25" s="157">
        <f t="shared" si="1"/>
        <v>0.13658948379414446</v>
      </c>
      <c r="J25" s="147">
        <v>300042</v>
      </c>
      <c r="K25" s="147" t="s">
        <v>76</v>
      </c>
      <c r="L25" s="147" t="s">
        <v>69</v>
      </c>
      <c r="M25" s="147" t="s">
        <v>562</v>
      </c>
      <c r="N25" s="103">
        <f>'Tariffs 2019'!M19</f>
        <v>3.2359999999999998</v>
      </c>
      <c r="O25" s="73">
        <f t="shared" si="2"/>
        <v>1.9199521033835876</v>
      </c>
      <c r="P25" s="157">
        <f t="shared" si="3"/>
        <v>-0.40668970847231528</v>
      </c>
    </row>
    <row r="26" spans="2:16" x14ac:dyDescent="0.2">
      <c r="B26" s="147">
        <v>300145</v>
      </c>
      <c r="C26" s="147" t="s">
        <v>570</v>
      </c>
      <c r="D26" s="147" t="s">
        <v>8</v>
      </c>
      <c r="E26" s="147" t="s">
        <v>562</v>
      </c>
      <c r="F26" s="156">
        <f>'Tariffs 2019'!F20</f>
        <v>0.99800000000000011</v>
      </c>
      <c r="G26" s="73">
        <f t="shared" si="0"/>
        <v>1.4275563916454455</v>
      </c>
      <c r="H26" s="157">
        <f t="shared" si="1"/>
        <v>0.4304172260976406</v>
      </c>
      <c r="J26" s="147">
        <v>300043</v>
      </c>
      <c r="K26" s="147" t="s">
        <v>77</v>
      </c>
      <c r="L26" s="147" t="s">
        <v>69</v>
      </c>
      <c r="M26" s="147" t="s">
        <v>562</v>
      </c>
      <c r="N26" s="103">
        <f>'Tariffs 2019'!M20</f>
        <v>3.2769999999999997</v>
      </c>
      <c r="O26" s="73">
        <f t="shared" si="2"/>
        <v>1.9199521033835876</v>
      </c>
      <c r="P26" s="157">
        <f t="shared" si="3"/>
        <v>-0.41411287659945445</v>
      </c>
    </row>
    <row r="27" spans="2:16" x14ac:dyDescent="0.2">
      <c r="B27" s="147">
        <v>300146</v>
      </c>
      <c r="C27" s="147" t="s">
        <v>571</v>
      </c>
      <c r="D27" s="147" t="s">
        <v>8</v>
      </c>
      <c r="E27" s="147" t="s">
        <v>562</v>
      </c>
      <c r="F27" s="156">
        <f>'Tariffs 2019'!F21</f>
        <v>0.99800000000000011</v>
      </c>
      <c r="G27" s="73">
        <f t="shared" si="0"/>
        <v>1.4275563916454455</v>
      </c>
      <c r="H27" s="157">
        <f t="shared" si="1"/>
        <v>0.4304172260976406</v>
      </c>
      <c r="J27" s="147">
        <v>300049</v>
      </c>
      <c r="K27" s="147" t="s">
        <v>78</v>
      </c>
      <c r="L27" s="147" t="s">
        <v>69</v>
      </c>
      <c r="M27" s="147" t="s">
        <v>562</v>
      </c>
      <c r="N27" s="103">
        <f>'Tariffs 2019'!M21</f>
        <v>2.7869999999999999</v>
      </c>
      <c r="O27" s="73">
        <f t="shared" si="2"/>
        <v>1.9199521033835876</v>
      </c>
      <c r="P27" s="157">
        <f t="shared" si="3"/>
        <v>-0.31110437625274934</v>
      </c>
    </row>
    <row r="28" spans="2:16" x14ac:dyDescent="0.2">
      <c r="B28" s="147">
        <v>300147</v>
      </c>
      <c r="C28" s="147" t="s">
        <v>572</v>
      </c>
      <c r="D28" s="147" t="s">
        <v>8</v>
      </c>
      <c r="E28" s="147" t="s">
        <v>562</v>
      </c>
      <c r="F28" s="156">
        <f>'Tariffs 2019'!F22</f>
        <v>0.99800000000000011</v>
      </c>
      <c r="G28" s="73">
        <f t="shared" si="0"/>
        <v>1.4275563916454455</v>
      </c>
      <c r="H28" s="157">
        <f t="shared" si="1"/>
        <v>0.4304172260976406</v>
      </c>
      <c r="J28" s="147">
        <v>300050</v>
      </c>
      <c r="K28" s="147" t="s">
        <v>79</v>
      </c>
      <c r="L28" s="147" t="s">
        <v>69</v>
      </c>
      <c r="M28" s="147" t="s">
        <v>562</v>
      </c>
      <c r="N28" s="103">
        <f>'Tariffs 2019'!M22</f>
        <v>2.8439999999999999</v>
      </c>
      <c r="O28" s="73">
        <f t="shared" si="2"/>
        <v>1.9199521033835876</v>
      </c>
      <c r="P28" s="157">
        <f t="shared" si="3"/>
        <v>-0.32491135605359084</v>
      </c>
    </row>
    <row r="29" spans="2:16" x14ac:dyDescent="0.2">
      <c r="B29" s="147">
        <v>301068</v>
      </c>
      <c r="C29" s="147" t="s">
        <v>9</v>
      </c>
      <c r="D29" s="147" t="s">
        <v>10</v>
      </c>
      <c r="E29" s="147" t="s">
        <v>562</v>
      </c>
      <c r="F29" s="156">
        <f>'Tariffs 2019'!F23</f>
        <v>1.8259999999999998</v>
      </c>
      <c r="G29" s="73">
        <f t="shared" si="0"/>
        <v>1.4275563916454455</v>
      </c>
      <c r="H29" s="157">
        <f t="shared" si="1"/>
        <v>-0.21820570008464096</v>
      </c>
      <c r="J29" s="147">
        <v>300052</v>
      </c>
      <c r="K29" s="147" t="s">
        <v>80</v>
      </c>
      <c r="L29" s="147" t="s">
        <v>69</v>
      </c>
      <c r="M29" s="147" t="s">
        <v>562</v>
      </c>
      <c r="N29" s="103">
        <f>'Tariffs 2019'!M23</f>
        <v>3.0679999999999996</v>
      </c>
      <c r="O29" s="73">
        <f t="shared" si="2"/>
        <v>1.9199521033835876</v>
      </c>
      <c r="P29" s="157">
        <f t="shared" si="3"/>
        <v>-0.3742007485711904</v>
      </c>
    </row>
    <row r="30" spans="2:16" x14ac:dyDescent="0.2">
      <c r="B30" s="149">
        <v>301069</v>
      </c>
      <c r="C30" s="149" t="s">
        <v>11</v>
      </c>
      <c r="D30" s="149" t="s">
        <v>10</v>
      </c>
      <c r="E30" s="147" t="s">
        <v>562</v>
      </c>
      <c r="F30" s="156">
        <f>'Tariffs 2019'!F24</f>
        <v>1.4449999999999998</v>
      </c>
      <c r="G30" s="73">
        <f t="shared" si="0"/>
        <v>1.4275563916454455</v>
      </c>
      <c r="H30" s="157">
        <f t="shared" si="1"/>
        <v>-1.2071701283428642E-2</v>
      </c>
      <c r="J30" s="147">
        <v>300053</v>
      </c>
      <c r="K30" s="147" t="s">
        <v>81</v>
      </c>
      <c r="L30" s="147" t="s">
        <v>69</v>
      </c>
      <c r="M30" s="147" t="s">
        <v>562</v>
      </c>
      <c r="N30" s="103">
        <f>'Tariffs 2019'!M24</f>
        <v>3.07</v>
      </c>
      <c r="O30" s="73">
        <f t="shared" si="2"/>
        <v>1.9199521033835876</v>
      </c>
      <c r="P30" s="157">
        <f t="shared" si="3"/>
        <v>-0.37460843537993888</v>
      </c>
    </row>
    <row r="31" spans="2:16" x14ac:dyDescent="0.2">
      <c r="B31" s="149">
        <v>301070</v>
      </c>
      <c r="C31" s="149" t="s">
        <v>12</v>
      </c>
      <c r="D31" s="149" t="s">
        <v>10</v>
      </c>
      <c r="E31" s="147" t="s">
        <v>562</v>
      </c>
      <c r="F31" s="156">
        <f>'Tariffs 2019'!F25</f>
        <v>1.3419999999999999</v>
      </c>
      <c r="G31" s="73">
        <f t="shared" si="0"/>
        <v>1.4275563916454455</v>
      </c>
      <c r="H31" s="157">
        <f t="shared" si="1"/>
        <v>6.3752899884832792E-2</v>
      </c>
      <c r="J31" s="147">
        <v>300057</v>
      </c>
      <c r="K31" s="147" t="s">
        <v>82</v>
      </c>
      <c r="L31" s="147" t="s">
        <v>67</v>
      </c>
      <c r="M31" s="147" t="s">
        <v>562</v>
      </c>
      <c r="N31" s="103">
        <f>'Tariffs 2019'!M25</f>
        <v>2.2090000000000001</v>
      </c>
      <c r="O31" s="73">
        <f t="shared" si="2"/>
        <v>1.9199521033835876</v>
      </c>
      <c r="P31" s="157">
        <f t="shared" si="3"/>
        <v>-0.13085011164165347</v>
      </c>
    </row>
    <row r="32" spans="2:16" x14ac:dyDescent="0.2">
      <c r="B32" s="149">
        <v>301071</v>
      </c>
      <c r="C32" s="149" t="s">
        <v>13</v>
      </c>
      <c r="D32" s="149" t="s">
        <v>10</v>
      </c>
      <c r="E32" s="147" t="s">
        <v>562</v>
      </c>
      <c r="F32" s="156">
        <f>'Tariffs 2019'!F26</f>
        <v>1.7859999999999998</v>
      </c>
      <c r="G32" s="73">
        <f t="shared" si="0"/>
        <v>1.4275563916454455</v>
      </c>
      <c r="H32" s="157">
        <f t="shared" si="1"/>
        <v>-0.2006963092690674</v>
      </c>
      <c r="J32" s="147">
        <v>300060</v>
      </c>
      <c r="K32" s="147" t="s">
        <v>83</v>
      </c>
      <c r="L32" s="147" t="s">
        <v>67</v>
      </c>
      <c r="M32" s="147" t="s">
        <v>562</v>
      </c>
      <c r="N32" s="103">
        <f>'Tariffs 2019'!M26</f>
        <v>2.2789999999999999</v>
      </c>
      <c r="O32" s="73">
        <f t="shared" si="2"/>
        <v>1.9199521033835876</v>
      </c>
      <c r="P32" s="157">
        <f t="shared" si="3"/>
        <v>-0.15754624686986063</v>
      </c>
    </row>
    <row r="33" spans="2:16" x14ac:dyDescent="0.2">
      <c r="B33" s="149">
        <v>301072</v>
      </c>
      <c r="C33" s="149" t="s">
        <v>14</v>
      </c>
      <c r="D33" s="149" t="s">
        <v>10</v>
      </c>
      <c r="E33" s="147" t="s">
        <v>562</v>
      </c>
      <c r="F33" s="156">
        <f>'Tariffs 2019'!F27</f>
        <v>1.728</v>
      </c>
      <c r="G33" s="73">
        <f t="shared" si="0"/>
        <v>1.4275563916454455</v>
      </c>
      <c r="H33" s="157">
        <f t="shared" si="1"/>
        <v>-0.17386782890888572</v>
      </c>
      <c r="J33" s="147">
        <v>300070</v>
      </c>
      <c r="K33" s="147" t="s">
        <v>84</v>
      </c>
      <c r="L33" s="147" t="s">
        <v>67</v>
      </c>
      <c r="M33" s="147" t="s">
        <v>562</v>
      </c>
      <c r="N33" s="103">
        <f>'Tariffs 2019'!M27</f>
        <v>2.5909999999999997</v>
      </c>
      <c r="O33" s="73">
        <f t="shared" si="2"/>
        <v>1.9199521033835876</v>
      </c>
      <c r="P33" s="157">
        <f t="shared" si="3"/>
        <v>-0.25899185512018996</v>
      </c>
    </row>
    <row r="34" spans="2:16" x14ac:dyDescent="0.2">
      <c r="B34" s="149">
        <v>301073</v>
      </c>
      <c r="C34" s="149" t="s">
        <v>15</v>
      </c>
      <c r="D34" s="149" t="s">
        <v>10</v>
      </c>
      <c r="E34" s="147" t="s">
        <v>562</v>
      </c>
      <c r="F34" s="156">
        <f>'Tariffs 2019'!F28</f>
        <v>1.7859999999999998</v>
      </c>
      <c r="G34" s="73">
        <f t="shared" si="0"/>
        <v>1.4275563916454455</v>
      </c>
      <c r="H34" s="157">
        <f t="shared" si="1"/>
        <v>-0.2006963092690674</v>
      </c>
      <c r="J34" s="147">
        <v>300071</v>
      </c>
      <c r="K34" s="147" t="s">
        <v>85</v>
      </c>
      <c r="L34" s="147" t="s">
        <v>67</v>
      </c>
      <c r="M34" s="147" t="s">
        <v>562</v>
      </c>
      <c r="N34" s="103">
        <f>'Tariffs 2019'!M28</f>
        <v>2.2789999999999999</v>
      </c>
      <c r="O34" s="73">
        <f t="shared" si="2"/>
        <v>1.9199521033835876</v>
      </c>
      <c r="P34" s="157">
        <f t="shared" si="3"/>
        <v>-0.15754624686986063</v>
      </c>
    </row>
    <row r="35" spans="2:16" x14ac:dyDescent="0.2">
      <c r="B35" s="149">
        <v>301074</v>
      </c>
      <c r="C35" s="149" t="s">
        <v>16</v>
      </c>
      <c r="D35" s="149" t="s">
        <v>10</v>
      </c>
      <c r="E35" s="147" t="s">
        <v>562</v>
      </c>
      <c r="F35" s="156">
        <f>'Tariffs 2019'!F29</f>
        <v>1.4419999999999999</v>
      </c>
      <c r="G35" s="73">
        <f t="shared" si="0"/>
        <v>1.4275563916454455</v>
      </c>
      <c r="H35" s="157">
        <f t="shared" si="1"/>
        <v>-1.0016371951840842E-2</v>
      </c>
      <c r="J35" s="147">
        <v>300072</v>
      </c>
      <c r="K35" s="147" t="s">
        <v>86</v>
      </c>
      <c r="L35" s="147" t="s">
        <v>67</v>
      </c>
      <c r="M35" s="147" t="s">
        <v>562</v>
      </c>
      <c r="N35" s="103">
        <f>'Tariffs 2019'!M29</f>
        <v>2.2789999999999999</v>
      </c>
      <c r="O35" s="73">
        <f t="shared" si="2"/>
        <v>1.9199521033835876</v>
      </c>
      <c r="P35" s="157">
        <f t="shared" si="3"/>
        <v>-0.15754624686986063</v>
      </c>
    </row>
    <row r="36" spans="2:16" x14ac:dyDescent="0.2">
      <c r="B36" s="149">
        <v>301075</v>
      </c>
      <c r="C36" s="149" t="s">
        <v>17</v>
      </c>
      <c r="D36" s="149" t="s">
        <v>10</v>
      </c>
      <c r="E36" s="147" t="s">
        <v>562</v>
      </c>
      <c r="F36" s="156">
        <f>'Tariffs 2019'!F30</f>
        <v>1.4449999999999998</v>
      </c>
      <c r="G36" s="73">
        <f t="shared" si="0"/>
        <v>1.4275563916454455</v>
      </c>
      <c r="H36" s="157">
        <f t="shared" si="1"/>
        <v>-1.2071701283428642E-2</v>
      </c>
      <c r="J36" s="147">
        <v>300073</v>
      </c>
      <c r="K36" s="147" t="s">
        <v>87</v>
      </c>
      <c r="L36" s="147" t="s">
        <v>67</v>
      </c>
      <c r="M36" s="147" t="s">
        <v>562</v>
      </c>
      <c r="N36" s="103">
        <f>'Tariffs 2019'!M30</f>
        <v>2.6399999999999997</v>
      </c>
      <c r="O36" s="73">
        <f t="shared" si="2"/>
        <v>1.9199521033835876</v>
      </c>
      <c r="P36" s="157">
        <f t="shared" si="3"/>
        <v>-0.27274541538500463</v>
      </c>
    </row>
    <row r="37" spans="2:16" x14ac:dyDescent="0.2">
      <c r="B37" s="149">
        <v>301076</v>
      </c>
      <c r="C37" s="149" t="s">
        <v>18</v>
      </c>
      <c r="D37" s="149" t="s">
        <v>10</v>
      </c>
      <c r="E37" s="147" t="s">
        <v>562</v>
      </c>
      <c r="F37" s="156">
        <f>'Tariffs 2019'!F31</f>
        <v>1.3419999999999999</v>
      </c>
      <c r="G37" s="73">
        <f t="shared" si="0"/>
        <v>1.4275563916454455</v>
      </c>
      <c r="H37" s="157">
        <f t="shared" si="1"/>
        <v>6.3752899884832792E-2</v>
      </c>
      <c r="J37" s="147">
        <v>300074</v>
      </c>
      <c r="K37" s="147" t="s">
        <v>88</v>
      </c>
      <c r="L37" s="147" t="s">
        <v>67</v>
      </c>
      <c r="M37" s="147" t="s">
        <v>562</v>
      </c>
      <c r="N37" s="103">
        <f>'Tariffs 2019'!M31</f>
        <v>2.5409999999999999</v>
      </c>
      <c r="O37" s="73">
        <f t="shared" si="2"/>
        <v>1.9199521033835876</v>
      </c>
      <c r="P37" s="157">
        <f t="shared" si="3"/>
        <v>-0.24441082117922563</v>
      </c>
    </row>
    <row r="38" spans="2:16" x14ac:dyDescent="0.2">
      <c r="B38" s="149">
        <v>301078</v>
      </c>
      <c r="C38" s="149" t="s">
        <v>19</v>
      </c>
      <c r="D38" s="149" t="s">
        <v>10</v>
      </c>
      <c r="E38" s="147" t="s">
        <v>562</v>
      </c>
      <c r="F38" s="156">
        <f>'Tariffs 2019'!F32</f>
        <v>1.3679999999999999</v>
      </c>
      <c r="G38" s="73">
        <f t="shared" si="0"/>
        <v>1.4275563916454455</v>
      </c>
      <c r="H38" s="157">
        <f t="shared" si="1"/>
        <v>4.353537400982864E-2</v>
      </c>
      <c r="J38" s="147">
        <v>300075</v>
      </c>
      <c r="K38" s="147" t="s">
        <v>89</v>
      </c>
      <c r="L38" s="147" t="s">
        <v>67</v>
      </c>
      <c r="M38" s="147" t="s">
        <v>562</v>
      </c>
      <c r="N38" s="103">
        <f>'Tariffs 2019'!M32</f>
        <v>2.5909999999999997</v>
      </c>
      <c r="O38" s="73">
        <f t="shared" si="2"/>
        <v>1.9199521033835876</v>
      </c>
      <c r="P38" s="157">
        <f t="shared" si="3"/>
        <v>-0.25899185512018996</v>
      </c>
    </row>
    <row r="39" spans="2:16" x14ac:dyDescent="0.2">
      <c r="B39" s="149">
        <v>301080</v>
      </c>
      <c r="C39" s="149" t="s">
        <v>20</v>
      </c>
      <c r="D39" s="149" t="s">
        <v>10</v>
      </c>
      <c r="E39" s="147" t="s">
        <v>562</v>
      </c>
      <c r="F39" s="156">
        <f>'Tariffs 2019'!F33</f>
        <v>2.109</v>
      </c>
      <c r="G39" s="73">
        <f t="shared" si="0"/>
        <v>1.4275563916454455</v>
      </c>
      <c r="H39" s="157">
        <f t="shared" si="1"/>
        <v>-0.32311218983146256</v>
      </c>
      <c r="J39" s="147">
        <v>300076</v>
      </c>
      <c r="K39" s="147" t="s">
        <v>90</v>
      </c>
      <c r="L39" s="147" t="s">
        <v>67</v>
      </c>
      <c r="M39" s="147" t="s">
        <v>562</v>
      </c>
      <c r="N39" s="103">
        <f>'Tariffs 2019'!M33</f>
        <v>2.5909999999999997</v>
      </c>
      <c r="O39" s="73">
        <f t="shared" si="2"/>
        <v>1.9199521033835876</v>
      </c>
      <c r="P39" s="157">
        <f t="shared" si="3"/>
        <v>-0.25899185512018996</v>
      </c>
    </row>
    <row r="40" spans="2:16" x14ac:dyDescent="0.2">
      <c r="B40" s="149">
        <v>301082</v>
      </c>
      <c r="C40" s="149" t="s">
        <v>21</v>
      </c>
      <c r="D40" s="149" t="s">
        <v>10</v>
      </c>
      <c r="E40" s="147" t="s">
        <v>562</v>
      </c>
      <c r="F40" s="156">
        <f>'Tariffs 2019'!F34</f>
        <v>1.3679999999999999</v>
      </c>
      <c r="G40" s="73">
        <f t="shared" si="0"/>
        <v>1.4275563916454455</v>
      </c>
      <c r="H40" s="157">
        <f t="shared" si="1"/>
        <v>4.353537400982864E-2</v>
      </c>
      <c r="J40" s="147">
        <v>300078</v>
      </c>
      <c r="K40" s="147" t="s">
        <v>91</v>
      </c>
      <c r="L40" s="147" t="s">
        <v>67</v>
      </c>
      <c r="M40" s="147" t="s">
        <v>562</v>
      </c>
      <c r="N40" s="103">
        <f>'Tariffs 2019'!M34</f>
        <v>2.5909999999999997</v>
      </c>
      <c r="O40" s="73">
        <f t="shared" si="2"/>
        <v>1.9199521033835876</v>
      </c>
      <c r="P40" s="157">
        <f t="shared" si="3"/>
        <v>-0.25899185512018996</v>
      </c>
    </row>
    <row r="41" spans="2:16" x14ac:dyDescent="0.2">
      <c r="B41" s="149">
        <v>301083</v>
      </c>
      <c r="C41" s="149" t="s">
        <v>22</v>
      </c>
      <c r="D41" s="149" t="s">
        <v>10</v>
      </c>
      <c r="E41" s="147" t="s">
        <v>562</v>
      </c>
      <c r="F41" s="156">
        <f>'Tariffs 2019'!F35</f>
        <v>1.3679999999999999</v>
      </c>
      <c r="G41" s="73">
        <f t="shared" si="0"/>
        <v>1.4275563916454455</v>
      </c>
      <c r="H41" s="157">
        <f t="shared" si="1"/>
        <v>4.353537400982864E-2</v>
      </c>
      <c r="J41" s="147">
        <v>300081</v>
      </c>
      <c r="K41" s="147" t="s">
        <v>92</v>
      </c>
      <c r="L41" s="147" t="s">
        <v>67</v>
      </c>
      <c r="M41" s="147" t="s">
        <v>562</v>
      </c>
      <c r="N41" s="103">
        <f>'Tariffs 2019'!M35</f>
        <v>2.2890000000000001</v>
      </c>
      <c r="O41" s="73">
        <f t="shared" si="2"/>
        <v>1.9199521033835876</v>
      </c>
      <c r="P41" s="157">
        <f t="shared" si="3"/>
        <v>-0.16122669140079185</v>
      </c>
    </row>
    <row r="42" spans="2:16" x14ac:dyDescent="0.2">
      <c r="B42" s="149">
        <v>301084</v>
      </c>
      <c r="C42" s="149" t="s">
        <v>23</v>
      </c>
      <c r="D42" s="149" t="s">
        <v>10</v>
      </c>
      <c r="E42" s="147" t="s">
        <v>562</v>
      </c>
      <c r="F42" s="156">
        <f>'Tariffs 2019'!F36</f>
        <v>1.4129999999999998</v>
      </c>
      <c r="G42" s="73">
        <f t="shared" si="0"/>
        <v>1.4275563916454455</v>
      </c>
      <c r="H42" s="157">
        <f t="shared" si="1"/>
        <v>1.0301763372572997E-2</v>
      </c>
      <c r="J42" s="147">
        <v>300082</v>
      </c>
      <c r="K42" s="147" t="s">
        <v>93</v>
      </c>
      <c r="L42" s="147" t="s">
        <v>67</v>
      </c>
      <c r="M42" s="147" t="s">
        <v>562</v>
      </c>
      <c r="N42" s="103">
        <f>'Tariffs 2019'!M36</f>
        <v>2.6399999999999997</v>
      </c>
      <c r="O42" s="73">
        <f t="shared" si="2"/>
        <v>1.9199521033835876</v>
      </c>
      <c r="P42" s="157">
        <f t="shared" si="3"/>
        <v>-0.27274541538500463</v>
      </c>
    </row>
    <row r="43" spans="2:16" x14ac:dyDescent="0.2">
      <c r="B43" s="149">
        <v>301085</v>
      </c>
      <c r="C43" s="149" t="s">
        <v>24</v>
      </c>
      <c r="D43" s="149" t="s">
        <v>10</v>
      </c>
      <c r="E43" s="147" t="s">
        <v>562</v>
      </c>
      <c r="F43" s="156">
        <f>'Tariffs 2019'!F37</f>
        <v>1.4449999999999998</v>
      </c>
      <c r="G43" s="73">
        <f t="shared" si="0"/>
        <v>1.4275563916454455</v>
      </c>
      <c r="H43" s="157">
        <f t="shared" si="1"/>
        <v>-1.2071701283428642E-2</v>
      </c>
      <c r="J43" s="147">
        <v>300083</v>
      </c>
      <c r="K43" s="147" t="s">
        <v>94</v>
      </c>
      <c r="L43" s="147" t="s">
        <v>67</v>
      </c>
      <c r="M43" s="147" t="s">
        <v>562</v>
      </c>
      <c r="N43" s="103">
        <f>'Tariffs 2019'!M37</f>
        <v>2.2890000000000001</v>
      </c>
      <c r="O43" s="73">
        <f t="shared" si="2"/>
        <v>1.9199521033835876</v>
      </c>
      <c r="P43" s="157">
        <f t="shared" si="3"/>
        <v>-0.16122669140079185</v>
      </c>
    </row>
    <row r="44" spans="2:16" x14ac:dyDescent="0.2">
      <c r="B44" s="149">
        <v>301086</v>
      </c>
      <c r="C44" s="149" t="s">
        <v>25</v>
      </c>
      <c r="D44" s="149" t="s">
        <v>10</v>
      </c>
      <c r="E44" s="147" t="s">
        <v>562</v>
      </c>
      <c r="F44" s="156">
        <f>'Tariffs 2019'!F38</f>
        <v>1.5239999999999998</v>
      </c>
      <c r="G44" s="73">
        <f t="shared" si="0"/>
        <v>1.4275563916454455</v>
      </c>
      <c r="H44" s="157">
        <f t="shared" si="1"/>
        <v>-6.3283207581728576E-2</v>
      </c>
      <c r="J44" s="147">
        <v>300085</v>
      </c>
      <c r="K44" s="147" t="s">
        <v>95</v>
      </c>
      <c r="L44" s="147" t="s">
        <v>67</v>
      </c>
      <c r="M44" s="147" t="s">
        <v>562</v>
      </c>
      <c r="N44" s="103">
        <f>'Tariffs 2019'!M38</f>
        <v>2.2890000000000001</v>
      </c>
      <c r="O44" s="73">
        <f t="shared" si="2"/>
        <v>1.9199521033835876</v>
      </c>
      <c r="P44" s="157">
        <f t="shared" si="3"/>
        <v>-0.16122669140079185</v>
      </c>
    </row>
    <row r="45" spans="2:16" x14ac:dyDescent="0.2">
      <c r="B45" s="149">
        <v>301088</v>
      </c>
      <c r="C45" s="149" t="s">
        <v>26</v>
      </c>
      <c r="D45" s="149" t="s">
        <v>10</v>
      </c>
      <c r="E45" s="147" t="s">
        <v>562</v>
      </c>
      <c r="F45" s="156">
        <f>'Tariffs 2019'!F39</f>
        <v>1.4449999999999998</v>
      </c>
      <c r="G45" s="73">
        <f t="shared" si="0"/>
        <v>1.4275563916454455</v>
      </c>
      <c r="H45" s="157">
        <f t="shared" si="1"/>
        <v>-1.2071701283428642E-2</v>
      </c>
      <c r="J45" s="147">
        <v>300088</v>
      </c>
      <c r="K45" s="147" t="s">
        <v>96</v>
      </c>
      <c r="L45" s="147" t="s">
        <v>67</v>
      </c>
      <c r="M45" s="147" t="s">
        <v>562</v>
      </c>
      <c r="N45" s="103">
        <f>'Tariffs 2019'!M39</f>
        <v>2.17</v>
      </c>
      <c r="O45" s="73">
        <f t="shared" si="2"/>
        <v>1.9199521033835876</v>
      </c>
      <c r="P45" s="157">
        <f t="shared" si="3"/>
        <v>-0.11522944544535133</v>
      </c>
    </row>
    <row r="46" spans="2:16" x14ac:dyDescent="0.2">
      <c r="B46" s="149">
        <v>301089</v>
      </c>
      <c r="C46" s="149" t="s">
        <v>27</v>
      </c>
      <c r="D46" s="149" t="s">
        <v>10</v>
      </c>
      <c r="E46" s="147" t="s">
        <v>562</v>
      </c>
      <c r="F46" s="156">
        <f>'Tariffs 2019'!F40</f>
        <v>1.3539999999999999</v>
      </c>
      <c r="G46" s="73">
        <f t="shared" si="0"/>
        <v>1.4275563916454455</v>
      </c>
      <c r="H46" s="157">
        <f t="shared" si="1"/>
        <v>5.4325252323076507E-2</v>
      </c>
      <c r="J46" s="147">
        <v>300089</v>
      </c>
      <c r="K46" s="147" t="s">
        <v>97</v>
      </c>
      <c r="L46" s="147" t="s">
        <v>67</v>
      </c>
      <c r="M46" s="147" t="s">
        <v>562</v>
      </c>
      <c r="N46" s="103">
        <f>'Tariffs 2019'!M40</f>
        <v>2.2890000000000001</v>
      </c>
      <c r="O46" s="73">
        <f t="shared" si="2"/>
        <v>1.9199521033835876</v>
      </c>
      <c r="P46" s="157">
        <f t="shared" si="3"/>
        <v>-0.16122669140079185</v>
      </c>
    </row>
    <row r="47" spans="2:16" x14ac:dyDescent="0.2">
      <c r="B47" s="149">
        <v>301090</v>
      </c>
      <c r="C47" s="149" t="s">
        <v>28</v>
      </c>
      <c r="D47" s="149" t="s">
        <v>10</v>
      </c>
      <c r="E47" s="147" t="s">
        <v>562</v>
      </c>
      <c r="F47" s="156">
        <f>'Tariffs 2019'!F41</f>
        <v>1.3679999999999999</v>
      </c>
      <c r="G47" s="73">
        <f t="shared" si="0"/>
        <v>1.4275563916454455</v>
      </c>
      <c r="H47" s="157">
        <f t="shared" si="1"/>
        <v>4.353537400982864E-2</v>
      </c>
      <c r="J47" s="147">
        <v>300090</v>
      </c>
      <c r="K47" s="147" t="s">
        <v>98</v>
      </c>
      <c r="L47" s="147" t="s">
        <v>67</v>
      </c>
      <c r="M47" s="147" t="s">
        <v>562</v>
      </c>
      <c r="N47" s="103">
        <f>'Tariffs 2019'!M41</f>
        <v>2.5209999999999999</v>
      </c>
      <c r="O47" s="73">
        <f t="shared" si="2"/>
        <v>1.9199521033835876</v>
      </c>
      <c r="P47" s="157">
        <f t="shared" si="3"/>
        <v>-0.23841646037937816</v>
      </c>
    </row>
    <row r="48" spans="2:16" x14ac:dyDescent="0.2">
      <c r="B48" s="149">
        <v>301092</v>
      </c>
      <c r="C48" s="149" t="s">
        <v>29</v>
      </c>
      <c r="D48" s="149" t="s">
        <v>10</v>
      </c>
      <c r="E48" s="147" t="s">
        <v>562</v>
      </c>
      <c r="F48" s="156">
        <f>'Tariffs 2019'!F42</f>
        <v>1.9189999999999998</v>
      </c>
      <c r="G48" s="73">
        <f t="shared" si="0"/>
        <v>1.4275563916454455</v>
      </c>
      <c r="H48" s="157">
        <f t="shared" si="1"/>
        <v>-0.25609359476527066</v>
      </c>
      <c r="J48" s="147">
        <v>300091</v>
      </c>
      <c r="K48" s="147" t="s">
        <v>99</v>
      </c>
      <c r="L48" s="147" t="s">
        <v>67</v>
      </c>
      <c r="M48" s="147" t="s">
        <v>562</v>
      </c>
      <c r="N48" s="103">
        <f>'Tariffs 2019'!M42</f>
        <v>2.2890000000000001</v>
      </c>
      <c r="O48" s="73">
        <f t="shared" si="2"/>
        <v>1.9199521033835876</v>
      </c>
      <c r="P48" s="157">
        <f t="shared" si="3"/>
        <v>-0.16122669140079185</v>
      </c>
    </row>
    <row r="49" spans="2:16" x14ac:dyDescent="0.2">
      <c r="B49" s="149">
        <v>301093</v>
      </c>
      <c r="C49" s="149" t="s">
        <v>30</v>
      </c>
      <c r="D49" s="149" t="s">
        <v>10</v>
      </c>
      <c r="E49" s="147" t="s">
        <v>562</v>
      </c>
      <c r="F49" s="156">
        <f>'Tariffs 2019'!F43</f>
        <v>1.3679999999999999</v>
      </c>
      <c r="G49" s="73">
        <f t="shared" si="0"/>
        <v>1.4275563916454455</v>
      </c>
      <c r="H49" s="157">
        <f t="shared" si="1"/>
        <v>4.353537400982864E-2</v>
      </c>
      <c r="J49" s="147">
        <v>300092</v>
      </c>
      <c r="K49" s="147" t="s">
        <v>100</v>
      </c>
      <c r="L49" s="147" t="s">
        <v>67</v>
      </c>
      <c r="M49" s="147" t="s">
        <v>562</v>
      </c>
      <c r="N49" s="103">
        <f>'Tariffs 2019'!M43</f>
        <v>2.2789999999999999</v>
      </c>
      <c r="O49" s="73">
        <f t="shared" si="2"/>
        <v>1.9199521033835876</v>
      </c>
      <c r="P49" s="157">
        <f t="shared" si="3"/>
        <v>-0.15754624686986063</v>
      </c>
    </row>
    <row r="50" spans="2:16" x14ac:dyDescent="0.2">
      <c r="B50" s="149">
        <v>301094</v>
      </c>
      <c r="C50" s="149" t="s">
        <v>31</v>
      </c>
      <c r="D50" s="149" t="s">
        <v>10</v>
      </c>
      <c r="E50" s="147" t="s">
        <v>562</v>
      </c>
      <c r="F50" s="156">
        <f>'Tariffs 2019'!F44</f>
        <v>1.38</v>
      </c>
      <c r="G50" s="73">
        <f t="shared" si="0"/>
        <v>1.4275563916454455</v>
      </c>
      <c r="H50" s="157">
        <f t="shared" si="1"/>
        <v>3.4461153366264902E-2</v>
      </c>
      <c r="J50" s="147">
        <v>300095</v>
      </c>
      <c r="K50" s="147" t="s">
        <v>101</v>
      </c>
      <c r="L50" s="147" t="s">
        <v>67</v>
      </c>
      <c r="M50" s="147" t="s">
        <v>562</v>
      </c>
      <c r="N50" s="103">
        <f>'Tariffs 2019'!M44</f>
        <v>2.5209999999999999</v>
      </c>
      <c r="O50" s="73">
        <f t="shared" si="2"/>
        <v>1.9199521033835876</v>
      </c>
      <c r="P50" s="157">
        <f t="shared" si="3"/>
        <v>-0.23841646037937816</v>
      </c>
    </row>
    <row r="51" spans="2:16" x14ac:dyDescent="0.2">
      <c r="B51" s="149">
        <v>301096</v>
      </c>
      <c r="C51" s="149" t="s">
        <v>32</v>
      </c>
      <c r="D51" s="149" t="s">
        <v>10</v>
      </c>
      <c r="E51" s="147" t="s">
        <v>562</v>
      </c>
      <c r="F51" s="156">
        <f>'Tariffs 2019'!F45</f>
        <v>1.3419999999999999</v>
      </c>
      <c r="G51" s="73">
        <f t="shared" si="0"/>
        <v>1.4275563916454455</v>
      </c>
      <c r="H51" s="157">
        <f t="shared" si="1"/>
        <v>6.3752899884832792E-2</v>
      </c>
      <c r="J51" s="147">
        <v>300096</v>
      </c>
      <c r="K51" s="147" t="s">
        <v>102</v>
      </c>
      <c r="L51" s="147" t="s">
        <v>67</v>
      </c>
      <c r="M51" s="147" t="s">
        <v>562</v>
      </c>
      <c r="N51" s="103">
        <f>'Tariffs 2019'!M45</f>
        <v>2.5209999999999999</v>
      </c>
      <c r="O51" s="73">
        <f t="shared" si="2"/>
        <v>1.9199521033835876</v>
      </c>
      <c r="P51" s="157">
        <f t="shared" si="3"/>
        <v>-0.23841646037937816</v>
      </c>
    </row>
    <row r="52" spans="2:16" x14ac:dyDescent="0.2">
      <c r="B52" s="149">
        <v>301097</v>
      </c>
      <c r="C52" s="149" t="s">
        <v>33</v>
      </c>
      <c r="D52" s="149" t="s">
        <v>10</v>
      </c>
      <c r="E52" s="147" t="s">
        <v>562</v>
      </c>
      <c r="F52" s="156">
        <f>'Tariffs 2019'!F46</f>
        <v>1.3679999999999999</v>
      </c>
      <c r="G52" s="73">
        <f t="shared" si="0"/>
        <v>1.4275563916454455</v>
      </c>
      <c r="H52" s="157">
        <f t="shared" si="1"/>
        <v>4.353537400982864E-2</v>
      </c>
      <c r="J52" s="147">
        <v>300097</v>
      </c>
      <c r="K52" s="147" t="s">
        <v>103</v>
      </c>
      <c r="L52" s="147" t="s">
        <v>67</v>
      </c>
      <c r="M52" s="147" t="s">
        <v>562</v>
      </c>
      <c r="N52" s="103">
        <f>'Tariffs 2019'!M46</f>
        <v>2.5909999999999997</v>
      </c>
      <c r="O52" s="73">
        <f t="shared" si="2"/>
        <v>1.9199521033835876</v>
      </c>
      <c r="P52" s="157">
        <f t="shared" si="3"/>
        <v>-0.25899185512018996</v>
      </c>
    </row>
    <row r="53" spans="2:16" x14ac:dyDescent="0.2">
      <c r="B53" s="149">
        <v>301098</v>
      </c>
      <c r="C53" s="149" t="s">
        <v>34</v>
      </c>
      <c r="D53" s="149" t="s">
        <v>10</v>
      </c>
      <c r="E53" s="147" t="s">
        <v>562</v>
      </c>
      <c r="F53" s="156">
        <f>'Tariffs 2019'!F47</f>
        <v>1.3419999999999999</v>
      </c>
      <c r="G53" s="73">
        <f t="shared" si="0"/>
        <v>1.4275563916454455</v>
      </c>
      <c r="H53" s="157">
        <f t="shared" si="1"/>
        <v>6.3752899884832792E-2</v>
      </c>
      <c r="J53" s="147">
        <v>300099</v>
      </c>
      <c r="K53" s="147" t="s">
        <v>104</v>
      </c>
      <c r="L53" s="147" t="s">
        <v>67</v>
      </c>
      <c r="M53" s="147" t="s">
        <v>562</v>
      </c>
      <c r="N53" s="103">
        <f>'Tariffs 2019'!M47</f>
        <v>1.944</v>
      </c>
      <c r="O53" s="73">
        <f t="shared" si="2"/>
        <v>1.9199521033835876</v>
      </c>
      <c r="P53" s="157">
        <f t="shared" si="3"/>
        <v>-1.2370317189512542E-2</v>
      </c>
    </row>
    <row r="54" spans="2:16" x14ac:dyDescent="0.2">
      <c r="B54" s="149">
        <v>301101</v>
      </c>
      <c r="C54" s="149" t="s">
        <v>35</v>
      </c>
      <c r="D54" s="149" t="s">
        <v>10</v>
      </c>
      <c r="E54" s="147" t="s">
        <v>562</v>
      </c>
      <c r="F54" s="156">
        <f>'Tariffs 2019'!F48</f>
        <v>2.109</v>
      </c>
      <c r="G54" s="73">
        <f t="shared" si="0"/>
        <v>1.4275563916454455</v>
      </c>
      <c r="H54" s="157">
        <f t="shared" si="1"/>
        <v>-0.32311218983146256</v>
      </c>
      <c r="J54" s="147">
        <v>300100</v>
      </c>
      <c r="K54" s="147" t="s">
        <v>105</v>
      </c>
      <c r="L54" s="147" t="s">
        <v>67</v>
      </c>
      <c r="M54" s="147" t="s">
        <v>562</v>
      </c>
      <c r="N54" s="103">
        <f>'Tariffs 2019'!M48</f>
        <v>2.2090000000000001</v>
      </c>
      <c r="O54" s="73">
        <f t="shared" si="2"/>
        <v>1.9199521033835876</v>
      </c>
      <c r="P54" s="157">
        <f t="shared" si="3"/>
        <v>-0.13085011164165347</v>
      </c>
    </row>
    <row r="55" spans="2:16" x14ac:dyDescent="0.2">
      <c r="B55" s="149">
        <v>301106</v>
      </c>
      <c r="C55" s="149" t="s">
        <v>36</v>
      </c>
      <c r="D55" s="149" t="s">
        <v>10</v>
      </c>
      <c r="E55" s="147" t="s">
        <v>562</v>
      </c>
      <c r="F55" s="156">
        <f>'Tariffs 2019'!F49</f>
        <v>1.3539999999999999</v>
      </c>
      <c r="G55" s="73">
        <f t="shared" si="0"/>
        <v>1.4275563916454455</v>
      </c>
      <c r="H55" s="157">
        <f t="shared" si="1"/>
        <v>5.4325252323076507E-2</v>
      </c>
      <c r="J55" s="147">
        <v>300131</v>
      </c>
      <c r="K55" s="147" t="s">
        <v>106</v>
      </c>
      <c r="L55" s="147" t="s">
        <v>8</v>
      </c>
      <c r="M55" s="147" t="s">
        <v>562</v>
      </c>
      <c r="N55" s="103">
        <f>'Tariffs 2019'!M49</f>
        <v>2.194</v>
      </c>
      <c r="O55" s="73">
        <f t="shared" si="2"/>
        <v>1.9199521033835876</v>
      </c>
      <c r="P55" s="157">
        <f t="shared" si="3"/>
        <v>-0.12490788359909406</v>
      </c>
    </row>
    <row r="56" spans="2:16" x14ac:dyDescent="0.2">
      <c r="B56" s="149">
        <v>301107</v>
      </c>
      <c r="C56" s="149" t="s">
        <v>37</v>
      </c>
      <c r="D56" s="149" t="s">
        <v>10</v>
      </c>
      <c r="E56" s="147" t="s">
        <v>562</v>
      </c>
      <c r="F56" s="156">
        <f>'Tariffs 2019'!F50</f>
        <v>1.3419999999999999</v>
      </c>
      <c r="G56" s="73">
        <f t="shared" si="0"/>
        <v>1.4275563916454455</v>
      </c>
      <c r="H56" s="157">
        <f t="shared" si="1"/>
        <v>6.3752899884832792E-2</v>
      </c>
      <c r="J56" s="147">
        <v>300132</v>
      </c>
      <c r="K56" s="147" t="s">
        <v>563</v>
      </c>
      <c r="L56" s="147" t="s">
        <v>8</v>
      </c>
      <c r="M56" s="147" t="s">
        <v>562</v>
      </c>
      <c r="N56" s="103">
        <f>'Tariffs 2019'!M50</f>
        <v>1.649</v>
      </c>
      <c r="O56" s="73">
        <f t="shared" si="2"/>
        <v>1.9199521033835876</v>
      </c>
      <c r="P56" s="157">
        <f t="shared" si="3"/>
        <v>0.16431297961406158</v>
      </c>
    </row>
    <row r="57" spans="2:16" x14ac:dyDescent="0.2">
      <c r="B57" s="149">
        <v>301108</v>
      </c>
      <c r="C57" s="149" t="s">
        <v>38</v>
      </c>
      <c r="D57" s="149" t="s">
        <v>10</v>
      </c>
      <c r="E57" s="147" t="s">
        <v>562</v>
      </c>
      <c r="F57" s="156">
        <f>'Tariffs 2019'!F51</f>
        <v>1.347</v>
      </c>
      <c r="G57" s="73">
        <f t="shared" si="0"/>
        <v>1.4275563916454455</v>
      </c>
      <c r="H57" s="157">
        <f t="shared" si="1"/>
        <v>5.9804299662543046E-2</v>
      </c>
      <c r="J57" s="147">
        <v>300133</v>
      </c>
      <c r="K57" s="147" t="s">
        <v>564</v>
      </c>
      <c r="L57" s="147" t="s">
        <v>8</v>
      </c>
      <c r="M57" s="147" t="s">
        <v>562</v>
      </c>
      <c r="N57" s="103">
        <f>'Tariffs 2019'!M51</f>
        <v>1.649</v>
      </c>
      <c r="O57" s="73">
        <f t="shared" si="2"/>
        <v>1.9199521033835876</v>
      </c>
      <c r="P57" s="157">
        <f t="shared" si="3"/>
        <v>0.16431297961406158</v>
      </c>
    </row>
    <row r="58" spans="2:16" x14ac:dyDescent="0.2">
      <c r="B58" s="149">
        <v>301109</v>
      </c>
      <c r="C58" s="149" t="s">
        <v>39</v>
      </c>
      <c r="D58" s="149" t="s">
        <v>10</v>
      </c>
      <c r="E58" s="147" t="s">
        <v>562</v>
      </c>
      <c r="F58" s="156">
        <f>'Tariffs 2019'!F52</f>
        <v>1.3419999999999999</v>
      </c>
      <c r="G58" s="73">
        <f t="shared" si="0"/>
        <v>1.4275563916454455</v>
      </c>
      <c r="H58" s="157">
        <f t="shared" si="1"/>
        <v>6.3752899884832792E-2</v>
      </c>
      <c r="J58" s="147">
        <v>300136</v>
      </c>
      <c r="K58" s="147" t="s">
        <v>565</v>
      </c>
      <c r="L58" s="147" t="s">
        <v>8</v>
      </c>
      <c r="M58" s="147" t="s">
        <v>562</v>
      </c>
      <c r="N58" s="103">
        <f>'Tariffs 2019'!M52</f>
        <v>0.87700000000000011</v>
      </c>
      <c r="O58" s="73">
        <f t="shared" si="2"/>
        <v>1.9199521033835876</v>
      </c>
      <c r="P58" s="157">
        <f t="shared" si="3"/>
        <v>1.1892270278034065</v>
      </c>
    </row>
    <row r="59" spans="2:16" x14ac:dyDescent="0.2">
      <c r="B59" s="149">
        <v>301111</v>
      </c>
      <c r="C59" s="149" t="s">
        <v>573</v>
      </c>
      <c r="D59" s="149" t="s">
        <v>8</v>
      </c>
      <c r="E59" s="147" t="s">
        <v>562</v>
      </c>
      <c r="F59" s="156">
        <f>'Tariffs 2019'!F53</f>
        <v>1.8939999999999999</v>
      </c>
      <c r="G59" s="73">
        <f t="shared" si="0"/>
        <v>1.4275563916454455</v>
      </c>
      <c r="H59" s="157">
        <f t="shared" si="1"/>
        <v>-0.24627434443218293</v>
      </c>
      <c r="J59" s="147">
        <v>300138</v>
      </c>
      <c r="K59" s="147" t="s">
        <v>566</v>
      </c>
      <c r="L59" s="147" t="s">
        <v>8</v>
      </c>
      <c r="M59" s="147" t="s">
        <v>562</v>
      </c>
      <c r="N59" s="103">
        <f>'Tariffs 2019'!M53</f>
        <v>2.1819999999999999</v>
      </c>
      <c r="O59" s="73">
        <f t="shared" si="2"/>
        <v>1.9199521033835876</v>
      </c>
      <c r="P59" s="157">
        <f t="shared" si="3"/>
        <v>-0.12009527800935489</v>
      </c>
    </row>
    <row r="60" spans="2:16" x14ac:dyDescent="0.2">
      <c r="B60" s="149">
        <v>301113</v>
      </c>
      <c r="C60" s="149" t="s">
        <v>40</v>
      </c>
      <c r="D60" s="149" t="s">
        <v>8</v>
      </c>
      <c r="E60" s="147" t="s">
        <v>562</v>
      </c>
      <c r="F60" s="156">
        <f>'Tariffs 2019'!F54</f>
        <v>0.99800000000000011</v>
      </c>
      <c r="G60" s="73">
        <f t="shared" si="0"/>
        <v>1.4275563916454455</v>
      </c>
      <c r="H60" s="157">
        <f t="shared" si="1"/>
        <v>0.4304172260976406</v>
      </c>
      <c r="J60" s="147">
        <v>300139</v>
      </c>
      <c r="K60" s="147" t="s">
        <v>567</v>
      </c>
      <c r="L60" s="147" t="s">
        <v>8</v>
      </c>
      <c r="M60" s="147" t="s">
        <v>562</v>
      </c>
      <c r="N60" s="103">
        <f>'Tariffs 2019'!M54</f>
        <v>1.891</v>
      </c>
      <c r="O60" s="73">
        <f t="shared" si="2"/>
        <v>1.9199521033835876</v>
      </c>
      <c r="P60" s="157">
        <f t="shared" si="3"/>
        <v>1.5310472439760739E-2</v>
      </c>
    </row>
    <row r="61" spans="2:16" x14ac:dyDescent="0.2">
      <c r="B61" s="149">
        <v>301114</v>
      </c>
      <c r="C61" s="149" t="s">
        <v>41</v>
      </c>
      <c r="D61" s="149" t="s">
        <v>42</v>
      </c>
      <c r="E61" s="147" t="s">
        <v>562</v>
      </c>
      <c r="F61" s="156">
        <f>'Tariffs 2019'!F55</f>
        <v>1.1260000000000001</v>
      </c>
      <c r="G61" s="73">
        <f t="shared" si="0"/>
        <v>0.57102255665817825</v>
      </c>
      <c r="H61" s="157">
        <f t="shared" si="1"/>
        <v>-0.49287517170676892</v>
      </c>
      <c r="J61" s="147">
        <v>300140</v>
      </c>
      <c r="K61" s="147" t="s">
        <v>107</v>
      </c>
      <c r="L61" s="147" t="s">
        <v>8</v>
      </c>
      <c r="M61" s="147" t="s">
        <v>562</v>
      </c>
      <c r="N61" s="103">
        <f>'Tariffs 2019'!M55</f>
        <v>1.4370000000000001</v>
      </c>
      <c r="O61" s="73">
        <f t="shared" si="2"/>
        <v>1.9199521033835876</v>
      </c>
      <c r="P61" s="157">
        <f t="shared" si="3"/>
        <v>0.33608357925093074</v>
      </c>
    </row>
    <row r="62" spans="2:16" x14ac:dyDescent="0.2">
      <c r="B62" s="149">
        <v>301116</v>
      </c>
      <c r="C62" s="149" t="s">
        <v>43</v>
      </c>
      <c r="D62" s="149" t="s">
        <v>42</v>
      </c>
      <c r="E62" s="147" t="s">
        <v>562</v>
      </c>
      <c r="F62" s="156">
        <f>'Tariffs 2019'!F56</f>
        <v>1.3169999999999999</v>
      </c>
      <c r="G62" s="73">
        <f t="shared" si="0"/>
        <v>0.57102255665817825</v>
      </c>
      <c r="H62" s="157">
        <f t="shared" si="1"/>
        <v>-0.56642174893076824</v>
      </c>
      <c r="J62" s="147">
        <v>300141</v>
      </c>
      <c r="K62" s="147" t="s">
        <v>574</v>
      </c>
      <c r="L62" s="147" t="s">
        <v>8</v>
      </c>
      <c r="M62" s="147" t="s">
        <v>562</v>
      </c>
      <c r="N62" s="103">
        <f>'Tariffs 2019'!M56</f>
        <v>2.4029999999999996</v>
      </c>
      <c r="O62" s="73">
        <f t="shared" si="2"/>
        <v>1.9199521033835876</v>
      </c>
      <c r="P62" s="157">
        <f t="shared" si="3"/>
        <v>-0.20101868356904373</v>
      </c>
    </row>
    <row r="63" spans="2:16" x14ac:dyDescent="0.2">
      <c r="B63" s="149">
        <v>301118</v>
      </c>
      <c r="C63" s="149" t="s">
        <v>44</v>
      </c>
      <c r="D63" s="149" t="s">
        <v>42</v>
      </c>
      <c r="E63" s="147" t="s">
        <v>562</v>
      </c>
      <c r="F63" s="156">
        <f>'Tariffs 2019'!F57</f>
        <v>1.258</v>
      </c>
      <c r="G63" s="73">
        <f t="shared" si="0"/>
        <v>0.57102255665817825</v>
      </c>
      <c r="H63" s="157">
        <f t="shared" si="1"/>
        <v>-0.54608699788698067</v>
      </c>
      <c r="J63" s="147">
        <v>300142</v>
      </c>
      <c r="K63" s="147" t="s">
        <v>108</v>
      </c>
      <c r="L63" s="147" t="s">
        <v>8</v>
      </c>
      <c r="M63" s="147" t="s">
        <v>562</v>
      </c>
      <c r="N63" s="103">
        <f>'Tariffs 2019'!M57</f>
        <v>0.56799999999999995</v>
      </c>
      <c r="O63" s="73">
        <f t="shared" si="2"/>
        <v>1.9199521033835876</v>
      </c>
      <c r="P63" s="157">
        <f t="shared" si="3"/>
        <v>2.3801973651119503</v>
      </c>
    </row>
    <row r="64" spans="2:16" x14ac:dyDescent="0.2">
      <c r="B64" s="149">
        <v>301184</v>
      </c>
      <c r="C64" s="149" t="s">
        <v>575</v>
      </c>
      <c r="D64" s="149" t="s">
        <v>8</v>
      </c>
      <c r="E64" s="147" t="s">
        <v>562</v>
      </c>
      <c r="F64" s="156">
        <f>'Tariffs 2019'!F58</f>
        <v>1.6459999999999999</v>
      </c>
      <c r="G64" s="73">
        <f t="shared" si="0"/>
        <v>1.4275563916454455</v>
      </c>
      <c r="H64" s="157">
        <f t="shared" si="1"/>
        <v>-0.13271179122390916</v>
      </c>
      <c r="J64" s="147">
        <v>300143</v>
      </c>
      <c r="K64" s="147" t="s">
        <v>568</v>
      </c>
      <c r="L64" s="147" t="s">
        <v>8</v>
      </c>
      <c r="M64" s="147" t="s">
        <v>562</v>
      </c>
      <c r="N64" s="103">
        <f>'Tariffs 2019'!M58</f>
        <v>1.891</v>
      </c>
      <c r="O64" s="73">
        <f t="shared" si="2"/>
        <v>1.9199521033835876</v>
      </c>
      <c r="P64" s="157">
        <f t="shared" si="3"/>
        <v>1.5310472439760739E-2</v>
      </c>
    </row>
    <row r="65" spans="2:16" x14ac:dyDescent="0.2">
      <c r="B65" s="149">
        <v>301185</v>
      </c>
      <c r="C65" s="149" t="s">
        <v>576</v>
      </c>
      <c r="D65" s="149" t="s">
        <v>42</v>
      </c>
      <c r="E65" s="147" t="s">
        <v>562</v>
      </c>
      <c r="F65" s="156">
        <f>'Tariffs 2019'!F59</f>
        <v>1.014</v>
      </c>
      <c r="G65" s="73">
        <f t="shared" si="0"/>
        <v>0.57102255665817825</v>
      </c>
      <c r="H65" s="157">
        <f t="shared" si="1"/>
        <v>-0.43686138396629365</v>
      </c>
      <c r="J65" s="147">
        <v>300144</v>
      </c>
      <c r="K65" s="147" t="s">
        <v>569</v>
      </c>
      <c r="L65" s="147" t="s">
        <v>8</v>
      </c>
      <c r="M65" s="147" t="s">
        <v>562</v>
      </c>
      <c r="N65" s="103">
        <f>'Tariffs 2019'!M59</f>
        <v>0.87700000000000011</v>
      </c>
      <c r="O65" s="73">
        <f t="shared" si="2"/>
        <v>1.9199521033835876</v>
      </c>
      <c r="P65" s="157">
        <f t="shared" si="3"/>
        <v>1.1892270278034065</v>
      </c>
    </row>
    <row r="66" spans="2:16" x14ac:dyDescent="0.2">
      <c r="B66" s="149">
        <v>301198</v>
      </c>
      <c r="C66" s="149" t="s">
        <v>45</v>
      </c>
      <c r="D66" s="149" t="s">
        <v>42</v>
      </c>
      <c r="E66" s="147" t="s">
        <v>562</v>
      </c>
      <c r="F66" s="156">
        <f>'Tariffs 2019'!F60</f>
        <v>1.2509999999999999</v>
      </c>
      <c r="G66" s="73">
        <f t="shared" si="0"/>
        <v>0.57102255665817825</v>
      </c>
      <c r="H66" s="157">
        <f t="shared" si="1"/>
        <v>-0.54354711697987346</v>
      </c>
      <c r="J66" s="147">
        <v>300145</v>
      </c>
      <c r="K66" s="147" t="s">
        <v>570</v>
      </c>
      <c r="L66" s="147" t="s">
        <v>8</v>
      </c>
      <c r="M66" s="147" t="s">
        <v>562</v>
      </c>
      <c r="N66" s="103">
        <f>'Tariffs 2019'!M60</f>
        <v>0.90100000000000002</v>
      </c>
      <c r="O66" s="73">
        <f t="shared" si="2"/>
        <v>1.9199521033835876</v>
      </c>
      <c r="P66" s="157">
        <f t="shared" si="3"/>
        <v>1.1309124343879995</v>
      </c>
    </row>
    <row r="67" spans="2:16" x14ac:dyDescent="0.2">
      <c r="B67" s="149">
        <v>301309</v>
      </c>
      <c r="C67" s="149" t="s">
        <v>46</v>
      </c>
      <c r="D67" s="149" t="s">
        <v>42</v>
      </c>
      <c r="E67" s="147" t="s">
        <v>562</v>
      </c>
      <c r="F67" s="156">
        <f>'Tariffs 2019'!F61</f>
        <v>1.2509999999999999</v>
      </c>
      <c r="G67" s="73">
        <f t="shared" si="0"/>
        <v>0.57102255665817825</v>
      </c>
      <c r="H67" s="157">
        <f t="shared" si="1"/>
        <v>-0.54354711697987346</v>
      </c>
      <c r="J67" s="147">
        <v>300146</v>
      </c>
      <c r="K67" s="147" t="s">
        <v>571</v>
      </c>
      <c r="L67" s="147" t="s">
        <v>8</v>
      </c>
      <c r="M67" s="147" t="s">
        <v>562</v>
      </c>
      <c r="N67" s="103">
        <f>'Tariffs 2019'!M61</f>
        <v>0.90100000000000002</v>
      </c>
      <c r="O67" s="73">
        <f t="shared" si="2"/>
        <v>1.9199521033835876</v>
      </c>
      <c r="P67" s="157">
        <f t="shared" si="3"/>
        <v>1.1309124343879995</v>
      </c>
    </row>
    <row r="68" spans="2:16" x14ac:dyDescent="0.2">
      <c r="B68" s="149">
        <v>301311</v>
      </c>
      <c r="C68" s="149" t="s">
        <v>47</v>
      </c>
      <c r="D68" s="149" t="s">
        <v>10</v>
      </c>
      <c r="E68" s="147" t="s">
        <v>562</v>
      </c>
      <c r="F68" s="156">
        <f>'Tariffs 2019'!F62</f>
        <v>1.5639999999999998</v>
      </c>
      <c r="G68" s="73">
        <f t="shared" si="0"/>
        <v>1.4275563916454455</v>
      </c>
      <c r="H68" s="157">
        <f t="shared" si="1"/>
        <v>-8.7240158794472125E-2</v>
      </c>
      <c r="J68" s="147">
        <v>300147</v>
      </c>
      <c r="K68" s="147" t="s">
        <v>572</v>
      </c>
      <c r="L68" s="147" t="s">
        <v>8</v>
      </c>
      <c r="M68" s="147" t="s">
        <v>562</v>
      </c>
      <c r="N68" s="103">
        <f>'Tariffs 2019'!M62</f>
        <v>0.90100000000000002</v>
      </c>
      <c r="O68" s="73">
        <f t="shared" si="2"/>
        <v>1.9199521033835876</v>
      </c>
      <c r="P68" s="157">
        <f t="shared" si="3"/>
        <v>1.1309124343879995</v>
      </c>
    </row>
    <row r="69" spans="2:16" x14ac:dyDescent="0.2">
      <c r="B69" s="149">
        <v>301320</v>
      </c>
      <c r="C69" s="149" t="s">
        <v>48</v>
      </c>
      <c r="D69" s="149" t="s">
        <v>42</v>
      </c>
      <c r="E69" s="147" t="s">
        <v>562</v>
      </c>
      <c r="F69" s="156">
        <f>'Tariffs 2019'!F63</f>
        <v>1.0680000000000001</v>
      </c>
      <c r="G69" s="73">
        <f t="shared" si="0"/>
        <v>0.57102255665817825</v>
      </c>
      <c r="H69" s="157">
        <f t="shared" si="1"/>
        <v>-0.4653346847769867</v>
      </c>
      <c r="J69" s="147">
        <v>300150</v>
      </c>
      <c r="K69" s="147" t="s">
        <v>109</v>
      </c>
      <c r="L69" s="147" t="s">
        <v>67</v>
      </c>
      <c r="M69" s="147" t="s">
        <v>562</v>
      </c>
      <c r="N69" s="103">
        <f>'Tariffs 2019'!M63</f>
        <v>1.5209999999999999</v>
      </c>
      <c r="O69" s="73">
        <f t="shared" si="2"/>
        <v>1.9199521033835876</v>
      </c>
      <c r="P69" s="157">
        <f t="shared" si="3"/>
        <v>0.26229592595896628</v>
      </c>
    </row>
    <row r="70" spans="2:16" x14ac:dyDescent="0.2">
      <c r="B70" s="149">
        <v>301345</v>
      </c>
      <c r="C70" s="149" t="s">
        <v>49</v>
      </c>
      <c r="D70" s="149" t="s">
        <v>10</v>
      </c>
      <c r="E70" s="147" t="s">
        <v>562</v>
      </c>
      <c r="F70" s="156">
        <f>'Tariffs 2019'!F64</f>
        <v>1.3909999999999998</v>
      </c>
      <c r="G70" s="73">
        <f t="shared" si="0"/>
        <v>1.4275563916454455</v>
      </c>
      <c r="H70" s="157">
        <f t="shared" si="1"/>
        <v>2.6280655388530316E-2</v>
      </c>
      <c r="J70" s="147">
        <v>300153</v>
      </c>
      <c r="K70" s="147" t="s">
        <v>110</v>
      </c>
      <c r="L70" s="147" t="s">
        <v>67</v>
      </c>
      <c r="M70" s="147" t="s">
        <v>562</v>
      </c>
      <c r="N70" s="103">
        <f>'Tariffs 2019'!M64</f>
        <v>1.3849999999999998</v>
      </c>
      <c r="O70" s="73">
        <f t="shared" si="2"/>
        <v>1.9199521033835876</v>
      </c>
      <c r="P70" s="157">
        <f t="shared" si="3"/>
        <v>0.38624700605313206</v>
      </c>
    </row>
    <row r="71" spans="2:16" x14ac:dyDescent="0.2">
      <c r="B71" s="149">
        <v>301348</v>
      </c>
      <c r="C71" s="149" t="s">
        <v>50</v>
      </c>
      <c r="D71" s="149" t="s">
        <v>42</v>
      </c>
      <c r="E71" s="147" t="s">
        <v>562</v>
      </c>
      <c r="F71" s="156">
        <f>'Tariffs 2019'!F65</f>
        <v>1.2129999999999999</v>
      </c>
      <c r="G71" s="73">
        <f t="shared" si="0"/>
        <v>0.57102255665817825</v>
      </c>
      <c r="H71" s="157">
        <f t="shared" si="1"/>
        <v>-0.52924768618451912</v>
      </c>
      <c r="J71" s="147">
        <v>300161</v>
      </c>
      <c r="K71" s="147" t="s">
        <v>111</v>
      </c>
      <c r="L71" s="147" t="s">
        <v>69</v>
      </c>
      <c r="M71" s="147" t="s">
        <v>562</v>
      </c>
      <c r="N71" s="103">
        <f>'Tariffs 2019'!M65</f>
        <v>0.621</v>
      </c>
      <c r="O71" s="73">
        <f t="shared" si="2"/>
        <v>1.9199521033835876</v>
      </c>
      <c r="P71" s="157">
        <f t="shared" si="3"/>
        <v>2.0917103114067435</v>
      </c>
    </row>
    <row r="72" spans="2:16" x14ac:dyDescent="0.2">
      <c r="B72" s="149">
        <v>301360</v>
      </c>
      <c r="C72" s="149" t="s">
        <v>51</v>
      </c>
      <c r="D72" s="149" t="s">
        <v>42</v>
      </c>
      <c r="E72" s="147" t="s">
        <v>562</v>
      </c>
      <c r="F72" s="156">
        <f>'Tariffs 2019'!F66</f>
        <v>1.014</v>
      </c>
      <c r="G72" s="73">
        <f t="shared" si="0"/>
        <v>0.57102255665817825</v>
      </c>
      <c r="H72" s="157">
        <f t="shared" si="1"/>
        <v>-0.43686138396629365</v>
      </c>
      <c r="J72" s="147">
        <v>300162</v>
      </c>
      <c r="K72" s="147" t="s">
        <v>112</v>
      </c>
      <c r="L72" s="147" t="s">
        <v>69</v>
      </c>
      <c r="M72" s="147" t="s">
        <v>562</v>
      </c>
      <c r="N72" s="103">
        <f>'Tariffs 2019'!M66</f>
        <v>2.1309999999999998</v>
      </c>
      <c r="O72" s="73">
        <f t="shared" si="2"/>
        <v>1.9199521033835876</v>
      </c>
      <c r="P72" s="157">
        <f t="shared" si="3"/>
        <v>-9.9037023283159192E-2</v>
      </c>
    </row>
    <row r="73" spans="2:16" x14ac:dyDescent="0.2">
      <c r="B73" s="149">
        <v>301361</v>
      </c>
      <c r="C73" s="149" t="s">
        <v>52</v>
      </c>
      <c r="D73" s="149" t="s">
        <v>42</v>
      </c>
      <c r="E73" s="147" t="s">
        <v>562</v>
      </c>
      <c r="F73" s="156">
        <f>'Tariffs 2019'!F67</f>
        <v>1.014</v>
      </c>
      <c r="G73" s="73">
        <f t="shared" si="0"/>
        <v>0.57102255665817825</v>
      </c>
      <c r="H73" s="157">
        <f t="shared" si="1"/>
        <v>-0.43686138396629365</v>
      </c>
      <c r="J73" s="147">
        <v>300163</v>
      </c>
      <c r="K73" s="147" t="s">
        <v>113</v>
      </c>
      <c r="L73" s="147" t="s">
        <v>69</v>
      </c>
      <c r="M73" s="147" t="s">
        <v>562</v>
      </c>
      <c r="N73" s="103">
        <f>'Tariffs 2019'!M67</f>
        <v>1.401</v>
      </c>
      <c r="O73" s="73">
        <f t="shared" si="2"/>
        <v>1.9199521033835876</v>
      </c>
      <c r="P73" s="157">
        <f t="shared" si="3"/>
        <v>0.37041549135159713</v>
      </c>
    </row>
    <row r="74" spans="2:16" x14ac:dyDescent="0.2">
      <c r="B74" s="149">
        <v>301368</v>
      </c>
      <c r="C74" s="149" t="s">
        <v>577</v>
      </c>
      <c r="D74" s="149" t="s">
        <v>8</v>
      </c>
      <c r="E74" s="147" t="s">
        <v>562</v>
      </c>
      <c r="F74" s="156">
        <f>'Tariffs 2019'!F68</f>
        <v>1.177</v>
      </c>
      <c r="G74" s="73">
        <f t="shared" si="0"/>
        <v>1.4275563916454455</v>
      </c>
      <c r="H74" s="157">
        <f t="shared" si="1"/>
        <v>0.21287713818644469</v>
      </c>
      <c r="J74" s="147">
        <v>300164</v>
      </c>
      <c r="K74" s="147" t="s">
        <v>114</v>
      </c>
      <c r="L74" s="147" t="s">
        <v>69</v>
      </c>
      <c r="M74" s="147" t="s">
        <v>562</v>
      </c>
      <c r="N74" s="103">
        <f>'Tariffs 2019'!M68</f>
        <v>1.1780000000000002</v>
      </c>
      <c r="O74" s="73">
        <f t="shared" si="2"/>
        <v>1.9199521033835876</v>
      </c>
      <c r="P74" s="157">
        <f t="shared" si="3"/>
        <v>0.62984049523224728</v>
      </c>
    </row>
    <row r="75" spans="2:16" x14ac:dyDescent="0.2">
      <c r="B75" s="149">
        <v>301375</v>
      </c>
      <c r="C75" s="149" t="s">
        <v>53</v>
      </c>
      <c r="D75" s="149" t="s">
        <v>10</v>
      </c>
      <c r="E75" s="147" t="s">
        <v>562</v>
      </c>
      <c r="F75" s="156">
        <f>'Tariffs 2019'!F69</f>
        <v>1.347</v>
      </c>
      <c r="G75" s="73">
        <f t="shared" si="0"/>
        <v>1.4275563916454455</v>
      </c>
      <c r="H75" s="157">
        <f t="shared" si="1"/>
        <v>5.9804299662543046E-2</v>
      </c>
      <c r="J75" s="147">
        <v>300167</v>
      </c>
      <c r="K75" s="147" t="s">
        <v>115</v>
      </c>
      <c r="L75" s="147" t="s">
        <v>67</v>
      </c>
      <c r="M75" s="147" t="s">
        <v>562</v>
      </c>
      <c r="N75" s="103">
        <f>'Tariffs 2019'!M69</f>
        <v>1.488</v>
      </c>
      <c r="O75" s="73">
        <f t="shared" si="2"/>
        <v>1.9199521033835876</v>
      </c>
      <c r="P75" s="157">
        <f t="shared" si="3"/>
        <v>0.29029039205886265</v>
      </c>
    </row>
    <row r="76" spans="2:16" x14ac:dyDescent="0.2">
      <c r="B76" s="149">
        <v>301391</v>
      </c>
      <c r="C76" s="149" t="s">
        <v>54</v>
      </c>
      <c r="D76" s="149" t="s">
        <v>42</v>
      </c>
      <c r="E76" s="147" t="s">
        <v>562</v>
      </c>
      <c r="F76" s="156">
        <f>'Tariffs 2019'!F70</f>
        <v>0.95900000000000007</v>
      </c>
      <c r="G76" s="73">
        <f t="shared" si="0"/>
        <v>0.57102255665817825</v>
      </c>
      <c r="H76" s="157">
        <f t="shared" si="1"/>
        <v>-0.40456459159731156</v>
      </c>
      <c r="J76" s="147">
        <v>300168</v>
      </c>
      <c r="K76" s="147" t="s">
        <v>116</v>
      </c>
      <c r="L76" s="147" t="s">
        <v>69</v>
      </c>
      <c r="M76" s="147" t="s">
        <v>562</v>
      </c>
      <c r="N76" s="103">
        <f>'Tariffs 2019'!M70</f>
        <v>0.7390000000000001</v>
      </c>
      <c r="O76" s="73">
        <f t="shared" si="2"/>
        <v>1.9199521033835876</v>
      </c>
      <c r="P76" s="157">
        <f t="shared" si="3"/>
        <v>1.5980407352957879</v>
      </c>
    </row>
    <row r="77" spans="2:16" x14ac:dyDescent="0.2">
      <c r="B77" s="149">
        <v>301392</v>
      </c>
      <c r="C77" s="149" t="s">
        <v>55</v>
      </c>
      <c r="D77" s="149" t="s">
        <v>10</v>
      </c>
      <c r="E77" s="147" t="s">
        <v>562</v>
      </c>
      <c r="F77" s="156">
        <f>'Tariffs 2019'!F71</f>
        <v>1.4809999999999999</v>
      </c>
      <c r="G77" s="73">
        <f t="shared" si="0"/>
        <v>1.4275563916454455</v>
      </c>
      <c r="H77" s="157">
        <f t="shared" si="1"/>
        <v>-3.6086163642508051E-2</v>
      </c>
      <c r="J77" s="147">
        <v>300171</v>
      </c>
      <c r="K77" s="147" t="s">
        <v>117</v>
      </c>
      <c r="L77" s="147" t="s">
        <v>67</v>
      </c>
      <c r="M77" s="147" t="s">
        <v>562</v>
      </c>
      <c r="N77" s="103">
        <f>'Tariffs 2019'!M71</f>
        <v>1.8919999999999999</v>
      </c>
      <c r="O77" s="73">
        <f t="shared" si="2"/>
        <v>1.9199521033835876</v>
      </c>
      <c r="P77" s="157">
        <f t="shared" si="3"/>
        <v>1.4773838997667901E-2</v>
      </c>
    </row>
    <row r="78" spans="2:16" x14ac:dyDescent="0.2">
      <c r="B78" s="149">
        <v>301397</v>
      </c>
      <c r="C78" s="149" t="s">
        <v>56</v>
      </c>
      <c r="D78" s="149" t="s">
        <v>42</v>
      </c>
      <c r="E78" s="147" t="s">
        <v>562</v>
      </c>
      <c r="F78" s="156">
        <f>'Tariffs 2019'!F72</f>
        <v>1.2509999999999999</v>
      </c>
      <c r="G78" s="73">
        <f t="shared" si="0"/>
        <v>0.57102255665817825</v>
      </c>
      <c r="H78" s="157">
        <f t="shared" si="1"/>
        <v>-0.54354711697987346</v>
      </c>
      <c r="J78" s="147">
        <v>300178</v>
      </c>
      <c r="K78" s="147" t="s">
        <v>578</v>
      </c>
      <c r="L78" s="147" t="s">
        <v>69</v>
      </c>
      <c r="M78" s="147" t="s">
        <v>562</v>
      </c>
      <c r="N78" s="103">
        <f>'Tariffs 2019'!M72</f>
        <v>1.431</v>
      </c>
      <c r="O78" s="73">
        <f t="shared" si="2"/>
        <v>1.9199521033835876</v>
      </c>
      <c r="P78" s="157">
        <f t="shared" si="3"/>
        <v>0.34168560683688853</v>
      </c>
    </row>
    <row r="79" spans="2:16" x14ac:dyDescent="0.2">
      <c r="B79" s="149">
        <v>301400</v>
      </c>
      <c r="C79" s="149" t="s">
        <v>57</v>
      </c>
      <c r="D79" s="149" t="s">
        <v>42</v>
      </c>
      <c r="E79" s="147" t="s">
        <v>562</v>
      </c>
      <c r="F79" s="156">
        <f>'Tariffs 2019'!F73</f>
        <v>1.014</v>
      </c>
      <c r="G79" s="73">
        <f t="shared" si="0"/>
        <v>0.57102255665817825</v>
      </c>
      <c r="H79" s="157">
        <f t="shared" si="1"/>
        <v>-0.43686138396629365</v>
      </c>
      <c r="J79" s="147">
        <v>300179</v>
      </c>
      <c r="K79" s="147" t="s">
        <v>118</v>
      </c>
      <c r="L79" s="147" t="s">
        <v>67</v>
      </c>
      <c r="M79" s="147" t="s">
        <v>562</v>
      </c>
      <c r="N79" s="103">
        <f>'Tariffs 2019'!M73</f>
        <v>1.6749999999999998</v>
      </c>
      <c r="O79" s="73">
        <f t="shared" si="2"/>
        <v>1.9199521033835876</v>
      </c>
      <c r="P79" s="157">
        <f t="shared" si="3"/>
        <v>0.14624006172154494</v>
      </c>
    </row>
    <row r="80" spans="2:16" x14ac:dyDescent="0.2">
      <c r="B80" s="149">
        <v>301401</v>
      </c>
      <c r="C80" s="149" t="s">
        <v>58</v>
      </c>
      <c r="D80" s="149" t="s">
        <v>42</v>
      </c>
      <c r="E80" s="147" t="s">
        <v>562</v>
      </c>
      <c r="F80" s="156">
        <f>'Tariffs 2019'!F74</f>
        <v>1.014</v>
      </c>
      <c r="G80" s="73">
        <f t="shared" si="0"/>
        <v>0.57102255665817825</v>
      </c>
      <c r="H80" s="157">
        <f t="shared" si="1"/>
        <v>-0.43686138396629365</v>
      </c>
      <c r="J80" s="147">
        <v>300183</v>
      </c>
      <c r="K80" s="147" t="s">
        <v>119</v>
      </c>
      <c r="L80" s="147" t="s">
        <v>67</v>
      </c>
      <c r="M80" s="147" t="s">
        <v>562</v>
      </c>
      <c r="N80" s="103">
        <f>'Tariffs 2019'!M74</f>
        <v>1.0270000000000001</v>
      </c>
      <c r="O80" s="73">
        <f t="shared" si="2"/>
        <v>1.9199521033835876</v>
      </c>
      <c r="P80" s="157">
        <f t="shared" si="3"/>
        <v>0.86947624477467123</v>
      </c>
    </row>
    <row r="81" spans="2:16" x14ac:dyDescent="0.2">
      <c r="B81" s="149">
        <v>301452</v>
      </c>
      <c r="C81" s="149" t="s">
        <v>59</v>
      </c>
      <c r="D81" s="149" t="s">
        <v>10</v>
      </c>
      <c r="E81" s="147" t="s">
        <v>562</v>
      </c>
      <c r="F81" s="156">
        <f>'Tariffs 2019'!F75</f>
        <v>1.8259999999999998</v>
      </c>
      <c r="G81" s="73">
        <f t="shared" si="0"/>
        <v>1.4275563916454455</v>
      </c>
      <c r="H81" s="157">
        <f t="shared" si="1"/>
        <v>-0.21820570008464096</v>
      </c>
      <c r="J81" s="147">
        <v>300189</v>
      </c>
      <c r="K81" s="147" t="s">
        <v>120</v>
      </c>
      <c r="L81" s="147" t="s">
        <v>67</v>
      </c>
      <c r="M81" s="147" t="s">
        <v>562</v>
      </c>
      <c r="N81" s="103">
        <f>'Tariffs 2019'!M75</f>
        <v>1.5979999999999999</v>
      </c>
      <c r="O81" s="73">
        <f t="shared" si="2"/>
        <v>1.9199521033835876</v>
      </c>
      <c r="P81" s="157">
        <f t="shared" si="3"/>
        <v>0.20147190449536154</v>
      </c>
    </row>
    <row r="82" spans="2:16" x14ac:dyDescent="0.2">
      <c r="B82" s="149">
        <v>301453</v>
      </c>
      <c r="C82" s="149" t="s">
        <v>60</v>
      </c>
      <c r="D82" s="149" t="s">
        <v>42</v>
      </c>
      <c r="E82" s="147" t="s">
        <v>562</v>
      </c>
      <c r="F82" s="156">
        <f>'Tariffs 2019'!F76</f>
        <v>1.014</v>
      </c>
      <c r="G82" s="73">
        <f t="shared" ref="G82:G85" si="4">IF(D82="storage",$F$10,$F$9)</f>
        <v>0.57102255665817825</v>
      </c>
      <c r="H82" s="157">
        <f t="shared" ref="H82:H85" si="5">(G82-F82)/F82</f>
        <v>-0.43686138396629365</v>
      </c>
      <c r="J82" s="147">
        <v>300191</v>
      </c>
      <c r="K82" s="147" t="s">
        <v>121</v>
      </c>
      <c r="L82" s="147" t="s">
        <v>69</v>
      </c>
      <c r="M82" s="147" t="s">
        <v>562</v>
      </c>
      <c r="N82" s="103">
        <f>'Tariffs 2019'!M76</f>
        <v>1.2210000000000001</v>
      </c>
      <c r="O82" s="73">
        <f t="shared" ref="O82:O145" si="6">IF(L82="storage",$F$12,$F$11)</f>
        <v>1.9199521033835876</v>
      </c>
      <c r="P82" s="157">
        <f t="shared" ref="P82:P145" si="7">(O82-N82)/N82</f>
        <v>0.57244234511350323</v>
      </c>
    </row>
    <row r="83" spans="2:16" x14ac:dyDescent="0.2">
      <c r="B83" s="149">
        <v>301454</v>
      </c>
      <c r="C83" s="149" t="s">
        <v>61</v>
      </c>
      <c r="D83" s="149" t="s">
        <v>10</v>
      </c>
      <c r="E83" s="147" t="s">
        <v>562</v>
      </c>
      <c r="F83" s="156">
        <f>'Tariffs 2019'!F77</f>
        <v>1.363</v>
      </c>
      <c r="G83" s="73">
        <f t="shared" si="4"/>
        <v>1.4275563916454455</v>
      </c>
      <c r="H83" s="157">
        <f t="shared" si="5"/>
        <v>4.7363456819842602E-2</v>
      </c>
      <c r="J83" s="147">
        <v>300193</v>
      </c>
      <c r="K83" s="147" t="s">
        <v>579</v>
      </c>
      <c r="L83" s="147" t="s">
        <v>69</v>
      </c>
      <c r="M83" s="147" t="s">
        <v>562</v>
      </c>
      <c r="N83" s="103">
        <f>'Tariffs 2019'!M77</f>
        <v>1.5129999999999999</v>
      </c>
      <c r="O83" s="73">
        <f t="shared" si="6"/>
        <v>1.9199521033835876</v>
      </c>
      <c r="P83" s="157">
        <f t="shared" si="7"/>
        <v>0.26897032609622451</v>
      </c>
    </row>
    <row r="84" spans="2:16" x14ac:dyDescent="0.2">
      <c r="B84" s="149">
        <v>301461</v>
      </c>
      <c r="C84" s="149" t="s">
        <v>62</v>
      </c>
      <c r="D84" s="149" t="s">
        <v>10</v>
      </c>
      <c r="E84" s="147" t="s">
        <v>562</v>
      </c>
      <c r="F84" s="156">
        <f>'Tariffs 2019'!F78</f>
        <v>1.3809999999999998</v>
      </c>
      <c r="G84" s="73">
        <f t="shared" si="4"/>
        <v>1.4275563916454455</v>
      </c>
      <c r="H84" s="157">
        <f t="shared" si="5"/>
        <v>3.3712086636818017E-2</v>
      </c>
      <c r="J84" s="147">
        <v>300196</v>
      </c>
      <c r="K84" s="147" t="s">
        <v>122</v>
      </c>
      <c r="L84" s="147" t="s">
        <v>67</v>
      </c>
      <c r="M84" s="147" t="s">
        <v>562</v>
      </c>
      <c r="N84" s="103">
        <f>'Tariffs 2019'!M78</f>
        <v>1.5609999999999999</v>
      </c>
      <c r="O84" s="73">
        <f t="shared" si="6"/>
        <v>1.9199521033835876</v>
      </c>
      <c r="P84" s="157">
        <f t="shared" si="7"/>
        <v>0.22995009825982551</v>
      </c>
    </row>
    <row r="85" spans="2:16" x14ac:dyDescent="0.2">
      <c r="B85" s="149">
        <v>301468</v>
      </c>
      <c r="C85" s="149" t="s">
        <v>63</v>
      </c>
      <c r="D85" s="149" t="s">
        <v>10</v>
      </c>
      <c r="E85" s="147" t="s">
        <v>562</v>
      </c>
      <c r="F85" s="156">
        <f>'Tariffs 2019'!F79</f>
        <v>2.0169999999999999</v>
      </c>
      <c r="G85" s="73">
        <f t="shared" si="4"/>
        <v>1.4275563916454455</v>
      </c>
      <c r="H85" s="157">
        <f t="shared" si="5"/>
        <v>-0.2922377830215937</v>
      </c>
      <c r="J85" s="147">
        <v>300197</v>
      </c>
      <c r="K85" s="147" t="s">
        <v>123</v>
      </c>
      <c r="L85" s="147" t="s">
        <v>67</v>
      </c>
      <c r="M85" s="147" t="s">
        <v>562</v>
      </c>
      <c r="N85" s="103">
        <f>'Tariffs 2019'!M79</f>
        <v>1.3239999999999998</v>
      </c>
      <c r="O85" s="73">
        <f t="shared" si="6"/>
        <v>1.9199521033835876</v>
      </c>
      <c r="P85" s="157">
        <f t="shared" si="7"/>
        <v>0.45011488170965847</v>
      </c>
    </row>
    <row r="86" spans="2:16" x14ac:dyDescent="0.2">
      <c r="J86" s="147">
        <v>300200</v>
      </c>
      <c r="K86" s="147" t="s">
        <v>124</v>
      </c>
      <c r="L86" s="147" t="s">
        <v>67</v>
      </c>
      <c r="M86" s="147" t="s">
        <v>562</v>
      </c>
      <c r="N86" s="103">
        <f>'Tariffs 2019'!M80</f>
        <v>1.149</v>
      </c>
      <c r="O86" s="73">
        <f t="shared" si="6"/>
        <v>1.9199521033835876</v>
      </c>
      <c r="P86" s="157">
        <f t="shared" si="7"/>
        <v>0.67097659128249565</v>
      </c>
    </row>
    <row r="87" spans="2:16" x14ac:dyDescent="0.2">
      <c r="J87" s="147">
        <v>300201</v>
      </c>
      <c r="K87" s="147" t="s">
        <v>125</v>
      </c>
      <c r="L87" s="147" t="s">
        <v>67</v>
      </c>
      <c r="M87" s="147" t="s">
        <v>562</v>
      </c>
      <c r="N87" s="103">
        <f>'Tariffs 2019'!M81</f>
        <v>1.2269999999999999</v>
      </c>
      <c r="O87" s="73">
        <f t="shared" si="6"/>
        <v>1.9199521033835876</v>
      </c>
      <c r="P87" s="157">
        <f t="shared" si="7"/>
        <v>0.5647531404919216</v>
      </c>
    </row>
    <row r="88" spans="2:16" x14ac:dyDescent="0.2">
      <c r="J88" s="147">
        <v>300203</v>
      </c>
      <c r="K88" s="147" t="s">
        <v>126</v>
      </c>
      <c r="L88" s="147" t="s">
        <v>67</v>
      </c>
      <c r="M88" s="147" t="s">
        <v>562</v>
      </c>
      <c r="N88" s="103">
        <f>'Tariffs 2019'!M82</f>
        <v>0.68600000000000005</v>
      </c>
      <c r="O88" s="73">
        <f t="shared" si="6"/>
        <v>1.9199521033835876</v>
      </c>
      <c r="P88" s="157">
        <f t="shared" si="7"/>
        <v>1.7987639991014392</v>
      </c>
    </row>
    <row r="89" spans="2:16" x14ac:dyDescent="0.2">
      <c r="J89" s="147">
        <v>300205</v>
      </c>
      <c r="K89" s="147" t="s">
        <v>127</v>
      </c>
      <c r="L89" s="147" t="s">
        <v>67</v>
      </c>
      <c r="M89" s="147" t="s">
        <v>562</v>
      </c>
      <c r="N89" s="103">
        <f>'Tariffs 2019'!M83</f>
        <v>1.5609999999999999</v>
      </c>
      <c r="O89" s="73">
        <f t="shared" si="6"/>
        <v>1.9199521033835876</v>
      </c>
      <c r="P89" s="157">
        <f t="shared" si="7"/>
        <v>0.22995009825982551</v>
      </c>
    </row>
    <row r="90" spans="2:16" x14ac:dyDescent="0.2">
      <c r="J90" s="147">
        <v>300210</v>
      </c>
      <c r="K90" s="147" t="s">
        <v>128</v>
      </c>
      <c r="L90" s="147" t="s">
        <v>67</v>
      </c>
      <c r="M90" s="147" t="s">
        <v>562</v>
      </c>
      <c r="N90" s="103">
        <f>'Tariffs 2019'!M84</f>
        <v>1.3849999999999998</v>
      </c>
      <c r="O90" s="73">
        <f t="shared" si="6"/>
        <v>1.9199521033835876</v>
      </c>
      <c r="P90" s="157">
        <f t="shared" si="7"/>
        <v>0.38624700605313206</v>
      </c>
    </row>
    <row r="91" spans="2:16" x14ac:dyDescent="0.2">
      <c r="J91" s="147">
        <v>300216</v>
      </c>
      <c r="K91" s="147" t="s">
        <v>129</v>
      </c>
      <c r="L91" s="147" t="s">
        <v>67</v>
      </c>
      <c r="M91" s="147" t="s">
        <v>562</v>
      </c>
      <c r="N91" s="103">
        <f>'Tariffs 2019'!M85</f>
        <v>1.6289999999999998</v>
      </c>
      <c r="O91" s="73">
        <f t="shared" si="6"/>
        <v>1.9199521033835876</v>
      </c>
      <c r="P91" s="157">
        <f t="shared" si="7"/>
        <v>0.17860779827107909</v>
      </c>
    </row>
    <row r="92" spans="2:16" x14ac:dyDescent="0.2">
      <c r="J92" s="147">
        <v>300217</v>
      </c>
      <c r="K92" s="147" t="s">
        <v>130</v>
      </c>
      <c r="L92" s="147" t="s">
        <v>69</v>
      </c>
      <c r="M92" s="147" t="s">
        <v>562</v>
      </c>
      <c r="N92" s="103">
        <f>'Tariffs 2019'!M86</f>
        <v>1.0740000000000001</v>
      </c>
      <c r="O92" s="73">
        <f t="shared" si="6"/>
        <v>1.9199521033835876</v>
      </c>
      <c r="P92" s="157">
        <f t="shared" si="7"/>
        <v>0.78766490072959727</v>
      </c>
    </row>
    <row r="93" spans="2:16" x14ac:dyDescent="0.2">
      <c r="J93" s="147">
        <v>300220</v>
      </c>
      <c r="K93" s="147" t="s">
        <v>131</v>
      </c>
      <c r="L93" s="147" t="s">
        <v>67</v>
      </c>
      <c r="M93" s="147" t="s">
        <v>562</v>
      </c>
      <c r="N93" s="103">
        <f>'Tariffs 2019'!M87</f>
        <v>1.9689999999999999</v>
      </c>
      <c r="O93" s="73">
        <f t="shared" si="6"/>
        <v>1.9199521033835876</v>
      </c>
      <c r="P93" s="157">
        <f t="shared" si="7"/>
        <v>-2.4910054147492276E-2</v>
      </c>
    </row>
    <row r="94" spans="2:16" x14ac:dyDescent="0.2">
      <c r="J94" s="147">
        <v>300221</v>
      </c>
      <c r="K94" s="147" t="s">
        <v>132</v>
      </c>
      <c r="L94" s="147" t="s">
        <v>67</v>
      </c>
      <c r="M94" s="147" t="s">
        <v>562</v>
      </c>
      <c r="N94" s="103">
        <f>'Tariffs 2019'!M88</f>
        <v>1.6889999999999998</v>
      </c>
      <c r="O94" s="73">
        <f t="shared" si="6"/>
        <v>1.9199521033835876</v>
      </c>
      <c r="P94" s="157">
        <f t="shared" si="7"/>
        <v>0.13673895996660021</v>
      </c>
    </row>
    <row r="95" spans="2:16" x14ac:dyDescent="0.2">
      <c r="J95" s="147">
        <v>300222</v>
      </c>
      <c r="K95" s="147" t="s">
        <v>580</v>
      </c>
      <c r="L95" s="147" t="s">
        <v>69</v>
      </c>
      <c r="M95" s="147" t="s">
        <v>562</v>
      </c>
      <c r="N95" s="103">
        <f>'Tariffs 2019'!M89</f>
        <v>1.5339999999999998</v>
      </c>
      <c r="O95" s="73">
        <f t="shared" si="6"/>
        <v>1.9199521033835876</v>
      </c>
      <c r="P95" s="157">
        <f t="shared" si="7"/>
        <v>0.2515985028576192</v>
      </c>
    </row>
    <row r="96" spans="2:16" x14ac:dyDescent="0.2">
      <c r="J96" s="147">
        <v>300223</v>
      </c>
      <c r="K96" s="147" t="s">
        <v>133</v>
      </c>
      <c r="L96" s="147" t="s">
        <v>67</v>
      </c>
      <c r="M96" s="147" t="s">
        <v>562</v>
      </c>
      <c r="N96" s="103">
        <f>'Tariffs 2019'!M90</f>
        <v>1.4789999999999999</v>
      </c>
      <c r="O96" s="73">
        <f t="shared" si="6"/>
        <v>1.9199521033835876</v>
      </c>
      <c r="P96" s="157">
        <f t="shared" si="7"/>
        <v>0.29814205773062052</v>
      </c>
    </row>
    <row r="97" spans="10:16" x14ac:dyDescent="0.2">
      <c r="J97" s="147">
        <v>300225</v>
      </c>
      <c r="K97" s="147" t="s">
        <v>134</v>
      </c>
      <c r="L97" s="147" t="s">
        <v>67</v>
      </c>
      <c r="M97" s="147" t="s">
        <v>562</v>
      </c>
      <c r="N97" s="103">
        <f>'Tariffs 2019'!M91</f>
        <v>1.64</v>
      </c>
      <c r="O97" s="73">
        <f t="shared" si="6"/>
        <v>1.9199521033835876</v>
      </c>
      <c r="P97" s="157">
        <f t="shared" si="7"/>
        <v>0.17070250206316323</v>
      </c>
    </row>
    <row r="98" spans="10:16" x14ac:dyDescent="0.2">
      <c r="J98" s="147">
        <v>300227</v>
      </c>
      <c r="K98" s="147" t="s">
        <v>135</v>
      </c>
      <c r="L98" s="147" t="s">
        <v>67</v>
      </c>
      <c r="M98" s="147" t="s">
        <v>562</v>
      </c>
      <c r="N98" s="103">
        <f>'Tariffs 2019'!M92</f>
        <v>1.149</v>
      </c>
      <c r="O98" s="73">
        <f t="shared" si="6"/>
        <v>1.9199521033835876</v>
      </c>
      <c r="P98" s="157">
        <f t="shared" si="7"/>
        <v>0.67097659128249565</v>
      </c>
    </row>
    <row r="99" spans="10:16" x14ac:dyDescent="0.2">
      <c r="J99" s="147">
        <v>300231</v>
      </c>
      <c r="K99" s="147" t="s">
        <v>136</v>
      </c>
      <c r="L99" s="147" t="s">
        <v>67</v>
      </c>
      <c r="M99" s="147" t="s">
        <v>562</v>
      </c>
      <c r="N99" s="103">
        <f>'Tariffs 2019'!M93</f>
        <v>1.2269999999999999</v>
      </c>
      <c r="O99" s="73">
        <f t="shared" si="6"/>
        <v>1.9199521033835876</v>
      </c>
      <c r="P99" s="157">
        <f t="shared" si="7"/>
        <v>0.5647531404919216</v>
      </c>
    </row>
    <row r="100" spans="10:16" x14ac:dyDescent="0.2">
      <c r="J100" s="147">
        <v>300234</v>
      </c>
      <c r="K100" s="147" t="s">
        <v>137</v>
      </c>
      <c r="L100" s="147" t="s">
        <v>69</v>
      </c>
      <c r="M100" s="147" t="s">
        <v>562</v>
      </c>
      <c r="N100" s="103">
        <f>'Tariffs 2019'!M94</f>
        <v>1.1600000000000001</v>
      </c>
      <c r="O100" s="73">
        <f t="shared" si="6"/>
        <v>1.9199521033835876</v>
      </c>
      <c r="P100" s="157">
        <f t="shared" si="7"/>
        <v>0.6551311236065408</v>
      </c>
    </row>
    <row r="101" spans="10:16" x14ac:dyDescent="0.2">
      <c r="J101" s="147">
        <v>300236</v>
      </c>
      <c r="K101" s="147" t="s">
        <v>138</v>
      </c>
      <c r="L101" s="147" t="s">
        <v>67</v>
      </c>
      <c r="M101" s="147" t="s">
        <v>562</v>
      </c>
      <c r="N101" s="103">
        <f>'Tariffs 2019'!M95</f>
        <v>1.3149999999999999</v>
      </c>
      <c r="O101" s="73">
        <f t="shared" si="6"/>
        <v>1.9199521033835876</v>
      </c>
      <c r="P101" s="157">
        <f t="shared" si="7"/>
        <v>0.46003962234493356</v>
      </c>
    </row>
    <row r="102" spans="10:16" x14ac:dyDescent="0.2">
      <c r="J102" s="147">
        <v>300241</v>
      </c>
      <c r="K102" s="147" t="s">
        <v>139</v>
      </c>
      <c r="L102" s="147" t="s">
        <v>67</v>
      </c>
      <c r="M102" s="147" t="s">
        <v>562</v>
      </c>
      <c r="N102" s="103">
        <f>'Tariffs 2019'!M96</f>
        <v>1.5209999999999999</v>
      </c>
      <c r="O102" s="73">
        <f t="shared" si="6"/>
        <v>1.9199521033835876</v>
      </c>
      <c r="P102" s="157">
        <f t="shared" si="7"/>
        <v>0.26229592595896628</v>
      </c>
    </row>
    <row r="103" spans="10:16" x14ac:dyDescent="0.2">
      <c r="J103" s="147">
        <v>300242</v>
      </c>
      <c r="K103" s="147" t="s">
        <v>140</v>
      </c>
      <c r="L103" s="147" t="s">
        <v>67</v>
      </c>
      <c r="M103" s="147" t="s">
        <v>562</v>
      </c>
      <c r="N103" s="103">
        <f>'Tariffs 2019'!M97</f>
        <v>0.68200000000000005</v>
      </c>
      <c r="O103" s="73">
        <f t="shared" si="6"/>
        <v>1.9199521033835876</v>
      </c>
      <c r="P103" s="157">
        <f t="shared" si="7"/>
        <v>1.8151790372193362</v>
      </c>
    </row>
    <row r="104" spans="10:16" x14ac:dyDescent="0.2">
      <c r="J104" s="147">
        <v>300245</v>
      </c>
      <c r="K104" s="147" t="s">
        <v>581</v>
      </c>
      <c r="L104" s="147" t="s">
        <v>67</v>
      </c>
      <c r="M104" s="147" t="s">
        <v>562</v>
      </c>
      <c r="N104" s="103">
        <f>'Tariffs 2019'!M98</f>
        <v>1.599</v>
      </c>
      <c r="O104" s="73">
        <f t="shared" si="6"/>
        <v>1.9199521033835876</v>
      </c>
      <c r="P104" s="157">
        <f t="shared" si="7"/>
        <v>0.20072051493657761</v>
      </c>
    </row>
    <row r="105" spans="10:16" x14ac:dyDescent="0.2">
      <c r="J105" s="147">
        <v>300246</v>
      </c>
      <c r="K105" s="147" t="s">
        <v>141</v>
      </c>
      <c r="L105" s="147" t="s">
        <v>67</v>
      </c>
      <c r="M105" s="147" t="s">
        <v>562</v>
      </c>
      <c r="N105" s="103">
        <f>'Tariffs 2019'!M99</f>
        <v>1.8599999999999999</v>
      </c>
      <c r="O105" s="73">
        <f t="shared" si="6"/>
        <v>1.9199521033835876</v>
      </c>
      <c r="P105" s="157">
        <f t="shared" si="7"/>
        <v>3.2232313647090165E-2</v>
      </c>
    </row>
    <row r="106" spans="10:16" x14ac:dyDescent="0.2">
      <c r="J106" s="147">
        <v>300249</v>
      </c>
      <c r="K106" s="147" t="s">
        <v>142</v>
      </c>
      <c r="L106" s="147" t="s">
        <v>69</v>
      </c>
      <c r="M106" s="147" t="s">
        <v>562</v>
      </c>
      <c r="N106" s="103">
        <f>'Tariffs 2019'!M100</f>
        <v>1.0710000000000002</v>
      </c>
      <c r="O106" s="73">
        <f t="shared" si="6"/>
        <v>1.9199521033835876</v>
      </c>
      <c r="P106" s="157">
        <f t="shared" si="7"/>
        <v>0.79267236543752306</v>
      </c>
    </row>
    <row r="107" spans="10:16" x14ac:dyDescent="0.2">
      <c r="J107" s="147">
        <v>300250</v>
      </c>
      <c r="K107" s="147" t="s">
        <v>143</v>
      </c>
      <c r="L107" s="147" t="s">
        <v>67</v>
      </c>
      <c r="M107" s="147" t="s">
        <v>562</v>
      </c>
      <c r="N107" s="103">
        <f>'Tariffs 2019'!M101</f>
        <v>1.157</v>
      </c>
      <c r="O107" s="73">
        <f t="shared" si="6"/>
        <v>1.9199521033835876</v>
      </c>
      <c r="P107" s="157">
        <f t="shared" si="7"/>
        <v>0.65942273412583197</v>
      </c>
    </row>
    <row r="108" spans="10:16" x14ac:dyDescent="0.2">
      <c r="J108" s="147">
        <v>300251</v>
      </c>
      <c r="K108" s="147" t="s">
        <v>144</v>
      </c>
      <c r="L108" s="147" t="s">
        <v>67</v>
      </c>
      <c r="M108" s="147" t="s">
        <v>562</v>
      </c>
      <c r="N108" s="103">
        <f>'Tariffs 2019'!M102</f>
        <v>0.70500000000000007</v>
      </c>
      <c r="O108" s="73">
        <f t="shared" si="6"/>
        <v>1.9199521033835876</v>
      </c>
      <c r="P108" s="157">
        <f t="shared" si="7"/>
        <v>1.7233363168561524</v>
      </c>
    </row>
    <row r="109" spans="10:16" x14ac:dyDescent="0.2">
      <c r="J109" s="147">
        <v>300262</v>
      </c>
      <c r="K109" s="147" t="s">
        <v>145</v>
      </c>
      <c r="L109" s="147" t="s">
        <v>67</v>
      </c>
      <c r="M109" s="147" t="s">
        <v>562</v>
      </c>
      <c r="N109" s="103">
        <f>'Tariffs 2019'!M103</f>
        <v>0.70500000000000007</v>
      </c>
      <c r="O109" s="73">
        <f t="shared" si="6"/>
        <v>1.9199521033835876</v>
      </c>
      <c r="P109" s="157">
        <f t="shared" si="7"/>
        <v>1.7233363168561524</v>
      </c>
    </row>
    <row r="110" spans="10:16" x14ac:dyDescent="0.2">
      <c r="J110" s="147">
        <v>300263</v>
      </c>
      <c r="K110" s="147" t="s">
        <v>146</v>
      </c>
      <c r="L110" s="147" t="s">
        <v>69</v>
      </c>
      <c r="M110" s="147" t="s">
        <v>562</v>
      </c>
      <c r="N110" s="103">
        <f>'Tariffs 2019'!M104</f>
        <v>1.611</v>
      </c>
      <c r="O110" s="73">
        <f t="shared" si="6"/>
        <v>1.9199521033835876</v>
      </c>
      <c r="P110" s="157">
        <f t="shared" si="7"/>
        <v>0.19177660048639825</v>
      </c>
    </row>
    <row r="111" spans="10:16" x14ac:dyDescent="0.2">
      <c r="J111" s="147">
        <v>300264</v>
      </c>
      <c r="K111" s="147" t="s">
        <v>147</v>
      </c>
      <c r="L111" s="147" t="s">
        <v>69</v>
      </c>
      <c r="M111" s="147" t="s">
        <v>562</v>
      </c>
      <c r="N111" s="103">
        <f>'Tariffs 2019'!M105</f>
        <v>1.2799999999999998</v>
      </c>
      <c r="O111" s="73">
        <f t="shared" si="6"/>
        <v>1.9199521033835876</v>
      </c>
      <c r="P111" s="157">
        <f t="shared" si="7"/>
        <v>0.49996258076842803</v>
      </c>
    </row>
    <row r="112" spans="10:16" x14ac:dyDescent="0.2">
      <c r="J112" s="147">
        <v>300265</v>
      </c>
      <c r="K112" s="147" t="s">
        <v>148</v>
      </c>
      <c r="L112" s="147" t="s">
        <v>67</v>
      </c>
      <c r="M112" s="147" t="s">
        <v>562</v>
      </c>
      <c r="N112" s="103">
        <f>'Tariffs 2019'!M106</f>
        <v>1.2549999999999999</v>
      </c>
      <c r="O112" s="73">
        <f t="shared" si="6"/>
        <v>1.9199521033835876</v>
      </c>
      <c r="P112" s="157">
        <f t="shared" si="7"/>
        <v>0.52984231345305799</v>
      </c>
    </row>
    <row r="113" spans="10:16" x14ac:dyDescent="0.2">
      <c r="J113" s="147">
        <v>300269</v>
      </c>
      <c r="K113" s="147" t="s">
        <v>149</v>
      </c>
      <c r="L113" s="147" t="s">
        <v>69</v>
      </c>
      <c r="M113" s="147" t="s">
        <v>562</v>
      </c>
      <c r="N113" s="103">
        <f>'Tariffs 2019'!M107</f>
        <v>2.0669999999999997</v>
      </c>
      <c r="O113" s="73">
        <f t="shared" si="6"/>
        <v>1.9199521033835876</v>
      </c>
      <c r="P113" s="157">
        <f t="shared" si="7"/>
        <v>-7.1140733728307773E-2</v>
      </c>
    </row>
    <row r="114" spans="10:16" x14ac:dyDescent="0.2">
      <c r="J114" s="147">
        <v>300274</v>
      </c>
      <c r="K114" s="147" t="s">
        <v>150</v>
      </c>
      <c r="L114" s="147" t="s">
        <v>67</v>
      </c>
      <c r="M114" s="147" t="s">
        <v>562</v>
      </c>
      <c r="N114" s="103">
        <f>'Tariffs 2019'!M108</f>
        <v>0.78</v>
      </c>
      <c r="O114" s="73">
        <f t="shared" si="6"/>
        <v>1.9199521033835876</v>
      </c>
      <c r="P114" s="157">
        <f t="shared" si="7"/>
        <v>1.4614770556199841</v>
      </c>
    </row>
    <row r="115" spans="10:16" x14ac:dyDescent="0.2">
      <c r="J115" s="147">
        <v>300276</v>
      </c>
      <c r="K115" s="147" t="s">
        <v>151</v>
      </c>
      <c r="L115" s="147" t="s">
        <v>69</v>
      </c>
      <c r="M115" s="147" t="s">
        <v>562</v>
      </c>
      <c r="N115" s="103">
        <f>'Tariffs 2019'!M109</f>
        <v>1.4709999999999999</v>
      </c>
      <c r="O115" s="73">
        <f t="shared" si="6"/>
        <v>1.9199521033835876</v>
      </c>
      <c r="P115" s="157">
        <f t="shared" si="7"/>
        <v>0.30520197374819019</v>
      </c>
    </row>
    <row r="116" spans="10:16" x14ac:dyDescent="0.2">
      <c r="J116" s="147">
        <v>300283</v>
      </c>
      <c r="K116" s="147" t="s">
        <v>152</v>
      </c>
      <c r="L116" s="147" t="s">
        <v>69</v>
      </c>
      <c r="M116" s="147" t="s">
        <v>562</v>
      </c>
      <c r="N116" s="103">
        <f>'Tariffs 2019'!M110</f>
        <v>1.5760000000000001</v>
      </c>
      <c r="O116" s="73">
        <f t="shared" si="6"/>
        <v>1.9199521033835876</v>
      </c>
      <c r="P116" s="157">
        <f t="shared" si="7"/>
        <v>0.21824372042105805</v>
      </c>
    </row>
    <row r="117" spans="10:16" x14ac:dyDescent="0.2">
      <c r="J117" s="147">
        <v>300285</v>
      </c>
      <c r="K117" s="147" t="s">
        <v>153</v>
      </c>
      <c r="L117" s="147" t="s">
        <v>69</v>
      </c>
      <c r="M117" s="147" t="s">
        <v>562</v>
      </c>
      <c r="N117" s="103">
        <f>'Tariffs 2019'!M111</f>
        <v>1.2910000000000001</v>
      </c>
      <c r="O117" s="73">
        <f t="shared" si="6"/>
        <v>1.9199521033835876</v>
      </c>
      <c r="P117" s="157">
        <f t="shared" si="7"/>
        <v>0.48718210951478491</v>
      </c>
    </row>
    <row r="118" spans="10:16" x14ac:dyDescent="0.2">
      <c r="J118" s="147">
        <v>300288</v>
      </c>
      <c r="K118" s="147" t="s">
        <v>154</v>
      </c>
      <c r="L118" s="147" t="s">
        <v>67</v>
      </c>
      <c r="M118" s="147" t="s">
        <v>562</v>
      </c>
      <c r="N118" s="103">
        <f>'Tariffs 2019'!M112</f>
        <v>1.1679999999999999</v>
      </c>
      <c r="O118" s="73">
        <f t="shared" si="6"/>
        <v>1.9199521033835876</v>
      </c>
      <c r="P118" s="157">
        <f t="shared" si="7"/>
        <v>0.64379460906129082</v>
      </c>
    </row>
    <row r="119" spans="10:16" x14ac:dyDescent="0.2">
      <c r="J119" s="147">
        <v>300292</v>
      </c>
      <c r="K119" s="147" t="s">
        <v>155</v>
      </c>
      <c r="L119" s="147" t="s">
        <v>67</v>
      </c>
      <c r="M119" s="147" t="s">
        <v>562</v>
      </c>
      <c r="N119" s="103">
        <f>'Tariffs 2019'!M113</f>
        <v>0.68200000000000005</v>
      </c>
      <c r="O119" s="73">
        <f t="shared" si="6"/>
        <v>1.9199521033835876</v>
      </c>
      <c r="P119" s="157">
        <f t="shared" si="7"/>
        <v>1.8151790372193362</v>
      </c>
    </row>
    <row r="120" spans="10:16" x14ac:dyDescent="0.2">
      <c r="J120" s="147">
        <v>300306</v>
      </c>
      <c r="K120" s="147" t="s">
        <v>156</v>
      </c>
      <c r="L120" s="147" t="s">
        <v>67</v>
      </c>
      <c r="M120" s="147" t="s">
        <v>562</v>
      </c>
      <c r="N120" s="103">
        <f>'Tariffs 2019'!M114</f>
        <v>0.70500000000000007</v>
      </c>
      <c r="O120" s="73">
        <f t="shared" si="6"/>
        <v>1.9199521033835876</v>
      </c>
      <c r="P120" s="157">
        <f t="shared" si="7"/>
        <v>1.7233363168561524</v>
      </c>
    </row>
    <row r="121" spans="10:16" x14ac:dyDescent="0.2">
      <c r="J121" s="147">
        <v>300308</v>
      </c>
      <c r="K121" s="147" t="s">
        <v>157</v>
      </c>
      <c r="L121" s="147" t="s">
        <v>67</v>
      </c>
      <c r="M121" s="147" t="s">
        <v>562</v>
      </c>
      <c r="N121" s="103">
        <f>'Tariffs 2019'!M115</f>
        <v>1.704</v>
      </c>
      <c r="O121" s="73">
        <f t="shared" si="6"/>
        <v>1.9199521033835876</v>
      </c>
      <c r="P121" s="157">
        <f t="shared" si="7"/>
        <v>0.12673245503731667</v>
      </c>
    </row>
    <row r="122" spans="10:16" x14ac:dyDescent="0.2">
      <c r="J122" s="147">
        <v>300309</v>
      </c>
      <c r="K122" s="147" t="s">
        <v>158</v>
      </c>
      <c r="L122" s="147" t="s">
        <v>67</v>
      </c>
      <c r="M122" s="147" t="s">
        <v>562</v>
      </c>
      <c r="N122" s="103">
        <f>'Tariffs 2019'!M116</f>
        <v>1.1080000000000001</v>
      </c>
      <c r="O122" s="73">
        <f t="shared" si="6"/>
        <v>1.9199521033835876</v>
      </c>
      <c r="P122" s="157">
        <f t="shared" si="7"/>
        <v>0.73280875756641461</v>
      </c>
    </row>
    <row r="123" spans="10:16" x14ac:dyDescent="0.2">
      <c r="J123" s="147">
        <v>300311</v>
      </c>
      <c r="K123" s="147" t="s">
        <v>159</v>
      </c>
      <c r="L123" s="147" t="s">
        <v>67</v>
      </c>
      <c r="M123" s="147" t="s">
        <v>562</v>
      </c>
      <c r="N123" s="103">
        <f>'Tariffs 2019'!M117</f>
        <v>1.2549999999999999</v>
      </c>
      <c r="O123" s="73">
        <f t="shared" si="6"/>
        <v>1.9199521033835876</v>
      </c>
      <c r="P123" s="157">
        <f t="shared" si="7"/>
        <v>0.52984231345305799</v>
      </c>
    </row>
    <row r="124" spans="10:16" x14ac:dyDescent="0.2">
      <c r="J124" s="147">
        <v>300314</v>
      </c>
      <c r="K124" s="147" t="s">
        <v>160</v>
      </c>
      <c r="L124" s="147" t="s">
        <v>67</v>
      </c>
      <c r="M124" s="147" t="s">
        <v>562</v>
      </c>
      <c r="N124" s="103">
        <f>'Tariffs 2019'!M118</f>
        <v>1.7709999999999999</v>
      </c>
      <c r="O124" s="73">
        <f t="shared" si="6"/>
        <v>1.9199521033835876</v>
      </c>
      <c r="P124" s="157">
        <f t="shared" si="7"/>
        <v>8.4106213090676271E-2</v>
      </c>
    </row>
    <row r="125" spans="10:16" x14ac:dyDescent="0.2">
      <c r="J125" s="147">
        <v>300319</v>
      </c>
      <c r="K125" s="147" t="s">
        <v>161</v>
      </c>
      <c r="L125" s="147" t="s">
        <v>69</v>
      </c>
      <c r="M125" s="147" t="s">
        <v>562</v>
      </c>
      <c r="N125" s="103">
        <f>'Tariffs 2019'!M119</f>
        <v>0.997</v>
      </c>
      <c r="O125" s="73">
        <f t="shared" si="6"/>
        <v>1.9199521033835876</v>
      </c>
      <c r="P125" s="157">
        <f t="shared" si="7"/>
        <v>0.9257292912573597</v>
      </c>
    </row>
    <row r="126" spans="10:16" x14ac:dyDescent="0.2">
      <c r="J126" s="147">
        <v>300321</v>
      </c>
      <c r="K126" s="147" t="s">
        <v>162</v>
      </c>
      <c r="L126" s="147" t="s">
        <v>69</v>
      </c>
      <c r="M126" s="147" t="s">
        <v>562</v>
      </c>
      <c r="N126" s="103">
        <f>'Tariffs 2019'!M120</f>
        <v>2.105</v>
      </c>
      <c r="O126" s="73">
        <f t="shared" si="6"/>
        <v>1.9199521033835876</v>
      </c>
      <c r="P126" s="157">
        <f t="shared" si="7"/>
        <v>-8.7908739485231549E-2</v>
      </c>
    </row>
    <row r="127" spans="10:16" x14ac:dyDescent="0.2">
      <c r="J127" s="147">
        <v>300322</v>
      </c>
      <c r="K127" s="147" t="s">
        <v>582</v>
      </c>
      <c r="L127" s="147" t="s">
        <v>69</v>
      </c>
      <c r="M127" s="147" t="s">
        <v>562</v>
      </c>
      <c r="N127" s="103">
        <f>'Tariffs 2019'!M121</f>
        <v>1.2430000000000001</v>
      </c>
      <c r="O127" s="73">
        <f t="shared" si="6"/>
        <v>1.9199521033835876</v>
      </c>
      <c r="P127" s="157">
        <f t="shared" si="7"/>
        <v>0.54461150714689255</v>
      </c>
    </row>
    <row r="128" spans="10:16" x14ac:dyDescent="0.2">
      <c r="J128" s="147">
        <v>300325</v>
      </c>
      <c r="K128" s="147" t="s">
        <v>163</v>
      </c>
      <c r="L128" s="147" t="s">
        <v>69</v>
      </c>
      <c r="M128" s="147" t="s">
        <v>562</v>
      </c>
      <c r="N128" s="103">
        <f>'Tariffs 2019'!M122</f>
        <v>1.4379999999999999</v>
      </c>
      <c r="O128" s="73">
        <f t="shared" si="6"/>
        <v>1.9199521033835876</v>
      </c>
      <c r="P128" s="157">
        <f t="shared" si="7"/>
        <v>0.33515445297885094</v>
      </c>
    </row>
    <row r="129" spans="10:16" x14ac:dyDescent="0.2">
      <c r="J129" s="147">
        <v>300328</v>
      </c>
      <c r="K129" s="147" t="s">
        <v>164</v>
      </c>
      <c r="L129" s="147" t="s">
        <v>67</v>
      </c>
      <c r="M129" s="147" t="s">
        <v>562</v>
      </c>
      <c r="N129" s="103">
        <f>'Tariffs 2019'!M123</f>
        <v>1.0960000000000001</v>
      </c>
      <c r="O129" s="73">
        <f t="shared" si="6"/>
        <v>1.9199521033835876</v>
      </c>
      <c r="P129" s="157">
        <f t="shared" si="7"/>
        <v>0.75178111622590094</v>
      </c>
    </row>
    <row r="130" spans="10:16" x14ac:dyDescent="0.2">
      <c r="J130" s="147">
        <v>300330</v>
      </c>
      <c r="K130" s="147" t="s">
        <v>165</v>
      </c>
      <c r="L130" s="147" t="s">
        <v>69</v>
      </c>
      <c r="M130" s="147" t="s">
        <v>562</v>
      </c>
      <c r="N130" s="103">
        <f>'Tariffs 2019'!M124</f>
        <v>1.863</v>
      </c>
      <c r="O130" s="73">
        <f t="shared" si="6"/>
        <v>1.9199521033835876</v>
      </c>
      <c r="P130" s="157">
        <f t="shared" si="7"/>
        <v>3.0570103802247763E-2</v>
      </c>
    </row>
    <row r="131" spans="10:16" x14ac:dyDescent="0.2">
      <c r="J131" s="147">
        <v>300333</v>
      </c>
      <c r="K131" s="147" t="s">
        <v>166</v>
      </c>
      <c r="L131" s="147" t="s">
        <v>67</v>
      </c>
      <c r="M131" s="147" t="s">
        <v>562</v>
      </c>
      <c r="N131" s="103">
        <f>'Tariffs 2019'!M125</f>
        <v>1.64</v>
      </c>
      <c r="O131" s="73">
        <f t="shared" si="6"/>
        <v>1.9199521033835876</v>
      </c>
      <c r="P131" s="157">
        <f t="shared" si="7"/>
        <v>0.17070250206316323</v>
      </c>
    </row>
    <row r="132" spans="10:16" x14ac:dyDescent="0.2">
      <c r="J132" s="147">
        <v>300338</v>
      </c>
      <c r="K132" s="147" t="s">
        <v>167</v>
      </c>
      <c r="L132" s="147" t="s">
        <v>69</v>
      </c>
      <c r="M132" s="147" t="s">
        <v>562</v>
      </c>
      <c r="N132" s="103">
        <f>'Tariffs 2019'!M126</f>
        <v>0.88900000000000001</v>
      </c>
      <c r="O132" s="73">
        <f t="shared" si="6"/>
        <v>1.9199521033835876</v>
      </c>
      <c r="P132" s="157">
        <f t="shared" si="7"/>
        <v>1.1596761567869376</v>
      </c>
    </row>
    <row r="133" spans="10:16" x14ac:dyDescent="0.2">
      <c r="J133" s="147">
        <v>300345</v>
      </c>
      <c r="K133" s="147" t="s">
        <v>168</v>
      </c>
      <c r="L133" s="147" t="s">
        <v>67</v>
      </c>
      <c r="M133" s="147" t="s">
        <v>562</v>
      </c>
      <c r="N133" s="103">
        <f>'Tariffs 2019'!M127</f>
        <v>1.6849999999999998</v>
      </c>
      <c r="O133" s="73">
        <f t="shared" si="6"/>
        <v>1.9199521033835876</v>
      </c>
      <c r="P133" s="157">
        <f t="shared" si="7"/>
        <v>0.13943745007928057</v>
      </c>
    </row>
    <row r="134" spans="10:16" x14ac:dyDescent="0.2">
      <c r="J134" s="147">
        <v>300348</v>
      </c>
      <c r="K134" s="147" t="s">
        <v>169</v>
      </c>
      <c r="L134" s="147" t="s">
        <v>67</v>
      </c>
      <c r="M134" s="147" t="s">
        <v>562</v>
      </c>
      <c r="N134" s="103">
        <f>'Tariffs 2019'!M128</f>
        <v>1.0960000000000001</v>
      </c>
      <c r="O134" s="73">
        <f t="shared" si="6"/>
        <v>1.9199521033835876</v>
      </c>
      <c r="P134" s="157">
        <f t="shared" si="7"/>
        <v>0.75178111622590094</v>
      </c>
    </row>
    <row r="135" spans="10:16" x14ac:dyDescent="0.2">
      <c r="J135" s="147">
        <v>300350</v>
      </c>
      <c r="K135" s="147" t="s">
        <v>170</v>
      </c>
      <c r="L135" s="147" t="s">
        <v>69</v>
      </c>
      <c r="M135" s="147" t="s">
        <v>562</v>
      </c>
      <c r="N135" s="103">
        <f>'Tariffs 2019'!M129</f>
        <v>1.5559999999999998</v>
      </c>
      <c r="O135" s="73">
        <f t="shared" si="6"/>
        <v>1.9199521033835876</v>
      </c>
      <c r="P135" s="157">
        <f t="shared" si="7"/>
        <v>0.23390238006657313</v>
      </c>
    </row>
    <row r="136" spans="10:16" x14ac:dyDescent="0.2">
      <c r="J136" s="147">
        <v>300353</v>
      </c>
      <c r="K136" s="147" t="s">
        <v>171</v>
      </c>
      <c r="L136" s="147" t="s">
        <v>69</v>
      </c>
      <c r="M136" s="147" t="s">
        <v>562</v>
      </c>
      <c r="N136" s="103">
        <f>'Tariffs 2019'!M130</f>
        <v>2.028</v>
      </c>
      <c r="O136" s="73">
        <f t="shared" si="6"/>
        <v>1.9199521033835876</v>
      </c>
      <c r="P136" s="157">
        <f t="shared" si="7"/>
        <v>-5.3278055530775373E-2</v>
      </c>
    </row>
    <row r="137" spans="10:16" x14ac:dyDescent="0.2">
      <c r="J137" s="147">
        <v>300355</v>
      </c>
      <c r="K137" s="147" t="s">
        <v>172</v>
      </c>
      <c r="L137" s="147" t="s">
        <v>69</v>
      </c>
      <c r="M137" s="147" t="s">
        <v>562</v>
      </c>
      <c r="N137" s="103">
        <f>'Tariffs 2019'!M131</f>
        <v>1.296</v>
      </c>
      <c r="O137" s="73">
        <f t="shared" si="6"/>
        <v>1.9199521033835876</v>
      </c>
      <c r="P137" s="157">
        <f t="shared" si="7"/>
        <v>0.48144452421573108</v>
      </c>
    </row>
    <row r="138" spans="10:16" x14ac:dyDescent="0.2">
      <c r="J138" s="147">
        <v>300360</v>
      </c>
      <c r="K138" s="147" t="s">
        <v>173</v>
      </c>
      <c r="L138" s="147" t="s">
        <v>69</v>
      </c>
      <c r="M138" s="147" t="s">
        <v>562</v>
      </c>
      <c r="N138" s="103">
        <f>'Tariffs 2019'!M132</f>
        <v>2.4479999999999995</v>
      </c>
      <c r="O138" s="73">
        <f t="shared" si="6"/>
        <v>1.9199521033835876</v>
      </c>
      <c r="P138" s="157">
        <f t="shared" si="7"/>
        <v>-0.21570584012108335</v>
      </c>
    </row>
    <row r="139" spans="10:16" x14ac:dyDescent="0.2">
      <c r="J139" s="147">
        <v>300363</v>
      </c>
      <c r="K139" s="147" t="s">
        <v>174</v>
      </c>
      <c r="L139" s="147" t="s">
        <v>67</v>
      </c>
      <c r="M139" s="147" t="s">
        <v>562</v>
      </c>
      <c r="N139" s="103">
        <f>'Tariffs 2019'!M133</f>
        <v>1.7879999999999998</v>
      </c>
      <c r="O139" s="73">
        <f t="shared" si="6"/>
        <v>1.9199521033835876</v>
      </c>
      <c r="P139" s="157">
        <f t="shared" si="7"/>
        <v>7.3798715538919341E-2</v>
      </c>
    </row>
    <row r="140" spans="10:16" x14ac:dyDescent="0.2">
      <c r="J140" s="147">
        <v>300366</v>
      </c>
      <c r="K140" s="147" t="s">
        <v>175</v>
      </c>
      <c r="L140" s="147" t="s">
        <v>67</v>
      </c>
      <c r="M140" s="147" t="s">
        <v>562</v>
      </c>
      <c r="N140" s="103">
        <f>'Tariffs 2019'!M134</f>
        <v>1.9349999999999998</v>
      </c>
      <c r="O140" s="73">
        <f t="shared" si="6"/>
        <v>1.9199521033835876</v>
      </c>
      <c r="P140" s="157">
        <f t="shared" si="7"/>
        <v>-7.7766907578357934E-3</v>
      </c>
    </row>
    <row r="141" spans="10:16" x14ac:dyDescent="0.2">
      <c r="J141" s="147">
        <v>300373</v>
      </c>
      <c r="K141" s="147" t="s">
        <v>176</v>
      </c>
      <c r="L141" s="147" t="s">
        <v>69</v>
      </c>
      <c r="M141" s="147" t="s">
        <v>562</v>
      </c>
      <c r="N141" s="103">
        <f>'Tariffs 2019'!M135</f>
        <v>2.097</v>
      </c>
      <c r="O141" s="73">
        <f t="shared" si="6"/>
        <v>1.9199521033835876</v>
      </c>
      <c r="P141" s="157">
        <f t="shared" si="7"/>
        <v>-8.4429135248646828E-2</v>
      </c>
    </row>
    <row r="142" spans="10:16" x14ac:dyDescent="0.2">
      <c r="J142" s="147">
        <v>300375</v>
      </c>
      <c r="K142" s="147" t="s">
        <v>177</v>
      </c>
      <c r="L142" s="147" t="s">
        <v>67</v>
      </c>
      <c r="M142" s="147" t="s">
        <v>562</v>
      </c>
      <c r="N142" s="103">
        <f>'Tariffs 2019'!M136</f>
        <v>0.68200000000000005</v>
      </c>
      <c r="O142" s="73">
        <f t="shared" si="6"/>
        <v>1.9199521033835876</v>
      </c>
      <c r="P142" s="157">
        <f t="shared" si="7"/>
        <v>1.8151790372193362</v>
      </c>
    </row>
    <row r="143" spans="10:16" x14ac:dyDescent="0.2">
      <c r="J143" s="147">
        <v>300378</v>
      </c>
      <c r="K143" s="147" t="s">
        <v>178</v>
      </c>
      <c r="L143" s="147" t="s">
        <v>67</v>
      </c>
      <c r="M143" s="147" t="s">
        <v>562</v>
      </c>
      <c r="N143" s="103">
        <f>'Tariffs 2019'!M137</f>
        <v>1.1340000000000001</v>
      </c>
      <c r="O143" s="73">
        <f t="shared" si="6"/>
        <v>1.9199521033835876</v>
      </c>
      <c r="P143" s="157">
        <f t="shared" si="7"/>
        <v>0.69307945624654976</v>
      </c>
    </row>
    <row r="144" spans="10:16" x14ac:dyDescent="0.2">
      <c r="J144" s="147">
        <v>300380</v>
      </c>
      <c r="K144" s="147" t="s">
        <v>179</v>
      </c>
      <c r="L144" s="147" t="s">
        <v>67</v>
      </c>
      <c r="M144" s="147" t="s">
        <v>562</v>
      </c>
      <c r="N144" s="103">
        <f>'Tariffs 2019'!M138</f>
        <v>1.3149999999999999</v>
      </c>
      <c r="O144" s="73">
        <f t="shared" si="6"/>
        <v>1.9199521033835876</v>
      </c>
      <c r="P144" s="157">
        <f t="shared" si="7"/>
        <v>0.46003962234493356</v>
      </c>
    </row>
    <row r="145" spans="10:16" x14ac:dyDescent="0.2">
      <c r="J145" s="147">
        <v>300382</v>
      </c>
      <c r="K145" s="147" t="s">
        <v>583</v>
      </c>
      <c r="L145" s="147" t="s">
        <v>67</v>
      </c>
      <c r="M145" s="147" t="s">
        <v>562</v>
      </c>
      <c r="N145" s="103">
        <f>'Tariffs 2019'!M139</f>
        <v>0.68600000000000005</v>
      </c>
      <c r="O145" s="73">
        <f t="shared" si="6"/>
        <v>1.9199521033835876</v>
      </c>
      <c r="P145" s="157">
        <f t="shared" si="7"/>
        <v>1.7987639991014392</v>
      </c>
    </row>
    <row r="146" spans="10:16" x14ac:dyDescent="0.2">
      <c r="J146" s="147">
        <v>300394</v>
      </c>
      <c r="K146" s="147" t="s">
        <v>180</v>
      </c>
      <c r="L146" s="147" t="s">
        <v>67</v>
      </c>
      <c r="M146" s="147" t="s">
        <v>562</v>
      </c>
      <c r="N146" s="103">
        <f>'Tariffs 2019'!M140</f>
        <v>1.4429999999999998</v>
      </c>
      <c r="O146" s="73">
        <f t="shared" ref="O146:O209" si="8">IF(L146="storage",$F$12,$F$11)</f>
        <v>1.9199521033835876</v>
      </c>
      <c r="P146" s="157">
        <f t="shared" ref="P146:P209" si="9">(O146-N146)/N146</f>
        <v>0.3305281381729645</v>
      </c>
    </row>
    <row r="147" spans="10:16" x14ac:dyDescent="0.2">
      <c r="J147" s="147">
        <v>300400</v>
      </c>
      <c r="K147" s="147" t="s">
        <v>181</v>
      </c>
      <c r="L147" s="147" t="s">
        <v>67</v>
      </c>
      <c r="M147" s="147" t="s">
        <v>562</v>
      </c>
      <c r="N147" s="103">
        <f>'Tariffs 2019'!M141</f>
        <v>1.3849999999999998</v>
      </c>
      <c r="O147" s="73">
        <f t="shared" si="8"/>
        <v>1.9199521033835876</v>
      </c>
      <c r="P147" s="157">
        <f t="shared" si="9"/>
        <v>0.38624700605313206</v>
      </c>
    </row>
    <row r="148" spans="10:16" x14ac:dyDescent="0.2">
      <c r="J148" s="147">
        <v>300405</v>
      </c>
      <c r="K148" s="147" t="s">
        <v>182</v>
      </c>
      <c r="L148" s="147" t="s">
        <v>67</v>
      </c>
      <c r="M148" s="147" t="s">
        <v>562</v>
      </c>
      <c r="N148" s="103">
        <f>'Tariffs 2019'!M142</f>
        <v>1.5609999999999999</v>
      </c>
      <c r="O148" s="73">
        <f t="shared" si="8"/>
        <v>1.9199521033835876</v>
      </c>
      <c r="P148" s="157">
        <f t="shared" si="9"/>
        <v>0.22995009825982551</v>
      </c>
    </row>
    <row r="149" spans="10:16" x14ac:dyDescent="0.2">
      <c r="J149" s="147">
        <v>300406</v>
      </c>
      <c r="K149" s="147" t="s">
        <v>183</v>
      </c>
      <c r="L149" s="147" t="s">
        <v>69</v>
      </c>
      <c r="M149" s="147" t="s">
        <v>562</v>
      </c>
      <c r="N149" s="103">
        <f>'Tariffs 2019'!M143</f>
        <v>2.282</v>
      </c>
      <c r="O149" s="73">
        <f t="shared" si="8"/>
        <v>1.9199521033835876</v>
      </c>
      <c r="P149" s="157">
        <f t="shared" si="9"/>
        <v>-0.15865376714128504</v>
      </c>
    </row>
    <row r="150" spans="10:16" x14ac:dyDescent="0.2">
      <c r="J150" s="147">
        <v>300407</v>
      </c>
      <c r="K150" s="147" t="s">
        <v>184</v>
      </c>
      <c r="L150" s="147" t="s">
        <v>69</v>
      </c>
      <c r="M150" s="147" t="s">
        <v>562</v>
      </c>
      <c r="N150" s="103">
        <f>'Tariffs 2019'!M144</f>
        <v>1.621</v>
      </c>
      <c r="O150" s="73">
        <f t="shared" si="8"/>
        <v>1.9199521033835876</v>
      </c>
      <c r="P150" s="157">
        <f t="shared" si="9"/>
        <v>0.18442449314225021</v>
      </c>
    </row>
    <row r="151" spans="10:16" x14ac:dyDescent="0.2">
      <c r="J151" s="147">
        <v>300412</v>
      </c>
      <c r="K151" s="147" t="s">
        <v>584</v>
      </c>
      <c r="L151" s="147" t="s">
        <v>69</v>
      </c>
      <c r="M151" s="147" t="s">
        <v>562</v>
      </c>
      <c r="N151" s="103">
        <f>'Tariffs 2019'!M145</f>
        <v>1.6059999999999999</v>
      </c>
      <c r="O151" s="73">
        <f t="shared" si="8"/>
        <v>1.9199521033835876</v>
      </c>
      <c r="P151" s="157">
        <f t="shared" si="9"/>
        <v>0.19548698840821155</v>
      </c>
    </row>
    <row r="152" spans="10:16" x14ac:dyDescent="0.2">
      <c r="J152" s="147">
        <v>300420</v>
      </c>
      <c r="K152" s="147" t="s">
        <v>185</v>
      </c>
      <c r="L152" s="147" t="s">
        <v>69</v>
      </c>
      <c r="M152" s="147" t="s">
        <v>562</v>
      </c>
      <c r="N152" s="103">
        <f>'Tariffs 2019'!M146</f>
        <v>1.4019999999999999</v>
      </c>
      <c r="O152" s="73">
        <f t="shared" si="8"/>
        <v>1.9199521033835876</v>
      </c>
      <c r="P152" s="157">
        <f t="shared" si="9"/>
        <v>0.36943801953180294</v>
      </c>
    </row>
    <row r="153" spans="10:16" x14ac:dyDescent="0.2">
      <c r="J153" s="147">
        <v>300423</v>
      </c>
      <c r="K153" s="147" t="s">
        <v>186</v>
      </c>
      <c r="L153" s="147" t="s">
        <v>67</v>
      </c>
      <c r="M153" s="147" t="s">
        <v>562</v>
      </c>
      <c r="N153" s="103">
        <f>'Tariffs 2019'!M147</f>
        <v>1.64</v>
      </c>
      <c r="O153" s="73">
        <f t="shared" si="8"/>
        <v>1.9199521033835876</v>
      </c>
      <c r="P153" s="157">
        <f t="shared" si="9"/>
        <v>0.17070250206316323</v>
      </c>
    </row>
    <row r="154" spans="10:16" x14ac:dyDescent="0.2">
      <c r="J154" s="147">
        <v>300428</v>
      </c>
      <c r="K154" s="147" t="s">
        <v>187</v>
      </c>
      <c r="L154" s="147" t="s">
        <v>67</v>
      </c>
      <c r="M154" s="147" t="s">
        <v>562</v>
      </c>
      <c r="N154" s="103">
        <f>'Tariffs 2019'!M148</f>
        <v>1.4419999999999999</v>
      </c>
      <c r="O154" s="73">
        <f t="shared" si="8"/>
        <v>1.9199521033835876</v>
      </c>
      <c r="P154" s="157">
        <f t="shared" si="9"/>
        <v>0.33145083452398588</v>
      </c>
    </row>
    <row r="155" spans="10:16" x14ac:dyDescent="0.2">
      <c r="J155" s="147">
        <v>300436</v>
      </c>
      <c r="K155" s="147" t="s">
        <v>188</v>
      </c>
      <c r="L155" s="147" t="s">
        <v>67</v>
      </c>
      <c r="M155" s="147" t="s">
        <v>562</v>
      </c>
      <c r="N155" s="103">
        <f>'Tariffs 2019'!M149</f>
        <v>1.7709999999999999</v>
      </c>
      <c r="O155" s="73">
        <f t="shared" si="8"/>
        <v>1.9199521033835876</v>
      </c>
      <c r="P155" s="157">
        <f t="shared" si="9"/>
        <v>8.4106213090676271E-2</v>
      </c>
    </row>
    <row r="156" spans="10:16" x14ac:dyDescent="0.2">
      <c r="J156" s="147">
        <v>300437</v>
      </c>
      <c r="K156" s="147" t="s">
        <v>189</v>
      </c>
      <c r="L156" s="147" t="s">
        <v>67</v>
      </c>
      <c r="M156" s="147" t="s">
        <v>562</v>
      </c>
      <c r="N156" s="103">
        <f>'Tariffs 2019'!M150</f>
        <v>0.70500000000000007</v>
      </c>
      <c r="O156" s="73">
        <f t="shared" si="8"/>
        <v>1.9199521033835876</v>
      </c>
      <c r="P156" s="157">
        <f t="shared" si="9"/>
        <v>1.7233363168561524</v>
      </c>
    </row>
    <row r="157" spans="10:16" x14ac:dyDescent="0.2">
      <c r="J157" s="147">
        <v>300438</v>
      </c>
      <c r="K157" s="147" t="s">
        <v>190</v>
      </c>
      <c r="L157" s="147" t="s">
        <v>69</v>
      </c>
      <c r="M157" s="147" t="s">
        <v>562</v>
      </c>
      <c r="N157" s="103">
        <f>'Tariffs 2019'!M151</f>
        <v>1.254</v>
      </c>
      <c r="O157" s="73">
        <f t="shared" si="8"/>
        <v>1.9199521033835876</v>
      </c>
      <c r="P157" s="157">
        <f t="shared" si="9"/>
        <v>0.53106228339999006</v>
      </c>
    </row>
    <row r="158" spans="10:16" x14ac:dyDescent="0.2">
      <c r="J158" s="147">
        <v>300443</v>
      </c>
      <c r="K158" s="147" t="s">
        <v>191</v>
      </c>
      <c r="L158" s="147" t="s">
        <v>67</v>
      </c>
      <c r="M158" s="147" t="s">
        <v>562</v>
      </c>
      <c r="N158" s="103">
        <f>'Tariffs 2019'!M152</f>
        <v>1.64</v>
      </c>
      <c r="O158" s="73">
        <f t="shared" si="8"/>
        <v>1.9199521033835876</v>
      </c>
      <c r="P158" s="157">
        <f t="shared" si="9"/>
        <v>0.17070250206316323</v>
      </c>
    </row>
    <row r="159" spans="10:16" x14ac:dyDescent="0.2">
      <c r="J159" s="147">
        <v>300444</v>
      </c>
      <c r="K159" s="147" t="s">
        <v>192</v>
      </c>
      <c r="L159" s="147" t="s">
        <v>69</v>
      </c>
      <c r="M159" s="147" t="s">
        <v>562</v>
      </c>
      <c r="N159" s="103">
        <f>'Tariffs 2019'!M153</f>
        <v>1.2989999999999999</v>
      </c>
      <c r="O159" s="73">
        <f t="shared" si="8"/>
        <v>1.9199521033835876</v>
      </c>
      <c r="P159" s="157">
        <f t="shared" si="9"/>
        <v>0.47802317427527918</v>
      </c>
    </row>
    <row r="160" spans="10:16" x14ac:dyDescent="0.2">
      <c r="J160" s="147">
        <v>300447</v>
      </c>
      <c r="K160" s="147" t="s">
        <v>193</v>
      </c>
      <c r="L160" s="147" t="s">
        <v>67</v>
      </c>
      <c r="M160" s="147" t="s">
        <v>562</v>
      </c>
      <c r="N160" s="103">
        <f>'Tariffs 2019'!M154</f>
        <v>0.92500000000000016</v>
      </c>
      <c r="O160" s="73">
        <f t="shared" si="8"/>
        <v>1.9199521033835876</v>
      </c>
      <c r="P160" s="157">
        <f t="shared" si="9"/>
        <v>1.0756238955498241</v>
      </c>
    </row>
    <row r="161" spans="10:16" x14ac:dyDescent="0.2">
      <c r="J161" s="147">
        <v>300450</v>
      </c>
      <c r="K161" s="147" t="s">
        <v>585</v>
      </c>
      <c r="L161" s="147" t="s">
        <v>67</v>
      </c>
      <c r="M161" s="147" t="s">
        <v>562</v>
      </c>
      <c r="N161" s="103">
        <f>'Tariffs 2019'!M155</f>
        <v>1.841</v>
      </c>
      <c r="O161" s="73">
        <f t="shared" si="8"/>
        <v>1.9199521033835876</v>
      </c>
      <c r="P161" s="157">
        <f t="shared" si="9"/>
        <v>4.2885444532095383E-2</v>
      </c>
    </row>
    <row r="162" spans="10:16" x14ac:dyDescent="0.2">
      <c r="J162" s="147">
        <v>300451</v>
      </c>
      <c r="K162" s="147" t="s">
        <v>194</v>
      </c>
      <c r="L162" s="147" t="s">
        <v>67</v>
      </c>
      <c r="M162" s="147" t="s">
        <v>562</v>
      </c>
      <c r="N162" s="103">
        <f>'Tariffs 2019'!M156</f>
        <v>1.6679999999999999</v>
      </c>
      <c r="O162" s="73">
        <f t="shared" si="8"/>
        <v>1.9199521033835876</v>
      </c>
      <c r="P162" s="157">
        <f t="shared" si="9"/>
        <v>0.15105042169279836</v>
      </c>
    </row>
    <row r="163" spans="10:16" x14ac:dyDescent="0.2">
      <c r="J163" s="147">
        <v>300452</v>
      </c>
      <c r="K163" s="147" t="s">
        <v>195</v>
      </c>
      <c r="L163" s="147" t="s">
        <v>67</v>
      </c>
      <c r="M163" s="147" t="s">
        <v>562</v>
      </c>
      <c r="N163" s="103">
        <f>'Tariffs 2019'!M157</f>
        <v>0.68600000000000005</v>
      </c>
      <c r="O163" s="73">
        <f t="shared" si="8"/>
        <v>1.9199521033835876</v>
      </c>
      <c r="P163" s="157">
        <f t="shared" si="9"/>
        <v>1.7987639991014392</v>
      </c>
    </row>
    <row r="164" spans="10:16" x14ac:dyDescent="0.2">
      <c r="J164" s="147">
        <v>300453</v>
      </c>
      <c r="K164" s="147" t="s">
        <v>196</v>
      </c>
      <c r="L164" s="147" t="s">
        <v>67</v>
      </c>
      <c r="M164" s="147" t="s">
        <v>562</v>
      </c>
      <c r="N164" s="103">
        <f>'Tariffs 2019'!M158</f>
        <v>1.704</v>
      </c>
      <c r="O164" s="73">
        <f t="shared" si="8"/>
        <v>1.9199521033835876</v>
      </c>
      <c r="P164" s="157">
        <f t="shared" si="9"/>
        <v>0.12673245503731667</v>
      </c>
    </row>
    <row r="165" spans="10:16" x14ac:dyDescent="0.2">
      <c r="J165" s="147">
        <v>300464</v>
      </c>
      <c r="K165" s="147" t="s">
        <v>197</v>
      </c>
      <c r="L165" s="147" t="s">
        <v>67</v>
      </c>
      <c r="M165" s="147" t="s">
        <v>562</v>
      </c>
      <c r="N165" s="103">
        <f>'Tariffs 2019'!M159</f>
        <v>1.6889999999999998</v>
      </c>
      <c r="O165" s="73">
        <f t="shared" si="8"/>
        <v>1.9199521033835876</v>
      </c>
      <c r="P165" s="157">
        <f t="shared" si="9"/>
        <v>0.13673895996660021</v>
      </c>
    </row>
    <row r="166" spans="10:16" x14ac:dyDescent="0.2">
      <c r="J166" s="147">
        <v>300465</v>
      </c>
      <c r="K166" s="147" t="s">
        <v>198</v>
      </c>
      <c r="L166" s="147" t="s">
        <v>67</v>
      </c>
      <c r="M166" s="147" t="s">
        <v>562</v>
      </c>
      <c r="N166" s="103">
        <f>'Tariffs 2019'!M160</f>
        <v>1.6889999999999998</v>
      </c>
      <c r="O166" s="73">
        <f t="shared" si="8"/>
        <v>1.9199521033835876</v>
      </c>
      <c r="P166" s="157">
        <f t="shared" si="9"/>
        <v>0.13673895996660021</v>
      </c>
    </row>
    <row r="167" spans="10:16" x14ac:dyDescent="0.2">
      <c r="J167" s="147">
        <v>300467</v>
      </c>
      <c r="K167" s="147" t="s">
        <v>199</v>
      </c>
      <c r="L167" s="147" t="s">
        <v>69</v>
      </c>
      <c r="M167" s="147" t="s">
        <v>562</v>
      </c>
      <c r="N167" s="103">
        <f>'Tariffs 2019'!M161</f>
        <v>6.2639999999999993</v>
      </c>
      <c r="O167" s="73">
        <f t="shared" si="8"/>
        <v>1.9199521033835876</v>
      </c>
      <c r="P167" s="157">
        <f t="shared" si="9"/>
        <v>-0.69349423636915908</v>
      </c>
    </row>
    <row r="168" spans="10:16" x14ac:dyDescent="0.2">
      <c r="J168" s="147">
        <v>300469</v>
      </c>
      <c r="K168" s="147" t="s">
        <v>200</v>
      </c>
      <c r="L168" s="147" t="s">
        <v>69</v>
      </c>
      <c r="M168" s="147" t="s">
        <v>562</v>
      </c>
      <c r="N168" s="103">
        <f>'Tariffs 2019'!M162</f>
        <v>2.1680000000000001</v>
      </c>
      <c r="O168" s="73">
        <f t="shared" si="8"/>
        <v>1.9199521033835876</v>
      </c>
      <c r="P168" s="157">
        <f t="shared" si="9"/>
        <v>-0.11441323644668476</v>
      </c>
    </row>
    <row r="169" spans="10:16" x14ac:dyDescent="0.2">
      <c r="J169" s="147">
        <v>300486</v>
      </c>
      <c r="K169" s="147" t="s">
        <v>201</v>
      </c>
      <c r="L169" s="147" t="s">
        <v>67</v>
      </c>
      <c r="M169" s="147" t="s">
        <v>562</v>
      </c>
      <c r="N169" s="103">
        <f>'Tariffs 2019'!M163</f>
        <v>0.95900000000000007</v>
      </c>
      <c r="O169" s="73">
        <f t="shared" si="8"/>
        <v>1.9199521033835876</v>
      </c>
      <c r="P169" s="157">
        <f t="shared" si="9"/>
        <v>1.0020355614010297</v>
      </c>
    </row>
    <row r="170" spans="10:16" x14ac:dyDescent="0.2">
      <c r="J170" s="147">
        <v>300487</v>
      </c>
      <c r="K170" s="147" t="s">
        <v>202</v>
      </c>
      <c r="L170" s="147" t="s">
        <v>67</v>
      </c>
      <c r="M170" s="147" t="s">
        <v>562</v>
      </c>
      <c r="N170" s="103">
        <f>'Tariffs 2019'!M164</f>
        <v>1.9689999999999999</v>
      </c>
      <c r="O170" s="73">
        <f t="shared" si="8"/>
        <v>1.9199521033835876</v>
      </c>
      <c r="P170" s="157">
        <f t="shared" si="9"/>
        <v>-2.4910054147492276E-2</v>
      </c>
    </row>
    <row r="171" spans="10:16" x14ac:dyDescent="0.2">
      <c r="J171" s="147">
        <v>300489</v>
      </c>
      <c r="K171" s="147" t="s">
        <v>203</v>
      </c>
      <c r="L171" s="147" t="s">
        <v>67</v>
      </c>
      <c r="M171" s="147" t="s">
        <v>562</v>
      </c>
      <c r="N171" s="103">
        <f>'Tariffs 2019'!M165</f>
        <v>0.68200000000000005</v>
      </c>
      <c r="O171" s="73">
        <f t="shared" si="8"/>
        <v>1.9199521033835876</v>
      </c>
      <c r="P171" s="157">
        <f t="shared" si="9"/>
        <v>1.8151790372193362</v>
      </c>
    </row>
    <row r="172" spans="10:16" x14ac:dyDescent="0.2">
      <c r="J172" s="147">
        <v>300491</v>
      </c>
      <c r="K172" s="147" t="s">
        <v>204</v>
      </c>
      <c r="L172" s="147" t="s">
        <v>67</v>
      </c>
      <c r="M172" s="147" t="s">
        <v>562</v>
      </c>
      <c r="N172" s="103">
        <f>'Tariffs 2019'!M166</f>
        <v>1.6889999999999998</v>
      </c>
      <c r="O172" s="73">
        <f t="shared" si="8"/>
        <v>1.9199521033835876</v>
      </c>
      <c r="P172" s="157">
        <f t="shared" si="9"/>
        <v>0.13673895996660021</v>
      </c>
    </row>
    <row r="173" spans="10:16" x14ac:dyDescent="0.2">
      <c r="J173" s="147">
        <v>300492</v>
      </c>
      <c r="K173" s="147" t="s">
        <v>205</v>
      </c>
      <c r="L173" s="147" t="s">
        <v>67</v>
      </c>
      <c r="M173" s="147" t="s">
        <v>562</v>
      </c>
      <c r="N173" s="103">
        <f>'Tariffs 2019'!M167</f>
        <v>1.93</v>
      </c>
      <c r="O173" s="73">
        <f t="shared" si="8"/>
        <v>1.9199521033835876</v>
      </c>
      <c r="P173" s="157">
        <f t="shared" si="9"/>
        <v>-5.2061640499545944E-3</v>
      </c>
    </row>
    <row r="174" spans="10:16" x14ac:dyDescent="0.2">
      <c r="J174" s="147">
        <v>300495</v>
      </c>
      <c r="K174" s="147" t="s">
        <v>206</v>
      </c>
      <c r="L174" s="147" t="s">
        <v>67</v>
      </c>
      <c r="M174" s="147" t="s">
        <v>562</v>
      </c>
      <c r="N174" s="103">
        <f>'Tariffs 2019'!M168</f>
        <v>1.7709999999999999</v>
      </c>
      <c r="O174" s="73">
        <f t="shared" si="8"/>
        <v>1.9199521033835876</v>
      </c>
      <c r="P174" s="157">
        <f t="shared" si="9"/>
        <v>8.4106213090676271E-2</v>
      </c>
    </row>
    <row r="175" spans="10:16" x14ac:dyDescent="0.2">
      <c r="J175" s="147">
        <v>300500</v>
      </c>
      <c r="K175" s="147" t="s">
        <v>207</v>
      </c>
      <c r="L175" s="147" t="s">
        <v>69</v>
      </c>
      <c r="M175" s="147" t="s">
        <v>562</v>
      </c>
      <c r="N175" s="103">
        <f>'Tariffs 2019'!M169</f>
        <v>1.2669999999999999</v>
      </c>
      <c r="O175" s="73">
        <f t="shared" si="8"/>
        <v>1.9199521033835876</v>
      </c>
      <c r="P175" s="157">
        <f t="shared" si="9"/>
        <v>0.5153528834913873</v>
      </c>
    </row>
    <row r="176" spans="10:16" x14ac:dyDescent="0.2">
      <c r="J176" s="147">
        <v>300501</v>
      </c>
      <c r="K176" s="147" t="s">
        <v>208</v>
      </c>
      <c r="L176" s="147" t="s">
        <v>67</v>
      </c>
      <c r="M176" s="147" t="s">
        <v>562</v>
      </c>
      <c r="N176" s="103">
        <f>'Tariffs 2019'!M170</f>
        <v>1.3239999999999998</v>
      </c>
      <c r="O176" s="73">
        <f t="shared" si="8"/>
        <v>1.9199521033835876</v>
      </c>
      <c r="P176" s="157">
        <f t="shared" si="9"/>
        <v>0.45011488170965847</v>
      </c>
    </row>
    <row r="177" spans="10:16" x14ac:dyDescent="0.2">
      <c r="J177" s="147">
        <v>300507</v>
      </c>
      <c r="K177" s="147" t="s">
        <v>209</v>
      </c>
      <c r="L177" s="147" t="s">
        <v>69</v>
      </c>
      <c r="M177" s="147" t="s">
        <v>562</v>
      </c>
      <c r="N177" s="103">
        <f>'Tariffs 2019'!M171</f>
        <v>2.6419999999999999</v>
      </c>
      <c r="O177" s="73">
        <f t="shared" si="8"/>
        <v>1.9199521033835876</v>
      </c>
      <c r="P177" s="157">
        <f t="shared" si="9"/>
        <v>-0.27329594875715835</v>
      </c>
    </row>
    <row r="178" spans="10:16" x14ac:dyDescent="0.2">
      <c r="J178" s="147">
        <v>300516</v>
      </c>
      <c r="K178" s="147" t="s">
        <v>210</v>
      </c>
      <c r="L178" s="147" t="s">
        <v>67</v>
      </c>
      <c r="M178" s="147" t="s">
        <v>562</v>
      </c>
      <c r="N178" s="103">
        <f>'Tariffs 2019'!M172</f>
        <v>1.3939999999999999</v>
      </c>
      <c r="O178" s="73">
        <f t="shared" si="8"/>
        <v>1.9199521033835876</v>
      </c>
      <c r="P178" s="157">
        <f t="shared" si="9"/>
        <v>0.37729706125078027</v>
      </c>
    </row>
    <row r="179" spans="10:16" x14ac:dyDescent="0.2">
      <c r="J179" s="147">
        <v>300524</v>
      </c>
      <c r="K179" s="147" t="s">
        <v>211</v>
      </c>
      <c r="L179" s="147" t="s">
        <v>67</v>
      </c>
      <c r="M179" s="147" t="s">
        <v>562</v>
      </c>
      <c r="N179" s="103">
        <f>'Tariffs 2019'!M173</f>
        <v>1.9349999999999998</v>
      </c>
      <c r="O179" s="73">
        <f t="shared" si="8"/>
        <v>1.9199521033835876</v>
      </c>
      <c r="P179" s="157">
        <f t="shared" si="9"/>
        <v>-7.7766907578357934E-3</v>
      </c>
    </row>
    <row r="180" spans="10:16" x14ac:dyDescent="0.2">
      <c r="J180" s="147">
        <v>300527</v>
      </c>
      <c r="K180" s="147" t="s">
        <v>212</v>
      </c>
      <c r="L180" s="147" t="s">
        <v>67</v>
      </c>
      <c r="M180" s="147" t="s">
        <v>562</v>
      </c>
      <c r="N180" s="103">
        <f>'Tariffs 2019'!M174</f>
        <v>1.8419999999999999</v>
      </c>
      <c r="O180" s="73">
        <f t="shared" si="8"/>
        <v>1.9199521033835876</v>
      </c>
      <c r="P180" s="157">
        <f t="shared" si="9"/>
        <v>4.2319274366768578E-2</v>
      </c>
    </row>
    <row r="181" spans="10:16" x14ac:dyDescent="0.2">
      <c r="J181" s="147">
        <v>300530</v>
      </c>
      <c r="K181" s="147" t="s">
        <v>213</v>
      </c>
      <c r="L181" s="147" t="s">
        <v>67</v>
      </c>
      <c r="M181" s="147" t="s">
        <v>562</v>
      </c>
      <c r="N181" s="103">
        <f>'Tariffs 2019'!M175</f>
        <v>0.68600000000000005</v>
      </c>
      <c r="O181" s="73">
        <f t="shared" si="8"/>
        <v>1.9199521033835876</v>
      </c>
      <c r="P181" s="157">
        <f t="shared" si="9"/>
        <v>1.7987639991014392</v>
      </c>
    </row>
    <row r="182" spans="10:16" x14ac:dyDescent="0.2">
      <c r="J182" s="147">
        <v>300533</v>
      </c>
      <c r="K182" s="147" t="s">
        <v>214</v>
      </c>
      <c r="L182" s="147" t="s">
        <v>67</v>
      </c>
      <c r="M182" s="147" t="s">
        <v>562</v>
      </c>
      <c r="N182" s="103">
        <f>'Tariffs 2019'!M176</f>
        <v>2.0499999999999998</v>
      </c>
      <c r="O182" s="73">
        <f t="shared" si="8"/>
        <v>1.9199521033835876</v>
      </c>
      <c r="P182" s="157">
        <f t="shared" si="9"/>
        <v>-6.3437998349469393E-2</v>
      </c>
    </row>
    <row r="183" spans="10:16" x14ac:dyDescent="0.2">
      <c r="J183" s="147">
        <v>300534</v>
      </c>
      <c r="K183" s="147" t="s">
        <v>215</v>
      </c>
      <c r="L183" s="147" t="s">
        <v>67</v>
      </c>
      <c r="M183" s="147" t="s">
        <v>562</v>
      </c>
      <c r="N183" s="103">
        <f>'Tariffs 2019'!M177</f>
        <v>1.64</v>
      </c>
      <c r="O183" s="73">
        <f t="shared" si="8"/>
        <v>1.9199521033835876</v>
      </c>
      <c r="P183" s="157">
        <f t="shared" si="9"/>
        <v>0.17070250206316323</v>
      </c>
    </row>
    <row r="184" spans="10:16" x14ac:dyDescent="0.2">
      <c r="J184" s="147">
        <v>300541</v>
      </c>
      <c r="K184" s="147" t="s">
        <v>216</v>
      </c>
      <c r="L184" s="147" t="s">
        <v>67</v>
      </c>
      <c r="M184" s="147" t="s">
        <v>562</v>
      </c>
      <c r="N184" s="103">
        <f>'Tariffs 2019'!M178</f>
        <v>1.1639999999999999</v>
      </c>
      <c r="O184" s="73">
        <f t="shared" si="8"/>
        <v>1.9199521033835876</v>
      </c>
      <c r="P184" s="157">
        <f t="shared" si="9"/>
        <v>0.64944338778658739</v>
      </c>
    </row>
    <row r="185" spans="10:16" x14ac:dyDescent="0.2">
      <c r="J185" s="147">
        <v>300542</v>
      </c>
      <c r="K185" s="147" t="s">
        <v>217</v>
      </c>
      <c r="L185" s="147" t="s">
        <v>67</v>
      </c>
      <c r="M185" s="147" t="s">
        <v>562</v>
      </c>
      <c r="N185" s="103">
        <f>'Tariffs 2019'!M179</f>
        <v>0.61399999999999999</v>
      </c>
      <c r="O185" s="73">
        <f t="shared" si="8"/>
        <v>1.9199521033835876</v>
      </c>
      <c r="P185" s="157">
        <f t="shared" si="9"/>
        <v>2.1269578231003052</v>
      </c>
    </row>
    <row r="186" spans="10:16" x14ac:dyDescent="0.2">
      <c r="J186" s="147">
        <v>300546</v>
      </c>
      <c r="K186" s="147" t="s">
        <v>218</v>
      </c>
      <c r="L186" s="147" t="s">
        <v>67</v>
      </c>
      <c r="M186" s="147" t="s">
        <v>562</v>
      </c>
      <c r="N186" s="103">
        <f>'Tariffs 2019'!M180</f>
        <v>1.1679999999999999</v>
      </c>
      <c r="O186" s="73">
        <f t="shared" si="8"/>
        <v>1.9199521033835876</v>
      </c>
      <c r="P186" s="157">
        <f t="shared" si="9"/>
        <v>0.64379460906129082</v>
      </c>
    </row>
    <row r="187" spans="10:16" x14ac:dyDescent="0.2">
      <c r="J187" s="147">
        <v>300549</v>
      </c>
      <c r="K187" s="147" t="s">
        <v>219</v>
      </c>
      <c r="L187" s="147" t="s">
        <v>67</v>
      </c>
      <c r="M187" s="147" t="s">
        <v>562</v>
      </c>
      <c r="N187" s="103">
        <f>'Tariffs 2019'!M181</f>
        <v>1.615</v>
      </c>
      <c r="O187" s="73">
        <f t="shared" si="8"/>
        <v>1.9199521033835876</v>
      </c>
      <c r="P187" s="157">
        <f t="shared" si="9"/>
        <v>0.1888248318164629</v>
      </c>
    </row>
    <row r="188" spans="10:16" x14ac:dyDescent="0.2">
      <c r="J188" s="147">
        <v>300552</v>
      </c>
      <c r="K188" s="147" t="s">
        <v>220</v>
      </c>
      <c r="L188" s="147" t="s">
        <v>67</v>
      </c>
      <c r="M188" s="147" t="s">
        <v>562</v>
      </c>
      <c r="N188" s="103">
        <f>'Tariffs 2019'!M182</f>
        <v>1.3819999999999999</v>
      </c>
      <c r="O188" s="73">
        <f t="shared" si="8"/>
        <v>1.9199521033835876</v>
      </c>
      <c r="P188" s="157">
        <f t="shared" si="9"/>
        <v>0.38925622531373932</v>
      </c>
    </row>
    <row r="189" spans="10:16" x14ac:dyDescent="0.2">
      <c r="J189" s="147">
        <v>300555</v>
      </c>
      <c r="K189" s="147" t="s">
        <v>221</v>
      </c>
      <c r="L189" s="147" t="s">
        <v>69</v>
      </c>
      <c r="M189" s="147" t="s">
        <v>562</v>
      </c>
      <c r="N189" s="103">
        <f>'Tariffs 2019'!M183</f>
        <v>1.573</v>
      </c>
      <c r="O189" s="73">
        <f t="shared" si="8"/>
        <v>1.9199521033835876</v>
      </c>
      <c r="P189" s="157">
        <f t="shared" si="9"/>
        <v>0.22056713501817396</v>
      </c>
    </row>
    <row r="190" spans="10:16" x14ac:dyDescent="0.2">
      <c r="J190" s="147">
        <v>300556</v>
      </c>
      <c r="K190" s="147" t="s">
        <v>222</v>
      </c>
      <c r="L190" s="147" t="s">
        <v>67</v>
      </c>
      <c r="M190" s="147" t="s">
        <v>562</v>
      </c>
      <c r="N190" s="103">
        <f>'Tariffs 2019'!M184</f>
        <v>1.6489999999999998</v>
      </c>
      <c r="O190" s="73">
        <f t="shared" si="8"/>
        <v>1.9199521033835876</v>
      </c>
      <c r="P190" s="157">
        <f t="shared" si="9"/>
        <v>0.16431297961406174</v>
      </c>
    </row>
    <row r="191" spans="10:16" x14ac:dyDescent="0.2">
      <c r="J191" s="147">
        <v>300558</v>
      </c>
      <c r="K191" s="147" t="s">
        <v>223</v>
      </c>
      <c r="L191" s="147" t="s">
        <v>67</v>
      </c>
      <c r="M191" s="147" t="s">
        <v>562</v>
      </c>
      <c r="N191" s="103">
        <f>'Tariffs 2019'!M185</f>
        <v>1.1080000000000001</v>
      </c>
      <c r="O191" s="73">
        <f t="shared" si="8"/>
        <v>1.9199521033835876</v>
      </c>
      <c r="P191" s="157">
        <f t="shared" si="9"/>
        <v>0.73280875756641461</v>
      </c>
    </row>
    <row r="192" spans="10:16" x14ac:dyDescent="0.2">
      <c r="J192" s="147">
        <v>300564</v>
      </c>
      <c r="K192" s="147" t="s">
        <v>224</v>
      </c>
      <c r="L192" s="147" t="s">
        <v>69</v>
      </c>
      <c r="M192" s="147" t="s">
        <v>562</v>
      </c>
      <c r="N192" s="103">
        <f>'Tariffs 2019'!M186</f>
        <v>2.1689999999999996</v>
      </c>
      <c r="O192" s="73">
        <f t="shared" si="8"/>
        <v>1.9199521033835876</v>
      </c>
      <c r="P192" s="157">
        <f t="shared" si="9"/>
        <v>-0.11482152909931401</v>
      </c>
    </row>
    <row r="193" spans="10:16" x14ac:dyDescent="0.2">
      <c r="J193" s="147">
        <v>300569</v>
      </c>
      <c r="K193" s="147" t="s">
        <v>225</v>
      </c>
      <c r="L193" s="147" t="s">
        <v>69</v>
      </c>
      <c r="M193" s="147" t="s">
        <v>562</v>
      </c>
      <c r="N193" s="103">
        <f>'Tariffs 2019'!M187</f>
        <v>2.2679999999999998</v>
      </c>
      <c r="O193" s="73">
        <f t="shared" si="8"/>
        <v>1.9199521033835876</v>
      </c>
      <c r="P193" s="157">
        <f t="shared" si="9"/>
        <v>-0.15346027187672498</v>
      </c>
    </row>
    <row r="194" spans="10:16" x14ac:dyDescent="0.2">
      <c r="J194" s="147">
        <v>300571</v>
      </c>
      <c r="K194" s="147" t="s">
        <v>226</v>
      </c>
      <c r="L194" s="147" t="s">
        <v>69</v>
      </c>
      <c r="M194" s="147" t="s">
        <v>562</v>
      </c>
      <c r="N194" s="103">
        <f>'Tariffs 2019'!M188</f>
        <v>1.4379999999999999</v>
      </c>
      <c r="O194" s="73">
        <f t="shared" si="8"/>
        <v>1.9199521033835876</v>
      </c>
      <c r="P194" s="157">
        <f t="shared" si="9"/>
        <v>0.33515445297885094</v>
      </c>
    </row>
    <row r="195" spans="10:16" x14ac:dyDescent="0.2">
      <c r="J195" s="147">
        <v>300572</v>
      </c>
      <c r="K195" s="147" t="s">
        <v>227</v>
      </c>
      <c r="L195" s="147" t="s">
        <v>67</v>
      </c>
      <c r="M195" s="147" t="s">
        <v>562</v>
      </c>
      <c r="N195" s="103">
        <f>'Tariffs 2019'!M189</f>
        <v>1.6539999999999999</v>
      </c>
      <c r="O195" s="73">
        <f t="shared" si="8"/>
        <v>1.9199521033835876</v>
      </c>
      <c r="P195" s="157">
        <f t="shared" si="9"/>
        <v>0.16079329104207235</v>
      </c>
    </row>
    <row r="196" spans="10:16" x14ac:dyDescent="0.2">
      <c r="J196" s="147">
        <v>300573</v>
      </c>
      <c r="K196" s="147" t="s">
        <v>228</v>
      </c>
      <c r="L196" s="147" t="s">
        <v>67</v>
      </c>
      <c r="M196" s="147" t="s">
        <v>562</v>
      </c>
      <c r="N196" s="103">
        <f>'Tariffs 2019'!M190</f>
        <v>1.5619999999999998</v>
      </c>
      <c r="O196" s="73">
        <f t="shared" si="8"/>
        <v>1.9199521033835876</v>
      </c>
      <c r="P196" s="157">
        <f t="shared" si="9"/>
        <v>0.22916267822252739</v>
      </c>
    </row>
    <row r="197" spans="10:16" x14ac:dyDescent="0.2">
      <c r="J197" s="147">
        <v>300582</v>
      </c>
      <c r="K197" s="147" t="s">
        <v>229</v>
      </c>
      <c r="L197" s="147" t="s">
        <v>69</v>
      </c>
      <c r="M197" s="147" t="s">
        <v>562</v>
      </c>
      <c r="N197" s="103">
        <f>'Tariffs 2019'!M191</f>
        <v>2.3149999999999999</v>
      </c>
      <c r="O197" s="73">
        <f t="shared" si="8"/>
        <v>1.9199521033835876</v>
      </c>
      <c r="P197" s="157">
        <f t="shared" si="9"/>
        <v>-0.17064703957512414</v>
      </c>
    </row>
    <row r="198" spans="10:16" x14ac:dyDescent="0.2">
      <c r="J198" s="147">
        <v>300585</v>
      </c>
      <c r="K198" s="147" t="s">
        <v>230</v>
      </c>
      <c r="L198" s="147" t="s">
        <v>69</v>
      </c>
      <c r="M198" s="147" t="s">
        <v>562</v>
      </c>
      <c r="N198" s="103">
        <f>'Tariffs 2019'!M192</f>
        <v>2.2389999999999999</v>
      </c>
      <c r="O198" s="73">
        <f t="shared" si="8"/>
        <v>1.9199521033835876</v>
      </c>
      <c r="P198" s="157">
        <f t="shared" si="9"/>
        <v>-0.14249571086038962</v>
      </c>
    </row>
    <row r="199" spans="10:16" x14ac:dyDescent="0.2">
      <c r="J199" s="147">
        <v>300587</v>
      </c>
      <c r="K199" s="147" t="s">
        <v>231</v>
      </c>
      <c r="L199" s="147" t="s">
        <v>67</v>
      </c>
      <c r="M199" s="147" t="s">
        <v>562</v>
      </c>
      <c r="N199" s="103">
        <f>'Tariffs 2019'!M193</f>
        <v>1.4969999999999999</v>
      </c>
      <c r="O199" s="73">
        <f t="shared" si="8"/>
        <v>1.9199521033835876</v>
      </c>
      <c r="P199" s="157">
        <f t="shared" si="9"/>
        <v>0.28253313519277734</v>
      </c>
    </row>
    <row r="200" spans="10:16" x14ac:dyDescent="0.2">
      <c r="J200" s="147">
        <v>300591</v>
      </c>
      <c r="K200" s="147" t="s">
        <v>232</v>
      </c>
      <c r="L200" s="147" t="s">
        <v>69</v>
      </c>
      <c r="M200" s="147" t="s">
        <v>562</v>
      </c>
      <c r="N200" s="103">
        <f>'Tariffs 2019'!M194</f>
        <v>1.4470000000000001</v>
      </c>
      <c r="O200" s="73">
        <f t="shared" si="8"/>
        <v>1.9199521033835876</v>
      </c>
      <c r="P200" s="157">
        <f t="shared" si="9"/>
        <v>0.3268501060010971</v>
      </c>
    </row>
    <row r="201" spans="10:16" x14ac:dyDescent="0.2">
      <c r="J201" s="147">
        <v>300592</v>
      </c>
      <c r="K201" s="147" t="s">
        <v>233</v>
      </c>
      <c r="L201" s="147" t="s">
        <v>69</v>
      </c>
      <c r="M201" s="147" t="s">
        <v>562</v>
      </c>
      <c r="N201" s="103">
        <f>'Tariffs 2019'!M195</f>
        <v>1.9289999999999998</v>
      </c>
      <c r="O201" s="73">
        <f t="shared" si="8"/>
        <v>1.9199521033835876</v>
      </c>
      <c r="P201" s="157">
        <f t="shared" si="9"/>
        <v>-4.6904596248897121E-3</v>
      </c>
    </row>
    <row r="202" spans="10:16" x14ac:dyDescent="0.2">
      <c r="J202" s="147">
        <v>300596</v>
      </c>
      <c r="K202" s="147" t="s">
        <v>234</v>
      </c>
      <c r="L202" s="147" t="s">
        <v>69</v>
      </c>
      <c r="M202" s="147" t="s">
        <v>562</v>
      </c>
      <c r="N202" s="103">
        <f>'Tariffs 2019'!M196</f>
        <v>2.1569999999999996</v>
      </c>
      <c r="O202" s="73">
        <f t="shared" si="8"/>
        <v>1.9199521033835876</v>
      </c>
      <c r="P202" s="157">
        <f t="shared" si="9"/>
        <v>-0.10989703134743257</v>
      </c>
    </row>
    <row r="203" spans="10:16" x14ac:dyDescent="0.2">
      <c r="J203" s="147">
        <v>300599</v>
      </c>
      <c r="K203" s="147" t="s">
        <v>235</v>
      </c>
      <c r="L203" s="147" t="s">
        <v>67</v>
      </c>
      <c r="M203" s="147" t="s">
        <v>562</v>
      </c>
      <c r="N203" s="103">
        <f>'Tariffs 2019'!M197</f>
        <v>2.149</v>
      </c>
      <c r="O203" s="73">
        <f t="shared" si="8"/>
        <v>1.9199521033835876</v>
      </c>
      <c r="P203" s="157">
        <f t="shared" si="9"/>
        <v>-0.10658347911419844</v>
      </c>
    </row>
    <row r="204" spans="10:16" x14ac:dyDescent="0.2">
      <c r="J204" s="147">
        <v>300600</v>
      </c>
      <c r="K204" s="147" t="s">
        <v>236</v>
      </c>
      <c r="L204" s="147" t="s">
        <v>69</v>
      </c>
      <c r="M204" s="147" t="s">
        <v>562</v>
      </c>
      <c r="N204" s="103">
        <f>'Tariffs 2019'!M198</f>
        <v>2.3169999999999997</v>
      </c>
      <c r="O204" s="73">
        <f t="shared" si="8"/>
        <v>1.9199521033835876</v>
      </c>
      <c r="P204" s="157">
        <f t="shared" si="9"/>
        <v>-0.17136292473733802</v>
      </c>
    </row>
    <row r="205" spans="10:16" x14ac:dyDescent="0.2">
      <c r="J205" s="147">
        <v>300601</v>
      </c>
      <c r="K205" s="147" t="s">
        <v>237</v>
      </c>
      <c r="L205" s="147" t="s">
        <v>69</v>
      </c>
      <c r="M205" s="147" t="s">
        <v>562</v>
      </c>
      <c r="N205" s="103">
        <f>'Tariffs 2019'!M199</f>
        <v>2.2209999999999996</v>
      </c>
      <c r="O205" s="73">
        <f t="shared" si="8"/>
        <v>1.9199521033835876</v>
      </c>
      <c r="P205" s="157">
        <f t="shared" si="9"/>
        <v>-0.13554610383449442</v>
      </c>
    </row>
    <row r="206" spans="10:16" x14ac:dyDescent="0.2">
      <c r="J206" s="147">
        <v>300603</v>
      </c>
      <c r="K206" s="147" t="s">
        <v>238</v>
      </c>
      <c r="L206" s="147" t="s">
        <v>69</v>
      </c>
      <c r="M206" s="147" t="s">
        <v>562</v>
      </c>
      <c r="N206" s="103">
        <f>'Tariffs 2019'!M200</f>
        <v>2.5689999999999995</v>
      </c>
      <c r="O206" s="73">
        <f t="shared" si="8"/>
        <v>1.9199521033835876</v>
      </c>
      <c r="P206" s="157">
        <f t="shared" si="9"/>
        <v>-0.25264612558054189</v>
      </c>
    </row>
    <row r="207" spans="10:16" x14ac:dyDescent="0.2">
      <c r="J207" s="147">
        <v>300606</v>
      </c>
      <c r="K207" s="147" t="s">
        <v>239</v>
      </c>
      <c r="L207" s="147" t="s">
        <v>67</v>
      </c>
      <c r="M207" s="147" t="s">
        <v>562</v>
      </c>
      <c r="N207" s="103">
        <f>'Tariffs 2019'!M201</f>
        <v>1.7499999999999998</v>
      </c>
      <c r="O207" s="73">
        <f t="shared" si="8"/>
        <v>1.9199521033835876</v>
      </c>
      <c r="P207" s="157">
        <f t="shared" si="9"/>
        <v>9.7115487647764467E-2</v>
      </c>
    </row>
    <row r="208" spans="10:16" x14ac:dyDescent="0.2">
      <c r="J208" s="147">
        <v>300611</v>
      </c>
      <c r="K208" s="147" t="s">
        <v>240</v>
      </c>
      <c r="L208" s="147" t="s">
        <v>67</v>
      </c>
      <c r="M208" s="147" t="s">
        <v>562</v>
      </c>
      <c r="N208" s="103">
        <f>'Tariffs 2019'!M202</f>
        <v>1.4849999999999999</v>
      </c>
      <c r="O208" s="73">
        <f t="shared" si="8"/>
        <v>1.9199521033835876</v>
      </c>
      <c r="P208" s="157">
        <f t="shared" si="9"/>
        <v>0.29289703931554728</v>
      </c>
    </row>
    <row r="209" spans="10:16" x14ac:dyDescent="0.2">
      <c r="J209" s="147">
        <v>300617</v>
      </c>
      <c r="K209" s="147" t="s">
        <v>241</v>
      </c>
      <c r="L209" s="147" t="s">
        <v>67</v>
      </c>
      <c r="M209" s="147" t="s">
        <v>562</v>
      </c>
      <c r="N209" s="103">
        <f>'Tariffs 2019'!M203</f>
        <v>2.258</v>
      </c>
      <c r="O209" s="73">
        <f t="shared" si="8"/>
        <v>1.9199521033835876</v>
      </c>
      <c r="P209" s="157">
        <f t="shared" si="9"/>
        <v>-0.14971120310735714</v>
      </c>
    </row>
    <row r="210" spans="10:16" x14ac:dyDescent="0.2">
      <c r="J210" s="147">
        <v>300620</v>
      </c>
      <c r="K210" s="147" t="s">
        <v>242</v>
      </c>
      <c r="L210" s="147" t="s">
        <v>67</v>
      </c>
      <c r="M210" s="147" t="s">
        <v>562</v>
      </c>
      <c r="N210" s="103">
        <f>'Tariffs 2019'!M204</f>
        <v>1.8319999999999999</v>
      </c>
      <c r="O210" s="73">
        <f t="shared" ref="O210:O273" si="10">IF(L210="storage",$F$12,$F$11)</f>
        <v>1.9199521033835876</v>
      </c>
      <c r="P210" s="157">
        <f t="shared" ref="P210:P273" si="11">(O210-N210)/N210</f>
        <v>4.8008790056543522E-2</v>
      </c>
    </row>
    <row r="211" spans="10:16" x14ac:dyDescent="0.2">
      <c r="J211" s="147">
        <v>300622</v>
      </c>
      <c r="K211" s="147" t="s">
        <v>243</v>
      </c>
      <c r="L211" s="147" t="s">
        <v>67</v>
      </c>
      <c r="M211" s="147" t="s">
        <v>562</v>
      </c>
      <c r="N211" s="103">
        <f>'Tariffs 2019'!M205</f>
        <v>2.1970000000000001</v>
      </c>
      <c r="O211" s="73">
        <f t="shared" si="10"/>
        <v>1.9199521033835876</v>
      </c>
      <c r="P211" s="157">
        <f t="shared" si="11"/>
        <v>-0.1261028204899465</v>
      </c>
    </row>
    <row r="212" spans="10:16" x14ac:dyDescent="0.2">
      <c r="J212" s="147">
        <v>300634</v>
      </c>
      <c r="K212" s="147" t="s">
        <v>244</v>
      </c>
      <c r="L212" s="147" t="s">
        <v>69</v>
      </c>
      <c r="M212" s="147" t="s">
        <v>562</v>
      </c>
      <c r="N212" s="103">
        <f>'Tariffs 2019'!M206</f>
        <v>2.2709999999999999</v>
      </c>
      <c r="O212" s="73">
        <f t="shared" si="10"/>
        <v>1.9199521033835876</v>
      </c>
      <c r="P212" s="157">
        <f t="shared" si="11"/>
        <v>-0.15457855421242286</v>
      </c>
    </row>
    <row r="213" spans="10:16" x14ac:dyDescent="0.2">
      <c r="J213" s="147">
        <v>300637</v>
      </c>
      <c r="K213" s="147" t="s">
        <v>245</v>
      </c>
      <c r="L213" s="147" t="s">
        <v>69</v>
      </c>
      <c r="M213" s="147" t="s">
        <v>562</v>
      </c>
      <c r="N213" s="103">
        <f>'Tariffs 2019'!M207</f>
        <v>2.8139999999999996</v>
      </c>
      <c r="O213" s="73">
        <f t="shared" si="10"/>
        <v>1.9199521033835876</v>
      </c>
      <c r="P213" s="157">
        <f t="shared" si="11"/>
        <v>-0.31771424897527084</v>
      </c>
    </row>
    <row r="214" spans="10:16" x14ac:dyDescent="0.2">
      <c r="J214" s="147">
        <v>300638</v>
      </c>
      <c r="K214" s="147" t="s">
        <v>246</v>
      </c>
      <c r="L214" s="147" t="s">
        <v>67</v>
      </c>
      <c r="M214" s="147" t="s">
        <v>562</v>
      </c>
      <c r="N214" s="103">
        <f>'Tariffs 2019'!M208</f>
        <v>1.6539999999999999</v>
      </c>
      <c r="O214" s="73">
        <f t="shared" si="10"/>
        <v>1.9199521033835876</v>
      </c>
      <c r="P214" s="157">
        <f t="shared" si="11"/>
        <v>0.16079329104207235</v>
      </c>
    </row>
    <row r="215" spans="10:16" x14ac:dyDescent="0.2">
      <c r="J215" s="147">
        <v>300639</v>
      </c>
      <c r="K215" s="147" t="s">
        <v>247</v>
      </c>
      <c r="L215" s="147" t="s">
        <v>69</v>
      </c>
      <c r="M215" s="147" t="s">
        <v>562</v>
      </c>
      <c r="N215" s="103">
        <f>'Tariffs 2019'!M209</f>
        <v>2.2589999999999999</v>
      </c>
      <c r="O215" s="73">
        <f t="shared" si="10"/>
        <v>1.9199521033835876</v>
      </c>
      <c r="P215" s="157">
        <f t="shared" si="11"/>
        <v>-0.15008760363719006</v>
      </c>
    </row>
    <row r="216" spans="10:16" x14ac:dyDescent="0.2">
      <c r="J216" s="147">
        <v>300640</v>
      </c>
      <c r="K216" s="147" t="s">
        <v>248</v>
      </c>
      <c r="L216" s="147" t="s">
        <v>67</v>
      </c>
      <c r="M216" s="147" t="s">
        <v>562</v>
      </c>
      <c r="N216" s="103">
        <f>'Tariffs 2019'!M210</f>
        <v>2.1970000000000001</v>
      </c>
      <c r="O216" s="73">
        <f t="shared" si="10"/>
        <v>1.9199521033835876</v>
      </c>
      <c r="P216" s="157">
        <f t="shared" si="11"/>
        <v>-0.1261028204899465</v>
      </c>
    </row>
    <row r="217" spans="10:16" x14ac:dyDescent="0.2">
      <c r="J217" s="147">
        <v>300642</v>
      </c>
      <c r="K217" s="147" t="s">
        <v>249</v>
      </c>
      <c r="L217" s="147" t="s">
        <v>69</v>
      </c>
      <c r="M217" s="147" t="s">
        <v>562</v>
      </c>
      <c r="N217" s="103">
        <f>'Tariffs 2019'!M211</f>
        <v>1.4119999999999999</v>
      </c>
      <c r="O217" s="73">
        <f t="shared" si="10"/>
        <v>1.9199521033835876</v>
      </c>
      <c r="P217" s="157">
        <f t="shared" si="11"/>
        <v>0.35973944998837654</v>
      </c>
    </row>
    <row r="218" spans="10:16" x14ac:dyDescent="0.2">
      <c r="J218" s="147">
        <v>300644</v>
      </c>
      <c r="K218" s="147" t="s">
        <v>250</v>
      </c>
      <c r="L218" s="147" t="s">
        <v>67</v>
      </c>
      <c r="M218" s="147" t="s">
        <v>562</v>
      </c>
      <c r="N218" s="103">
        <f>'Tariffs 2019'!M212</f>
        <v>2.2210000000000001</v>
      </c>
      <c r="O218" s="73">
        <f t="shared" si="10"/>
        <v>1.9199521033835876</v>
      </c>
      <c r="P218" s="157">
        <f t="shared" si="11"/>
        <v>-0.13554610383449459</v>
      </c>
    </row>
    <row r="219" spans="10:16" x14ac:dyDescent="0.2">
      <c r="J219" s="147">
        <v>300645</v>
      </c>
      <c r="K219" s="147" t="s">
        <v>251</v>
      </c>
      <c r="L219" s="147" t="s">
        <v>67</v>
      </c>
      <c r="M219" s="147" t="s">
        <v>562</v>
      </c>
      <c r="N219" s="103">
        <f>'Tariffs 2019'!M213</f>
        <v>2.2650000000000001</v>
      </c>
      <c r="O219" s="73">
        <f t="shared" si="10"/>
        <v>1.9199521033835876</v>
      </c>
      <c r="P219" s="157">
        <f t="shared" si="11"/>
        <v>-0.15233902720371414</v>
      </c>
    </row>
    <row r="220" spans="10:16" x14ac:dyDescent="0.2">
      <c r="J220" s="147">
        <v>300648</v>
      </c>
      <c r="K220" s="147" t="s">
        <v>252</v>
      </c>
      <c r="L220" s="147" t="s">
        <v>67</v>
      </c>
      <c r="M220" s="147" t="s">
        <v>562</v>
      </c>
      <c r="N220" s="103">
        <f>'Tariffs 2019'!M214</f>
        <v>2.1970000000000001</v>
      </c>
      <c r="O220" s="73">
        <f t="shared" si="10"/>
        <v>1.9199521033835876</v>
      </c>
      <c r="P220" s="157">
        <f t="shared" si="11"/>
        <v>-0.1261028204899465</v>
      </c>
    </row>
    <row r="221" spans="10:16" x14ac:dyDescent="0.2">
      <c r="J221" s="147">
        <v>300649</v>
      </c>
      <c r="K221" s="147" t="s">
        <v>253</v>
      </c>
      <c r="L221" s="147" t="s">
        <v>67</v>
      </c>
      <c r="M221" s="147" t="s">
        <v>562</v>
      </c>
      <c r="N221" s="103">
        <f>'Tariffs 2019'!M215</f>
        <v>1.6539999999999999</v>
      </c>
      <c r="O221" s="73">
        <f t="shared" si="10"/>
        <v>1.9199521033835876</v>
      </c>
      <c r="P221" s="157">
        <f t="shared" si="11"/>
        <v>0.16079329104207235</v>
      </c>
    </row>
    <row r="222" spans="10:16" x14ac:dyDescent="0.2">
      <c r="J222" s="147">
        <v>300650</v>
      </c>
      <c r="K222" s="147" t="s">
        <v>254</v>
      </c>
      <c r="L222" s="147" t="s">
        <v>69</v>
      </c>
      <c r="M222" s="147" t="s">
        <v>562</v>
      </c>
      <c r="N222" s="103">
        <f>'Tariffs 2019'!M216</f>
        <v>2.141</v>
      </c>
      <c r="O222" s="73">
        <f t="shared" si="10"/>
        <v>1.9199521033835876</v>
      </c>
      <c r="P222" s="157">
        <f t="shared" si="11"/>
        <v>-0.1032451642299918</v>
      </c>
    </row>
    <row r="223" spans="10:16" x14ac:dyDescent="0.2">
      <c r="J223" s="147">
        <v>300651</v>
      </c>
      <c r="K223" s="147" t="s">
        <v>255</v>
      </c>
      <c r="L223" s="147" t="s">
        <v>69</v>
      </c>
      <c r="M223" s="147" t="s">
        <v>562</v>
      </c>
      <c r="N223" s="103">
        <f>'Tariffs 2019'!M217</f>
        <v>2.1439999999999997</v>
      </c>
      <c r="O223" s="73">
        <f t="shared" si="10"/>
        <v>1.9199521033835876</v>
      </c>
      <c r="P223" s="157">
        <f t="shared" si="11"/>
        <v>-0.10449995178004298</v>
      </c>
    </row>
    <row r="224" spans="10:16" x14ac:dyDescent="0.2">
      <c r="J224" s="147">
        <v>300652</v>
      </c>
      <c r="K224" s="147" t="s">
        <v>256</v>
      </c>
      <c r="L224" s="147" t="s">
        <v>69</v>
      </c>
      <c r="M224" s="147" t="s">
        <v>562</v>
      </c>
      <c r="N224" s="103">
        <f>'Tariffs 2019'!M218</f>
        <v>2.2589999999999999</v>
      </c>
      <c r="O224" s="73">
        <f t="shared" si="10"/>
        <v>1.9199521033835876</v>
      </c>
      <c r="P224" s="157">
        <f t="shared" si="11"/>
        <v>-0.15008760363719006</v>
      </c>
    </row>
    <row r="225" spans="10:16" x14ac:dyDescent="0.2">
      <c r="J225" s="147">
        <v>300655</v>
      </c>
      <c r="K225" s="147" t="s">
        <v>257</v>
      </c>
      <c r="L225" s="147" t="s">
        <v>69</v>
      </c>
      <c r="M225" s="147" t="s">
        <v>562</v>
      </c>
      <c r="N225" s="103">
        <f>'Tariffs 2019'!M219</f>
        <v>1.4870000000000001</v>
      </c>
      <c r="O225" s="73">
        <f t="shared" si="10"/>
        <v>1.9199521033835876</v>
      </c>
      <c r="P225" s="157">
        <f t="shared" si="11"/>
        <v>0.29115810583966878</v>
      </c>
    </row>
    <row r="226" spans="10:16" x14ac:dyDescent="0.2">
      <c r="J226" s="147">
        <v>300662</v>
      </c>
      <c r="K226" s="147" t="s">
        <v>258</v>
      </c>
      <c r="L226" s="147" t="s">
        <v>69</v>
      </c>
      <c r="M226" s="147" t="s">
        <v>562</v>
      </c>
      <c r="N226" s="103">
        <f>'Tariffs 2019'!M220</f>
        <v>1.4179999999999999</v>
      </c>
      <c r="O226" s="73">
        <f t="shared" si="10"/>
        <v>1.9199521033835876</v>
      </c>
      <c r="P226" s="157">
        <f t="shared" si="11"/>
        <v>0.35398596853567538</v>
      </c>
    </row>
    <row r="227" spans="10:16" x14ac:dyDescent="0.2">
      <c r="J227" s="147">
        <v>300663</v>
      </c>
      <c r="K227" s="147" t="s">
        <v>259</v>
      </c>
      <c r="L227" s="147" t="s">
        <v>67</v>
      </c>
      <c r="M227" s="147" t="s">
        <v>562</v>
      </c>
      <c r="N227" s="103">
        <f>'Tariffs 2019'!M221</f>
        <v>1.5109999999999999</v>
      </c>
      <c r="O227" s="73">
        <f t="shared" si="10"/>
        <v>1.9199521033835876</v>
      </c>
      <c r="P227" s="157">
        <f t="shared" si="11"/>
        <v>0.27064996914863515</v>
      </c>
    </row>
    <row r="228" spans="10:16" x14ac:dyDescent="0.2">
      <c r="J228" s="147">
        <v>300664</v>
      </c>
      <c r="K228" s="147" t="s">
        <v>260</v>
      </c>
      <c r="L228" s="147" t="s">
        <v>67</v>
      </c>
      <c r="M228" s="147" t="s">
        <v>562</v>
      </c>
      <c r="N228" s="103">
        <f>'Tariffs 2019'!M222</f>
        <v>2.1800000000000002</v>
      </c>
      <c r="O228" s="73">
        <f t="shared" si="10"/>
        <v>1.9199521033835876</v>
      </c>
      <c r="P228" s="157">
        <f t="shared" si="11"/>
        <v>-0.11928802597083145</v>
      </c>
    </row>
    <row r="229" spans="10:16" x14ac:dyDescent="0.2">
      <c r="J229" s="147">
        <v>300665</v>
      </c>
      <c r="K229" s="147" t="s">
        <v>261</v>
      </c>
      <c r="L229" s="147" t="s">
        <v>67</v>
      </c>
      <c r="M229" s="147" t="s">
        <v>562</v>
      </c>
      <c r="N229" s="103">
        <f>'Tariffs 2019'!M223</f>
        <v>1.5109999999999999</v>
      </c>
      <c r="O229" s="73">
        <f t="shared" si="10"/>
        <v>1.9199521033835876</v>
      </c>
      <c r="P229" s="157">
        <f t="shared" si="11"/>
        <v>0.27064996914863515</v>
      </c>
    </row>
    <row r="230" spans="10:16" x14ac:dyDescent="0.2">
      <c r="J230" s="147">
        <v>300669</v>
      </c>
      <c r="K230" s="147" t="s">
        <v>262</v>
      </c>
      <c r="L230" s="147" t="s">
        <v>69</v>
      </c>
      <c r="M230" s="147" t="s">
        <v>562</v>
      </c>
      <c r="N230" s="103">
        <f>'Tariffs 2019'!M224</f>
        <v>2.1739999999999999</v>
      </c>
      <c r="O230" s="73">
        <f t="shared" si="10"/>
        <v>1.9199521033835876</v>
      </c>
      <c r="P230" s="157">
        <f t="shared" si="11"/>
        <v>-0.11685735814922373</v>
      </c>
    </row>
    <row r="231" spans="10:16" x14ac:dyDescent="0.2">
      <c r="J231" s="147">
        <v>300670</v>
      </c>
      <c r="K231" s="147" t="s">
        <v>263</v>
      </c>
      <c r="L231" s="147" t="s">
        <v>69</v>
      </c>
      <c r="M231" s="147" t="s">
        <v>562</v>
      </c>
      <c r="N231" s="103">
        <f>'Tariffs 2019'!M225</f>
        <v>4.0429999999999993</v>
      </c>
      <c r="O231" s="73">
        <f t="shared" si="10"/>
        <v>1.9199521033835876</v>
      </c>
      <c r="P231" s="157">
        <f t="shared" si="11"/>
        <v>-0.52511696676141784</v>
      </c>
    </row>
    <row r="232" spans="10:16" x14ac:dyDescent="0.2">
      <c r="J232" s="147">
        <v>300674</v>
      </c>
      <c r="K232" s="147" t="s">
        <v>264</v>
      </c>
      <c r="L232" s="147" t="s">
        <v>67</v>
      </c>
      <c r="M232" s="147" t="s">
        <v>562</v>
      </c>
      <c r="N232" s="103">
        <f>'Tariffs 2019'!M226</f>
        <v>1.7499999999999998</v>
      </c>
      <c r="O232" s="73">
        <f t="shared" si="10"/>
        <v>1.9199521033835876</v>
      </c>
      <c r="P232" s="157">
        <f t="shared" si="11"/>
        <v>9.7115487647764467E-2</v>
      </c>
    </row>
    <row r="233" spans="10:16" x14ac:dyDescent="0.2">
      <c r="J233" s="147">
        <v>300675</v>
      </c>
      <c r="K233" s="147" t="s">
        <v>265</v>
      </c>
      <c r="L233" s="147" t="s">
        <v>67</v>
      </c>
      <c r="M233" s="147" t="s">
        <v>562</v>
      </c>
      <c r="N233" s="103">
        <f>'Tariffs 2019'!M227</f>
        <v>1.6709999999999998</v>
      </c>
      <c r="O233" s="73">
        <f t="shared" si="10"/>
        <v>1.9199521033835876</v>
      </c>
      <c r="P233" s="157">
        <f t="shared" si="11"/>
        <v>0.14898390388006449</v>
      </c>
    </row>
    <row r="234" spans="10:16" x14ac:dyDescent="0.2">
      <c r="J234" s="147">
        <v>300680</v>
      </c>
      <c r="K234" s="147" t="s">
        <v>266</v>
      </c>
      <c r="L234" s="147" t="s">
        <v>67</v>
      </c>
      <c r="M234" s="147" t="s">
        <v>562</v>
      </c>
      <c r="N234" s="103">
        <f>'Tariffs 2019'!M228</f>
        <v>1.5499999999999998</v>
      </c>
      <c r="O234" s="73">
        <f t="shared" si="10"/>
        <v>1.9199521033835876</v>
      </c>
      <c r="P234" s="157">
        <f t="shared" si="11"/>
        <v>0.23867877637650825</v>
      </c>
    </row>
    <row r="235" spans="10:16" x14ac:dyDescent="0.2">
      <c r="J235" s="147">
        <v>300681</v>
      </c>
      <c r="K235" s="147" t="s">
        <v>267</v>
      </c>
      <c r="L235" s="147" t="s">
        <v>67</v>
      </c>
      <c r="M235" s="147" t="s">
        <v>562</v>
      </c>
      <c r="N235" s="103">
        <f>'Tariffs 2019'!M229</f>
        <v>1.6539999999999999</v>
      </c>
      <c r="O235" s="73">
        <f t="shared" si="10"/>
        <v>1.9199521033835876</v>
      </c>
      <c r="P235" s="157">
        <f t="shared" si="11"/>
        <v>0.16079329104207235</v>
      </c>
    </row>
    <row r="236" spans="10:16" x14ac:dyDescent="0.2">
      <c r="J236" s="147">
        <v>300683</v>
      </c>
      <c r="K236" s="147" t="s">
        <v>268</v>
      </c>
      <c r="L236" s="147" t="s">
        <v>67</v>
      </c>
      <c r="M236" s="147" t="s">
        <v>562</v>
      </c>
      <c r="N236" s="103">
        <f>'Tariffs 2019'!M230</f>
        <v>2.1970000000000001</v>
      </c>
      <c r="O236" s="73">
        <f t="shared" si="10"/>
        <v>1.9199521033835876</v>
      </c>
      <c r="P236" s="157">
        <f t="shared" si="11"/>
        <v>-0.1261028204899465</v>
      </c>
    </row>
    <row r="237" spans="10:16" x14ac:dyDescent="0.2">
      <c r="J237" s="147">
        <v>300684</v>
      </c>
      <c r="K237" s="147" t="s">
        <v>269</v>
      </c>
      <c r="L237" s="147" t="s">
        <v>67</v>
      </c>
      <c r="M237" s="147" t="s">
        <v>562</v>
      </c>
      <c r="N237" s="103">
        <f>'Tariffs 2019'!M231</f>
        <v>1.5839999999999999</v>
      </c>
      <c r="O237" s="73">
        <f t="shared" si="10"/>
        <v>1.9199521033835876</v>
      </c>
      <c r="P237" s="157">
        <f t="shared" si="11"/>
        <v>0.21209097435832561</v>
      </c>
    </row>
    <row r="238" spans="10:16" x14ac:dyDescent="0.2">
      <c r="J238" s="147">
        <v>300685</v>
      </c>
      <c r="K238" s="147" t="s">
        <v>270</v>
      </c>
      <c r="L238" s="147" t="s">
        <v>67</v>
      </c>
      <c r="M238" s="147" t="s">
        <v>562</v>
      </c>
      <c r="N238" s="103">
        <f>'Tariffs 2019'!M232</f>
        <v>1.7499999999999998</v>
      </c>
      <c r="O238" s="73">
        <f t="shared" si="10"/>
        <v>1.9199521033835876</v>
      </c>
      <c r="P238" s="157">
        <f t="shared" si="11"/>
        <v>9.7115487647764467E-2</v>
      </c>
    </row>
    <row r="239" spans="10:16" x14ac:dyDescent="0.2">
      <c r="J239" s="147">
        <v>300686</v>
      </c>
      <c r="K239" s="147" t="s">
        <v>271</v>
      </c>
      <c r="L239" s="147" t="s">
        <v>67</v>
      </c>
      <c r="M239" s="147" t="s">
        <v>562</v>
      </c>
      <c r="N239" s="103">
        <f>'Tariffs 2019'!M233</f>
        <v>1.5109999999999999</v>
      </c>
      <c r="O239" s="73">
        <f t="shared" si="10"/>
        <v>1.9199521033835876</v>
      </c>
      <c r="P239" s="157">
        <f t="shared" si="11"/>
        <v>0.27064996914863515</v>
      </c>
    </row>
    <row r="240" spans="10:16" x14ac:dyDescent="0.2">
      <c r="J240" s="147">
        <v>300687</v>
      </c>
      <c r="K240" s="147" t="s">
        <v>272</v>
      </c>
      <c r="L240" s="147" t="s">
        <v>67</v>
      </c>
      <c r="M240" s="147" t="s">
        <v>562</v>
      </c>
      <c r="N240" s="103">
        <f>'Tariffs 2019'!M234</f>
        <v>1.5109999999999999</v>
      </c>
      <c r="O240" s="73">
        <f t="shared" si="10"/>
        <v>1.9199521033835876</v>
      </c>
      <c r="P240" s="157">
        <f t="shared" si="11"/>
        <v>0.27064996914863515</v>
      </c>
    </row>
    <row r="241" spans="10:16" x14ac:dyDescent="0.2">
      <c r="J241" s="147">
        <v>300691</v>
      </c>
      <c r="K241" s="147" t="s">
        <v>273</v>
      </c>
      <c r="L241" s="147" t="s">
        <v>69</v>
      </c>
      <c r="M241" s="147" t="s">
        <v>562</v>
      </c>
      <c r="N241" s="103">
        <f>'Tariffs 2019'!M235</f>
        <v>2.2919999999999998</v>
      </c>
      <c r="O241" s="73">
        <f t="shared" si="10"/>
        <v>1.9199521033835876</v>
      </c>
      <c r="P241" s="157">
        <f t="shared" si="11"/>
        <v>-0.16232456222356556</v>
      </c>
    </row>
    <row r="242" spans="10:16" x14ac:dyDescent="0.2">
      <c r="J242" s="147">
        <v>300692</v>
      </c>
      <c r="K242" s="147" t="s">
        <v>274</v>
      </c>
      <c r="L242" s="147" t="s">
        <v>67</v>
      </c>
      <c r="M242" s="147" t="s">
        <v>562</v>
      </c>
      <c r="N242" s="103">
        <f>'Tariffs 2019'!M236</f>
        <v>2.25</v>
      </c>
      <c r="O242" s="73">
        <f t="shared" si="10"/>
        <v>1.9199521033835876</v>
      </c>
      <c r="P242" s="157">
        <f t="shared" si="11"/>
        <v>-0.14668795405173884</v>
      </c>
    </row>
    <row r="243" spans="10:16" x14ac:dyDescent="0.2">
      <c r="J243" s="147">
        <v>300693</v>
      </c>
      <c r="K243" s="147" t="s">
        <v>275</v>
      </c>
      <c r="L243" s="147" t="s">
        <v>67</v>
      </c>
      <c r="M243" s="147" t="s">
        <v>562</v>
      </c>
      <c r="N243" s="103">
        <f>'Tariffs 2019'!M237</f>
        <v>1.5799999999999998</v>
      </c>
      <c r="O243" s="73">
        <f t="shared" si="10"/>
        <v>1.9199521033835876</v>
      </c>
      <c r="P243" s="157">
        <f t="shared" si="11"/>
        <v>0.21515955910353654</v>
      </c>
    </row>
    <row r="244" spans="10:16" x14ac:dyDescent="0.2">
      <c r="J244" s="147">
        <v>300694</v>
      </c>
      <c r="K244" s="147" t="s">
        <v>276</v>
      </c>
      <c r="L244" s="147" t="s">
        <v>67</v>
      </c>
      <c r="M244" s="147" t="s">
        <v>562</v>
      </c>
      <c r="N244" s="103">
        <f>'Tariffs 2019'!M238</f>
        <v>1.5499999999999998</v>
      </c>
      <c r="O244" s="73">
        <f t="shared" si="10"/>
        <v>1.9199521033835876</v>
      </c>
      <c r="P244" s="157">
        <f t="shared" si="11"/>
        <v>0.23867877637650825</v>
      </c>
    </row>
    <row r="245" spans="10:16" x14ac:dyDescent="0.2">
      <c r="J245" s="147">
        <v>300696</v>
      </c>
      <c r="K245" s="147" t="s">
        <v>277</v>
      </c>
      <c r="L245" s="147" t="s">
        <v>67</v>
      </c>
      <c r="M245" s="147" t="s">
        <v>562</v>
      </c>
      <c r="N245" s="103">
        <f>'Tariffs 2019'!M239</f>
        <v>2.2999999999999998</v>
      </c>
      <c r="O245" s="73">
        <f t="shared" si="10"/>
        <v>1.9199521033835876</v>
      </c>
      <c r="P245" s="157">
        <f t="shared" si="11"/>
        <v>-0.16523821592017926</v>
      </c>
    </row>
    <row r="246" spans="10:16" x14ac:dyDescent="0.2">
      <c r="J246" s="147">
        <v>300703</v>
      </c>
      <c r="K246" s="147" t="s">
        <v>278</v>
      </c>
      <c r="L246" s="147" t="s">
        <v>67</v>
      </c>
      <c r="M246" s="147" t="s">
        <v>562</v>
      </c>
      <c r="N246" s="103">
        <f>'Tariffs 2019'!M240</f>
        <v>2.246</v>
      </c>
      <c r="O246" s="73">
        <f t="shared" si="10"/>
        <v>1.9199521033835876</v>
      </c>
      <c r="P246" s="157">
        <f t="shared" si="11"/>
        <v>-0.14516825316848284</v>
      </c>
    </row>
    <row r="247" spans="10:16" x14ac:dyDescent="0.2">
      <c r="J247" s="147">
        <v>300705</v>
      </c>
      <c r="K247" s="147" t="s">
        <v>279</v>
      </c>
      <c r="L247" s="147" t="s">
        <v>67</v>
      </c>
      <c r="M247" s="147" t="s">
        <v>562</v>
      </c>
      <c r="N247" s="103">
        <f>'Tariffs 2019'!M241</f>
        <v>1.5529999999999999</v>
      </c>
      <c r="O247" s="73">
        <f t="shared" si="10"/>
        <v>1.9199521033835876</v>
      </c>
      <c r="P247" s="157">
        <f t="shared" si="11"/>
        <v>0.23628596483167266</v>
      </c>
    </row>
    <row r="248" spans="10:16" x14ac:dyDescent="0.2">
      <c r="J248" s="147">
        <v>300706</v>
      </c>
      <c r="K248" s="147" t="s">
        <v>280</v>
      </c>
      <c r="L248" s="147" t="s">
        <v>67</v>
      </c>
      <c r="M248" s="147" t="s">
        <v>562</v>
      </c>
      <c r="N248" s="103">
        <f>'Tariffs 2019'!M242</f>
        <v>1.5529999999999999</v>
      </c>
      <c r="O248" s="73">
        <f t="shared" si="10"/>
        <v>1.9199521033835876</v>
      </c>
      <c r="P248" s="157">
        <f t="shared" si="11"/>
        <v>0.23628596483167266</v>
      </c>
    </row>
    <row r="249" spans="10:16" x14ac:dyDescent="0.2">
      <c r="J249" s="147">
        <v>300710</v>
      </c>
      <c r="K249" s="147" t="s">
        <v>281</v>
      </c>
      <c r="L249" s="147" t="s">
        <v>69</v>
      </c>
      <c r="M249" s="147" t="s">
        <v>562</v>
      </c>
      <c r="N249" s="103">
        <f>'Tariffs 2019'!M243</f>
        <v>1.341</v>
      </c>
      <c r="O249" s="73">
        <f t="shared" si="10"/>
        <v>1.9199521033835876</v>
      </c>
      <c r="P249" s="157">
        <f t="shared" si="11"/>
        <v>0.43173162071855897</v>
      </c>
    </row>
    <row r="250" spans="10:16" x14ac:dyDescent="0.2">
      <c r="J250" s="147">
        <v>300711</v>
      </c>
      <c r="K250" s="147" t="s">
        <v>282</v>
      </c>
      <c r="L250" s="147" t="s">
        <v>67</v>
      </c>
      <c r="M250" s="147" t="s">
        <v>562</v>
      </c>
      <c r="N250" s="103">
        <f>'Tariffs 2019'!M244</f>
        <v>1.5109999999999999</v>
      </c>
      <c r="O250" s="73">
        <f t="shared" si="10"/>
        <v>1.9199521033835876</v>
      </c>
      <c r="P250" s="157">
        <f t="shared" si="11"/>
        <v>0.27064996914863515</v>
      </c>
    </row>
    <row r="251" spans="10:16" x14ac:dyDescent="0.2">
      <c r="J251" s="147">
        <v>300712</v>
      </c>
      <c r="K251" s="147" t="s">
        <v>283</v>
      </c>
      <c r="L251" s="147" t="s">
        <v>67</v>
      </c>
      <c r="M251" s="147" t="s">
        <v>562</v>
      </c>
      <c r="N251" s="103">
        <f>'Tariffs 2019'!M245</f>
        <v>1.94</v>
      </c>
      <c r="O251" s="73">
        <f t="shared" si="10"/>
        <v>1.9199521033835876</v>
      </c>
      <c r="P251" s="157">
        <f t="shared" si="11"/>
        <v>-1.0333967328047616E-2</v>
      </c>
    </row>
    <row r="252" spans="10:16" x14ac:dyDescent="0.2">
      <c r="J252" s="147">
        <v>300713</v>
      </c>
      <c r="K252" s="147" t="s">
        <v>284</v>
      </c>
      <c r="L252" s="147" t="s">
        <v>67</v>
      </c>
      <c r="M252" s="147" t="s">
        <v>562</v>
      </c>
      <c r="N252" s="103">
        <f>'Tariffs 2019'!M246</f>
        <v>1.5839999999999999</v>
      </c>
      <c r="O252" s="73">
        <f t="shared" si="10"/>
        <v>1.9199521033835876</v>
      </c>
      <c r="P252" s="157">
        <f t="shared" si="11"/>
        <v>0.21209097435832561</v>
      </c>
    </row>
    <row r="253" spans="10:16" x14ac:dyDescent="0.2">
      <c r="J253" s="147">
        <v>300716</v>
      </c>
      <c r="K253" s="147" t="s">
        <v>285</v>
      </c>
      <c r="L253" s="147" t="s">
        <v>67</v>
      </c>
      <c r="M253" s="147" t="s">
        <v>562</v>
      </c>
      <c r="N253" s="103">
        <f>'Tariffs 2019'!M247</f>
        <v>1.5659999999999998</v>
      </c>
      <c r="O253" s="73">
        <f t="shared" si="10"/>
        <v>1.9199521033835876</v>
      </c>
      <c r="P253" s="157">
        <f t="shared" si="11"/>
        <v>0.22602305452336383</v>
      </c>
    </row>
    <row r="254" spans="10:16" x14ac:dyDescent="0.2">
      <c r="J254" s="147">
        <v>300719</v>
      </c>
      <c r="K254" s="147" t="s">
        <v>286</v>
      </c>
      <c r="L254" s="147" t="s">
        <v>69</v>
      </c>
      <c r="M254" s="147" t="s">
        <v>562</v>
      </c>
      <c r="N254" s="103">
        <f>'Tariffs 2019'!M248</f>
        <v>1.3959999999999999</v>
      </c>
      <c r="O254" s="73">
        <f t="shared" si="10"/>
        <v>1.9199521033835876</v>
      </c>
      <c r="P254" s="157">
        <f t="shared" si="11"/>
        <v>0.37532385629196824</v>
      </c>
    </row>
    <row r="255" spans="10:16" x14ac:dyDescent="0.2">
      <c r="J255" s="147">
        <v>300722</v>
      </c>
      <c r="K255" s="147" t="s">
        <v>287</v>
      </c>
      <c r="L255" s="147" t="s">
        <v>67</v>
      </c>
      <c r="M255" s="147" t="s">
        <v>562</v>
      </c>
      <c r="N255" s="103">
        <f>'Tariffs 2019'!M249</f>
        <v>2.1970000000000001</v>
      </c>
      <c r="O255" s="73">
        <f t="shared" si="10"/>
        <v>1.9199521033835876</v>
      </c>
      <c r="P255" s="157">
        <f t="shared" si="11"/>
        <v>-0.1261028204899465</v>
      </c>
    </row>
    <row r="256" spans="10:16" x14ac:dyDescent="0.2">
      <c r="J256" s="147">
        <v>300725</v>
      </c>
      <c r="K256" s="147" t="s">
        <v>288</v>
      </c>
      <c r="L256" s="147" t="s">
        <v>67</v>
      </c>
      <c r="M256" s="147" t="s">
        <v>562</v>
      </c>
      <c r="N256" s="103">
        <f>'Tariffs 2019'!M250</f>
        <v>2.1970000000000001</v>
      </c>
      <c r="O256" s="73">
        <f t="shared" si="10"/>
        <v>1.9199521033835876</v>
      </c>
      <c r="P256" s="157">
        <f t="shared" si="11"/>
        <v>-0.1261028204899465</v>
      </c>
    </row>
    <row r="257" spans="10:16" x14ac:dyDescent="0.2">
      <c r="J257" s="147">
        <v>300727</v>
      </c>
      <c r="K257" s="147" t="s">
        <v>289</v>
      </c>
      <c r="L257" s="147" t="s">
        <v>69</v>
      </c>
      <c r="M257" s="147" t="s">
        <v>562</v>
      </c>
      <c r="N257" s="103">
        <f>'Tariffs 2019'!M251</f>
        <v>1.85</v>
      </c>
      <c r="O257" s="73">
        <f t="shared" si="10"/>
        <v>1.9199521033835876</v>
      </c>
      <c r="P257" s="157">
        <f t="shared" si="11"/>
        <v>3.7811947774912154E-2</v>
      </c>
    </row>
    <row r="258" spans="10:16" x14ac:dyDescent="0.2">
      <c r="J258" s="147">
        <v>300728</v>
      </c>
      <c r="K258" s="147" t="s">
        <v>290</v>
      </c>
      <c r="L258" s="147" t="s">
        <v>69</v>
      </c>
      <c r="M258" s="147" t="s">
        <v>562</v>
      </c>
      <c r="N258" s="103">
        <f>'Tariffs 2019'!M252</f>
        <v>1.2709999999999999</v>
      </c>
      <c r="O258" s="73">
        <f t="shared" si="10"/>
        <v>1.9199521033835876</v>
      </c>
      <c r="P258" s="157">
        <f t="shared" si="11"/>
        <v>0.510583873629888</v>
      </c>
    </row>
    <row r="259" spans="10:16" x14ac:dyDescent="0.2">
      <c r="J259" s="147">
        <v>300729</v>
      </c>
      <c r="K259" s="147" t="s">
        <v>291</v>
      </c>
      <c r="L259" s="147" t="s">
        <v>67</v>
      </c>
      <c r="M259" s="147" t="s">
        <v>562</v>
      </c>
      <c r="N259" s="103">
        <f>'Tariffs 2019'!M253</f>
        <v>1.5109999999999999</v>
      </c>
      <c r="O259" s="73">
        <f t="shared" si="10"/>
        <v>1.9199521033835876</v>
      </c>
      <c r="P259" s="157">
        <f t="shared" si="11"/>
        <v>0.27064996914863515</v>
      </c>
    </row>
    <row r="260" spans="10:16" x14ac:dyDescent="0.2">
      <c r="J260" s="147">
        <v>300734</v>
      </c>
      <c r="K260" s="147" t="s">
        <v>292</v>
      </c>
      <c r="L260" s="147" t="s">
        <v>67</v>
      </c>
      <c r="M260" s="147" t="s">
        <v>562</v>
      </c>
      <c r="N260" s="103">
        <f>'Tariffs 2019'!M254</f>
        <v>2.4550000000000001</v>
      </c>
      <c r="O260" s="73">
        <f t="shared" si="10"/>
        <v>1.9199521033835876</v>
      </c>
      <c r="P260" s="157">
        <f t="shared" si="11"/>
        <v>-0.21794211674802952</v>
      </c>
    </row>
    <row r="261" spans="10:16" x14ac:dyDescent="0.2">
      <c r="J261" s="147">
        <v>300736</v>
      </c>
      <c r="K261" s="147" t="s">
        <v>293</v>
      </c>
      <c r="L261" s="147" t="s">
        <v>67</v>
      </c>
      <c r="M261" s="147" t="s">
        <v>562</v>
      </c>
      <c r="N261" s="103">
        <f>'Tariffs 2019'!M255</f>
        <v>1.5109999999999999</v>
      </c>
      <c r="O261" s="73">
        <f t="shared" si="10"/>
        <v>1.9199521033835876</v>
      </c>
      <c r="P261" s="157">
        <f t="shared" si="11"/>
        <v>0.27064996914863515</v>
      </c>
    </row>
    <row r="262" spans="10:16" x14ac:dyDescent="0.2">
      <c r="J262" s="147">
        <v>300737</v>
      </c>
      <c r="K262" s="147" t="s">
        <v>294</v>
      </c>
      <c r="L262" s="147" t="s">
        <v>67</v>
      </c>
      <c r="M262" s="147" t="s">
        <v>562</v>
      </c>
      <c r="N262" s="103">
        <f>'Tariffs 2019'!M256</f>
        <v>1.5109999999999999</v>
      </c>
      <c r="O262" s="73">
        <f t="shared" si="10"/>
        <v>1.9199521033835876</v>
      </c>
      <c r="P262" s="157">
        <f t="shared" si="11"/>
        <v>0.27064996914863515</v>
      </c>
    </row>
    <row r="263" spans="10:16" x14ac:dyDescent="0.2">
      <c r="J263" s="147">
        <v>300747</v>
      </c>
      <c r="K263" s="147" t="s">
        <v>295</v>
      </c>
      <c r="L263" s="147" t="s">
        <v>67</v>
      </c>
      <c r="M263" s="147" t="s">
        <v>562</v>
      </c>
      <c r="N263" s="103">
        <f>'Tariffs 2019'!M257</f>
        <v>1.5799999999999998</v>
      </c>
      <c r="O263" s="73">
        <f t="shared" si="10"/>
        <v>1.9199521033835876</v>
      </c>
      <c r="P263" s="157">
        <f t="shared" si="11"/>
        <v>0.21515955910353654</v>
      </c>
    </row>
    <row r="264" spans="10:16" x14ac:dyDescent="0.2">
      <c r="J264" s="147">
        <v>300748</v>
      </c>
      <c r="K264" s="147" t="s">
        <v>296</v>
      </c>
      <c r="L264" s="147" t="s">
        <v>67</v>
      </c>
      <c r="M264" s="147" t="s">
        <v>562</v>
      </c>
      <c r="N264" s="103">
        <f>'Tariffs 2019'!M258</f>
        <v>2.4550000000000001</v>
      </c>
      <c r="O264" s="73">
        <f t="shared" si="10"/>
        <v>1.9199521033835876</v>
      </c>
      <c r="P264" s="157">
        <f t="shared" si="11"/>
        <v>-0.21794211674802952</v>
      </c>
    </row>
    <row r="265" spans="10:16" x14ac:dyDescent="0.2">
      <c r="J265" s="147">
        <v>300754</v>
      </c>
      <c r="K265" s="147" t="s">
        <v>297</v>
      </c>
      <c r="L265" s="147" t="s">
        <v>69</v>
      </c>
      <c r="M265" s="147" t="s">
        <v>562</v>
      </c>
      <c r="N265" s="103">
        <f>'Tariffs 2019'!M259</f>
        <v>1.8759999999999999</v>
      </c>
      <c r="O265" s="73">
        <f t="shared" si="10"/>
        <v>1.9199521033835876</v>
      </c>
      <c r="P265" s="157">
        <f t="shared" si="11"/>
        <v>2.3428626537093648E-2</v>
      </c>
    </row>
    <row r="266" spans="10:16" x14ac:dyDescent="0.2">
      <c r="J266" s="147">
        <v>300755</v>
      </c>
      <c r="K266" s="147" t="s">
        <v>298</v>
      </c>
      <c r="L266" s="147" t="s">
        <v>69</v>
      </c>
      <c r="M266" s="147" t="s">
        <v>562</v>
      </c>
      <c r="N266" s="103">
        <f>'Tariffs 2019'!M260</f>
        <v>1.4549999999999998</v>
      </c>
      <c r="O266" s="73">
        <f t="shared" si="10"/>
        <v>1.9199521033835876</v>
      </c>
      <c r="P266" s="157">
        <f t="shared" si="11"/>
        <v>0.31955471022926996</v>
      </c>
    </row>
    <row r="267" spans="10:16" x14ac:dyDescent="0.2">
      <c r="J267" s="147">
        <v>300758</v>
      </c>
      <c r="K267" s="147" t="s">
        <v>299</v>
      </c>
      <c r="L267" s="147" t="s">
        <v>69</v>
      </c>
      <c r="M267" s="147" t="s">
        <v>562</v>
      </c>
      <c r="N267" s="103">
        <f>'Tariffs 2019'!M261</f>
        <v>1.5529999999999999</v>
      </c>
      <c r="O267" s="73">
        <f t="shared" si="10"/>
        <v>1.9199521033835876</v>
      </c>
      <c r="P267" s="157">
        <f t="shared" si="11"/>
        <v>0.23628596483167266</v>
      </c>
    </row>
    <row r="268" spans="10:16" x14ac:dyDescent="0.2">
      <c r="J268" s="147">
        <v>300767</v>
      </c>
      <c r="K268" s="147" t="s">
        <v>300</v>
      </c>
      <c r="L268" s="147" t="s">
        <v>67</v>
      </c>
      <c r="M268" s="147" t="s">
        <v>562</v>
      </c>
      <c r="N268" s="103">
        <f>'Tariffs 2019'!M262</f>
        <v>1.5529999999999999</v>
      </c>
      <c r="O268" s="73">
        <f t="shared" si="10"/>
        <v>1.9199521033835876</v>
      </c>
      <c r="P268" s="157">
        <f t="shared" si="11"/>
        <v>0.23628596483167266</v>
      </c>
    </row>
    <row r="269" spans="10:16" x14ac:dyDescent="0.2">
      <c r="J269" s="147">
        <v>300768</v>
      </c>
      <c r="K269" s="147" t="s">
        <v>301</v>
      </c>
      <c r="L269" s="147" t="s">
        <v>67</v>
      </c>
      <c r="M269" s="147" t="s">
        <v>562</v>
      </c>
      <c r="N269" s="103">
        <f>'Tariffs 2019'!M263</f>
        <v>1.4969999999999999</v>
      </c>
      <c r="O269" s="73">
        <f t="shared" si="10"/>
        <v>1.9199521033835876</v>
      </c>
      <c r="P269" s="157">
        <f t="shared" si="11"/>
        <v>0.28253313519277734</v>
      </c>
    </row>
    <row r="270" spans="10:16" x14ac:dyDescent="0.2">
      <c r="J270" s="147">
        <v>300771</v>
      </c>
      <c r="K270" s="147" t="s">
        <v>302</v>
      </c>
      <c r="L270" s="147" t="s">
        <v>67</v>
      </c>
      <c r="M270" s="147" t="s">
        <v>562</v>
      </c>
      <c r="N270" s="103">
        <f>'Tariffs 2019'!M264</f>
        <v>1.4969999999999999</v>
      </c>
      <c r="O270" s="73">
        <f t="shared" si="10"/>
        <v>1.9199521033835876</v>
      </c>
      <c r="P270" s="157">
        <f t="shared" si="11"/>
        <v>0.28253313519277734</v>
      </c>
    </row>
    <row r="271" spans="10:16" x14ac:dyDescent="0.2">
      <c r="J271" s="147">
        <v>300772</v>
      </c>
      <c r="K271" s="147" t="s">
        <v>303</v>
      </c>
      <c r="L271" s="147" t="s">
        <v>67</v>
      </c>
      <c r="M271" s="147" t="s">
        <v>562</v>
      </c>
      <c r="N271" s="103">
        <f>'Tariffs 2019'!M265</f>
        <v>1.472</v>
      </c>
      <c r="O271" s="73">
        <f t="shared" si="10"/>
        <v>1.9199521033835876</v>
      </c>
      <c r="P271" s="157">
        <f t="shared" si="11"/>
        <v>0.30431528762471982</v>
      </c>
    </row>
    <row r="272" spans="10:16" x14ac:dyDescent="0.2">
      <c r="J272" s="147">
        <v>300773</v>
      </c>
      <c r="K272" s="147" t="s">
        <v>304</v>
      </c>
      <c r="L272" s="147" t="s">
        <v>67</v>
      </c>
      <c r="M272" s="147" t="s">
        <v>562</v>
      </c>
      <c r="N272" s="103">
        <f>'Tariffs 2019'!M266</f>
        <v>2.2650000000000001</v>
      </c>
      <c r="O272" s="73">
        <f t="shared" si="10"/>
        <v>1.9199521033835876</v>
      </c>
      <c r="P272" s="157">
        <f t="shared" si="11"/>
        <v>-0.15233902720371414</v>
      </c>
    </row>
    <row r="273" spans="10:16" x14ac:dyDescent="0.2">
      <c r="J273" s="147">
        <v>300779</v>
      </c>
      <c r="K273" s="147" t="s">
        <v>305</v>
      </c>
      <c r="L273" s="147" t="s">
        <v>67</v>
      </c>
      <c r="M273" s="147" t="s">
        <v>562</v>
      </c>
      <c r="N273" s="103">
        <f>'Tariffs 2019'!M267</f>
        <v>1.8129999999999999</v>
      </c>
      <c r="O273" s="73">
        <f t="shared" si="10"/>
        <v>1.9199521033835876</v>
      </c>
      <c r="P273" s="157">
        <f t="shared" si="11"/>
        <v>5.8991783443787991E-2</v>
      </c>
    </row>
    <row r="274" spans="10:16" x14ac:dyDescent="0.2">
      <c r="J274" s="147">
        <v>300784</v>
      </c>
      <c r="K274" s="147" t="s">
        <v>306</v>
      </c>
      <c r="L274" s="147" t="s">
        <v>67</v>
      </c>
      <c r="M274" s="147" t="s">
        <v>562</v>
      </c>
      <c r="N274" s="103">
        <f>'Tariffs 2019'!M268</f>
        <v>1.974</v>
      </c>
      <c r="O274" s="73">
        <f t="shared" ref="O274:O337" si="12">IF(L274="storage",$F$12,$F$11)</f>
        <v>1.9199521033835876</v>
      </c>
      <c r="P274" s="157">
        <f t="shared" ref="P274:P337" si="13">(O274-N274)/N274</f>
        <v>-2.7379886837088353E-2</v>
      </c>
    </row>
    <row r="275" spans="10:16" x14ac:dyDescent="0.2">
      <c r="J275" s="147">
        <v>300785</v>
      </c>
      <c r="K275" s="147" t="s">
        <v>307</v>
      </c>
      <c r="L275" s="147" t="s">
        <v>67</v>
      </c>
      <c r="M275" s="147" t="s">
        <v>562</v>
      </c>
      <c r="N275" s="103">
        <f>'Tariffs 2019'!M269</f>
        <v>1.4849999999999999</v>
      </c>
      <c r="O275" s="73">
        <f t="shared" si="12"/>
        <v>1.9199521033835876</v>
      </c>
      <c r="P275" s="157">
        <f t="shared" si="13"/>
        <v>0.29289703931554728</v>
      </c>
    </row>
    <row r="276" spans="10:16" x14ac:dyDescent="0.2">
      <c r="J276" s="147">
        <v>300786</v>
      </c>
      <c r="K276" s="147" t="s">
        <v>308</v>
      </c>
      <c r="L276" s="147" t="s">
        <v>67</v>
      </c>
      <c r="M276" s="147" t="s">
        <v>562</v>
      </c>
      <c r="N276" s="103">
        <f>'Tariffs 2019'!M270</f>
        <v>1.5799999999999998</v>
      </c>
      <c r="O276" s="73">
        <f t="shared" si="12"/>
        <v>1.9199521033835876</v>
      </c>
      <c r="P276" s="157">
        <f t="shared" si="13"/>
        <v>0.21515955910353654</v>
      </c>
    </row>
    <row r="277" spans="10:16" x14ac:dyDescent="0.2">
      <c r="J277" s="147">
        <v>300790</v>
      </c>
      <c r="K277" s="147" t="s">
        <v>309</v>
      </c>
      <c r="L277" s="147" t="s">
        <v>69</v>
      </c>
      <c r="M277" s="147" t="s">
        <v>562</v>
      </c>
      <c r="N277" s="103">
        <f>'Tariffs 2019'!M271</f>
        <v>2.3749999999999996</v>
      </c>
      <c r="O277" s="73">
        <f t="shared" si="12"/>
        <v>1.9199521033835876</v>
      </c>
      <c r="P277" s="157">
        <f t="shared" si="13"/>
        <v>-0.19159911436480509</v>
      </c>
    </row>
    <row r="278" spans="10:16" x14ac:dyDescent="0.2">
      <c r="J278" s="147">
        <v>300791</v>
      </c>
      <c r="K278" s="147" t="s">
        <v>310</v>
      </c>
      <c r="L278" s="147" t="s">
        <v>67</v>
      </c>
      <c r="M278" s="147" t="s">
        <v>562</v>
      </c>
      <c r="N278" s="103">
        <f>'Tariffs 2019'!M272</f>
        <v>1.4969999999999999</v>
      </c>
      <c r="O278" s="73">
        <f t="shared" si="12"/>
        <v>1.9199521033835876</v>
      </c>
      <c r="P278" s="157">
        <f t="shared" si="13"/>
        <v>0.28253313519277734</v>
      </c>
    </row>
    <row r="279" spans="10:16" x14ac:dyDescent="0.2">
      <c r="J279" s="147">
        <v>300792</v>
      </c>
      <c r="K279" s="147" t="s">
        <v>311</v>
      </c>
      <c r="L279" s="147" t="s">
        <v>69</v>
      </c>
      <c r="M279" s="147" t="s">
        <v>562</v>
      </c>
      <c r="N279" s="103">
        <f>'Tariffs 2019'!M273</f>
        <v>2.3220000000000001</v>
      </c>
      <c r="O279" s="73">
        <f t="shared" si="12"/>
        <v>1.9199521033835876</v>
      </c>
      <c r="P279" s="157">
        <f t="shared" si="13"/>
        <v>-0.17314724229819659</v>
      </c>
    </row>
    <row r="280" spans="10:16" x14ac:dyDescent="0.2">
      <c r="J280" s="147">
        <v>300794</v>
      </c>
      <c r="K280" s="147" t="s">
        <v>312</v>
      </c>
      <c r="L280" s="147" t="s">
        <v>69</v>
      </c>
      <c r="M280" s="147" t="s">
        <v>562</v>
      </c>
      <c r="N280" s="103">
        <f>'Tariffs 2019'!M274</f>
        <v>3.1520000000000001</v>
      </c>
      <c r="O280" s="73">
        <f t="shared" si="12"/>
        <v>1.9199521033835876</v>
      </c>
      <c r="P280" s="157">
        <f t="shared" si="13"/>
        <v>-0.390878139789471</v>
      </c>
    </row>
    <row r="281" spans="10:16" x14ac:dyDescent="0.2">
      <c r="J281" s="147">
        <v>300795</v>
      </c>
      <c r="K281" s="147" t="s">
        <v>313</v>
      </c>
      <c r="L281" s="147" t="s">
        <v>67</v>
      </c>
      <c r="M281" s="147" t="s">
        <v>562</v>
      </c>
      <c r="N281" s="103">
        <f>'Tariffs 2019'!M275</f>
        <v>2.089</v>
      </c>
      <c r="O281" s="73">
        <f t="shared" si="12"/>
        <v>1.9199521033835876</v>
      </c>
      <c r="P281" s="157">
        <f t="shared" si="13"/>
        <v>-8.0922880141892001E-2</v>
      </c>
    </row>
    <row r="282" spans="10:16" x14ac:dyDescent="0.2">
      <c r="J282" s="147">
        <v>300798</v>
      </c>
      <c r="K282" s="147" t="s">
        <v>314</v>
      </c>
      <c r="L282" s="147" t="s">
        <v>67</v>
      </c>
      <c r="M282" s="147" t="s">
        <v>562</v>
      </c>
      <c r="N282" s="103">
        <f>'Tariffs 2019'!M276</f>
        <v>1.6559999999999999</v>
      </c>
      <c r="O282" s="73">
        <f t="shared" si="12"/>
        <v>1.9199521033835876</v>
      </c>
      <c r="P282" s="157">
        <f t="shared" si="13"/>
        <v>0.1593913667775288</v>
      </c>
    </row>
    <row r="283" spans="10:16" x14ac:dyDescent="0.2">
      <c r="J283" s="147">
        <v>300800</v>
      </c>
      <c r="K283" s="147" t="s">
        <v>315</v>
      </c>
      <c r="L283" s="147" t="s">
        <v>67</v>
      </c>
      <c r="M283" s="147" t="s">
        <v>562</v>
      </c>
      <c r="N283" s="103">
        <f>'Tariffs 2019'!M277</f>
        <v>1.5799999999999998</v>
      </c>
      <c r="O283" s="73">
        <f t="shared" si="12"/>
        <v>1.9199521033835876</v>
      </c>
      <c r="P283" s="157">
        <f t="shared" si="13"/>
        <v>0.21515955910353654</v>
      </c>
    </row>
    <row r="284" spans="10:16" x14ac:dyDescent="0.2">
      <c r="J284" s="147">
        <v>300802</v>
      </c>
      <c r="K284" s="147" t="s">
        <v>316</v>
      </c>
      <c r="L284" s="147" t="s">
        <v>69</v>
      </c>
      <c r="M284" s="147" t="s">
        <v>562</v>
      </c>
      <c r="N284" s="103">
        <f>'Tariffs 2019'!M278</f>
        <v>2.4169999999999998</v>
      </c>
      <c r="O284" s="73">
        <f t="shared" si="12"/>
        <v>1.9199521033835876</v>
      </c>
      <c r="P284" s="157">
        <f t="shared" si="13"/>
        <v>-0.20564662665139111</v>
      </c>
    </row>
    <row r="285" spans="10:16" x14ac:dyDescent="0.2">
      <c r="J285" s="147">
        <v>300803</v>
      </c>
      <c r="K285" s="147" t="s">
        <v>317</v>
      </c>
      <c r="L285" s="147" t="s">
        <v>67</v>
      </c>
      <c r="M285" s="147" t="s">
        <v>562</v>
      </c>
      <c r="N285" s="103">
        <f>'Tariffs 2019'!M279</f>
        <v>1.5109999999999999</v>
      </c>
      <c r="O285" s="73">
        <f t="shared" si="12"/>
        <v>1.9199521033835876</v>
      </c>
      <c r="P285" s="157">
        <f t="shared" si="13"/>
        <v>0.27064996914863515</v>
      </c>
    </row>
    <row r="286" spans="10:16" x14ac:dyDescent="0.2">
      <c r="J286" s="147">
        <v>300804</v>
      </c>
      <c r="K286" s="147" t="s">
        <v>318</v>
      </c>
      <c r="L286" s="147" t="s">
        <v>67</v>
      </c>
      <c r="M286" s="147" t="s">
        <v>562</v>
      </c>
      <c r="N286" s="103">
        <f>'Tariffs 2019'!M280</f>
        <v>1.5109999999999999</v>
      </c>
      <c r="O286" s="73">
        <f t="shared" si="12"/>
        <v>1.9199521033835876</v>
      </c>
      <c r="P286" s="157">
        <f t="shared" si="13"/>
        <v>0.27064996914863515</v>
      </c>
    </row>
    <row r="287" spans="10:16" x14ac:dyDescent="0.2">
      <c r="J287" s="147">
        <v>300807</v>
      </c>
      <c r="K287" s="147" t="s">
        <v>586</v>
      </c>
      <c r="L287" s="147" t="s">
        <v>67</v>
      </c>
      <c r="M287" s="147" t="s">
        <v>562</v>
      </c>
      <c r="N287" s="103">
        <f>'Tariffs 2019'!M281</f>
        <v>1.5109999999999999</v>
      </c>
      <c r="O287" s="73">
        <f t="shared" si="12"/>
        <v>1.9199521033835876</v>
      </c>
      <c r="P287" s="157">
        <f t="shared" si="13"/>
        <v>0.27064996914863515</v>
      </c>
    </row>
    <row r="288" spans="10:16" x14ac:dyDescent="0.2">
      <c r="J288" s="147">
        <v>300808</v>
      </c>
      <c r="K288" s="147" t="s">
        <v>319</v>
      </c>
      <c r="L288" s="147" t="s">
        <v>67</v>
      </c>
      <c r="M288" s="147" t="s">
        <v>562</v>
      </c>
      <c r="N288" s="103">
        <f>'Tariffs 2019'!M282</f>
        <v>1.5109999999999999</v>
      </c>
      <c r="O288" s="73">
        <f t="shared" si="12"/>
        <v>1.9199521033835876</v>
      </c>
      <c r="P288" s="157">
        <f t="shared" si="13"/>
        <v>0.27064996914863515</v>
      </c>
    </row>
    <row r="289" spans="10:16" x14ac:dyDescent="0.2">
      <c r="J289" s="147">
        <v>300809</v>
      </c>
      <c r="K289" s="147" t="s">
        <v>320</v>
      </c>
      <c r="L289" s="147" t="s">
        <v>69</v>
      </c>
      <c r="M289" s="147" t="s">
        <v>562</v>
      </c>
      <c r="N289" s="103">
        <f>'Tariffs 2019'!M283</f>
        <v>1.9119999999999999</v>
      </c>
      <c r="O289" s="73">
        <f t="shared" si="12"/>
        <v>1.9199521033835876</v>
      </c>
      <c r="P289" s="157">
        <f t="shared" si="13"/>
        <v>4.1590498868136249E-3</v>
      </c>
    </row>
    <row r="290" spans="10:16" x14ac:dyDescent="0.2">
      <c r="J290" s="147">
        <v>300812</v>
      </c>
      <c r="K290" s="147" t="s">
        <v>321</v>
      </c>
      <c r="L290" s="147" t="s">
        <v>69</v>
      </c>
      <c r="M290" s="147" t="s">
        <v>562</v>
      </c>
      <c r="N290" s="103">
        <f>'Tariffs 2019'!M284</f>
        <v>2.9419999999999997</v>
      </c>
      <c r="O290" s="73">
        <f t="shared" si="12"/>
        <v>1.9199521033835876</v>
      </c>
      <c r="P290" s="157">
        <f t="shared" si="13"/>
        <v>-0.34739901312590493</v>
      </c>
    </row>
    <row r="291" spans="10:16" x14ac:dyDescent="0.2">
      <c r="J291" s="147">
        <v>300813</v>
      </c>
      <c r="K291" s="147" t="s">
        <v>322</v>
      </c>
      <c r="L291" s="147" t="s">
        <v>69</v>
      </c>
      <c r="M291" s="147" t="s">
        <v>562</v>
      </c>
      <c r="N291" s="103">
        <f>'Tariffs 2019'!M285</f>
        <v>2.8439999999999999</v>
      </c>
      <c r="O291" s="73">
        <f t="shared" si="12"/>
        <v>1.9199521033835876</v>
      </c>
      <c r="P291" s="157">
        <f t="shared" si="13"/>
        <v>-0.32491135605359084</v>
      </c>
    </row>
    <row r="292" spans="10:16" x14ac:dyDescent="0.2">
      <c r="J292" s="147">
        <v>300814</v>
      </c>
      <c r="K292" s="147" t="s">
        <v>323</v>
      </c>
      <c r="L292" s="147" t="s">
        <v>67</v>
      </c>
      <c r="M292" s="147" t="s">
        <v>562</v>
      </c>
      <c r="N292" s="103">
        <f>'Tariffs 2019'!M286</f>
        <v>1.5799999999999998</v>
      </c>
      <c r="O292" s="73">
        <f t="shared" si="12"/>
        <v>1.9199521033835876</v>
      </c>
      <c r="P292" s="157">
        <f t="shared" si="13"/>
        <v>0.21515955910353654</v>
      </c>
    </row>
    <row r="293" spans="10:16" x14ac:dyDescent="0.2">
      <c r="J293" s="147">
        <v>300816</v>
      </c>
      <c r="K293" s="147" t="s">
        <v>587</v>
      </c>
      <c r="L293" s="147" t="s">
        <v>67</v>
      </c>
      <c r="M293" s="147" t="s">
        <v>562</v>
      </c>
      <c r="N293" s="103">
        <f>'Tariffs 2019'!M287</f>
        <v>1.5109999999999999</v>
      </c>
      <c r="O293" s="73">
        <f t="shared" si="12"/>
        <v>1.9199521033835876</v>
      </c>
      <c r="P293" s="157">
        <f t="shared" si="13"/>
        <v>0.27064996914863515</v>
      </c>
    </row>
    <row r="294" spans="10:16" x14ac:dyDescent="0.2">
      <c r="J294" s="147">
        <v>300822</v>
      </c>
      <c r="K294" s="147" t="s">
        <v>324</v>
      </c>
      <c r="L294" s="147" t="s">
        <v>69</v>
      </c>
      <c r="M294" s="147" t="s">
        <v>562</v>
      </c>
      <c r="N294" s="103">
        <f>'Tariffs 2019'!M288</f>
        <v>2.2149999999999999</v>
      </c>
      <c r="O294" s="73">
        <f t="shared" si="12"/>
        <v>1.9199521033835876</v>
      </c>
      <c r="P294" s="157">
        <f t="shared" si="13"/>
        <v>-0.13320446799838026</v>
      </c>
    </row>
    <row r="295" spans="10:16" x14ac:dyDescent="0.2">
      <c r="J295" s="147">
        <v>300823</v>
      </c>
      <c r="K295" s="147" t="s">
        <v>325</v>
      </c>
      <c r="L295" s="147" t="s">
        <v>69</v>
      </c>
      <c r="M295" s="147" t="s">
        <v>562</v>
      </c>
      <c r="N295" s="103">
        <f>'Tariffs 2019'!M289</f>
        <v>6.6229999999999993</v>
      </c>
      <c r="O295" s="73">
        <f t="shared" si="12"/>
        <v>1.9199521033835876</v>
      </c>
      <c r="P295" s="157">
        <f t="shared" si="13"/>
        <v>-0.71010839447628149</v>
      </c>
    </row>
    <row r="296" spans="10:16" x14ac:dyDescent="0.2">
      <c r="J296" s="147">
        <v>300825</v>
      </c>
      <c r="K296" s="147" t="s">
        <v>326</v>
      </c>
      <c r="L296" s="147" t="s">
        <v>67</v>
      </c>
      <c r="M296" s="147" t="s">
        <v>562</v>
      </c>
      <c r="N296" s="103">
        <f>'Tariffs 2019'!M290</f>
        <v>1.4889999999999999</v>
      </c>
      <c r="O296" s="73">
        <f t="shared" si="12"/>
        <v>1.9199521033835876</v>
      </c>
      <c r="P296" s="157">
        <f t="shared" si="13"/>
        <v>0.28942384377675467</v>
      </c>
    </row>
    <row r="297" spans="10:16" x14ac:dyDescent="0.2">
      <c r="J297" s="147">
        <v>300827</v>
      </c>
      <c r="K297" s="147" t="s">
        <v>327</v>
      </c>
      <c r="L297" s="147" t="s">
        <v>67</v>
      </c>
      <c r="M297" s="147" t="s">
        <v>562</v>
      </c>
      <c r="N297" s="103">
        <f>'Tariffs 2019'!M291</f>
        <v>1.4969999999999999</v>
      </c>
      <c r="O297" s="73">
        <f t="shared" si="12"/>
        <v>1.9199521033835876</v>
      </c>
      <c r="P297" s="157">
        <f t="shared" si="13"/>
        <v>0.28253313519277734</v>
      </c>
    </row>
    <row r="298" spans="10:16" x14ac:dyDescent="0.2">
      <c r="J298" s="147">
        <v>300829</v>
      </c>
      <c r="K298" s="147" t="s">
        <v>328</v>
      </c>
      <c r="L298" s="147" t="s">
        <v>67</v>
      </c>
      <c r="M298" s="147" t="s">
        <v>562</v>
      </c>
      <c r="N298" s="103">
        <f>'Tariffs 2019'!M292</f>
        <v>2.1309999999999998</v>
      </c>
      <c r="O298" s="73">
        <f t="shared" si="12"/>
        <v>1.9199521033835876</v>
      </c>
      <c r="P298" s="157">
        <f t="shared" si="13"/>
        <v>-9.9037023283159192E-2</v>
      </c>
    </row>
    <row r="299" spans="10:16" x14ac:dyDescent="0.2">
      <c r="J299" s="147">
        <v>300830</v>
      </c>
      <c r="K299" s="147" t="s">
        <v>588</v>
      </c>
      <c r="L299" s="147" t="s">
        <v>67</v>
      </c>
      <c r="M299" s="147" t="s">
        <v>562</v>
      </c>
      <c r="N299" s="103">
        <f>'Tariffs 2019'!M293</f>
        <v>1.714</v>
      </c>
      <c r="O299" s="73">
        <f t="shared" si="12"/>
        <v>1.9199521033835876</v>
      </c>
      <c r="P299" s="157">
        <f t="shared" si="13"/>
        <v>0.12015875343266488</v>
      </c>
    </row>
    <row r="300" spans="10:16" x14ac:dyDescent="0.2">
      <c r="J300" s="147">
        <v>300840</v>
      </c>
      <c r="K300" s="147" t="s">
        <v>329</v>
      </c>
      <c r="L300" s="147" t="s">
        <v>67</v>
      </c>
      <c r="M300" s="147" t="s">
        <v>562</v>
      </c>
      <c r="N300" s="103">
        <f>'Tariffs 2019'!M294</f>
        <v>2.1309999999999998</v>
      </c>
      <c r="O300" s="73">
        <f t="shared" si="12"/>
        <v>1.9199521033835876</v>
      </c>
      <c r="P300" s="157">
        <f t="shared" si="13"/>
        <v>-9.9037023283159192E-2</v>
      </c>
    </row>
    <row r="301" spans="10:16" x14ac:dyDescent="0.2">
      <c r="J301" s="147">
        <v>300843</v>
      </c>
      <c r="K301" s="147" t="s">
        <v>330</v>
      </c>
      <c r="L301" s="147" t="s">
        <v>67</v>
      </c>
      <c r="M301" s="147" t="s">
        <v>562</v>
      </c>
      <c r="N301" s="103">
        <f>'Tariffs 2019'!M295</f>
        <v>1.5799999999999998</v>
      </c>
      <c r="O301" s="73">
        <f t="shared" si="12"/>
        <v>1.9199521033835876</v>
      </c>
      <c r="P301" s="157">
        <f t="shared" si="13"/>
        <v>0.21515955910353654</v>
      </c>
    </row>
    <row r="302" spans="10:16" x14ac:dyDescent="0.2">
      <c r="J302" s="147">
        <v>300844</v>
      </c>
      <c r="K302" s="147" t="s">
        <v>331</v>
      </c>
      <c r="L302" s="147" t="s">
        <v>67</v>
      </c>
      <c r="M302" s="147" t="s">
        <v>562</v>
      </c>
      <c r="N302" s="103">
        <f>'Tariffs 2019'!M296</f>
        <v>2.1970000000000001</v>
      </c>
      <c r="O302" s="73">
        <f t="shared" si="12"/>
        <v>1.9199521033835876</v>
      </c>
      <c r="P302" s="157">
        <f t="shared" si="13"/>
        <v>-0.1261028204899465</v>
      </c>
    </row>
    <row r="303" spans="10:16" x14ac:dyDescent="0.2">
      <c r="J303" s="147">
        <v>300846</v>
      </c>
      <c r="K303" s="147" t="s">
        <v>332</v>
      </c>
      <c r="L303" s="147" t="s">
        <v>67</v>
      </c>
      <c r="M303" s="147" t="s">
        <v>562</v>
      </c>
      <c r="N303" s="103">
        <f>'Tariffs 2019'!M297</f>
        <v>1.472</v>
      </c>
      <c r="O303" s="73">
        <f t="shared" si="12"/>
        <v>1.9199521033835876</v>
      </c>
      <c r="P303" s="157">
        <f t="shared" si="13"/>
        <v>0.30431528762471982</v>
      </c>
    </row>
    <row r="304" spans="10:16" x14ac:dyDescent="0.2">
      <c r="J304" s="147">
        <v>300847</v>
      </c>
      <c r="K304" s="147" t="s">
        <v>333</v>
      </c>
      <c r="L304" s="147" t="s">
        <v>67</v>
      </c>
      <c r="M304" s="147" t="s">
        <v>562</v>
      </c>
      <c r="N304" s="103">
        <f>'Tariffs 2019'!M298</f>
        <v>1.714</v>
      </c>
      <c r="O304" s="73">
        <f t="shared" si="12"/>
        <v>1.9199521033835876</v>
      </c>
      <c r="P304" s="157">
        <f t="shared" si="13"/>
        <v>0.12015875343266488</v>
      </c>
    </row>
    <row r="305" spans="10:16" x14ac:dyDescent="0.2">
      <c r="J305" s="147">
        <v>300851</v>
      </c>
      <c r="K305" s="147" t="s">
        <v>334</v>
      </c>
      <c r="L305" s="147" t="s">
        <v>67</v>
      </c>
      <c r="M305" s="147" t="s">
        <v>562</v>
      </c>
      <c r="N305" s="103">
        <f>'Tariffs 2019'!M299</f>
        <v>1.5719999999999998</v>
      </c>
      <c r="O305" s="73">
        <f t="shared" si="12"/>
        <v>1.9199521033835876</v>
      </c>
      <c r="P305" s="157">
        <f t="shared" si="13"/>
        <v>0.22134357721602274</v>
      </c>
    </row>
    <row r="306" spans="10:16" x14ac:dyDescent="0.2">
      <c r="J306" s="147">
        <v>300852</v>
      </c>
      <c r="K306" s="147" t="s">
        <v>335</v>
      </c>
      <c r="L306" s="147" t="s">
        <v>67</v>
      </c>
      <c r="M306" s="147" t="s">
        <v>562</v>
      </c>
      <c r="N306" s="103">
        <f>'Tariffs 2019'!M300</f>
        <v>1.6709999999999998</v>
      </c>
      <c r="O306" s="73">
        <f t="shared" si="12"/>
        <v>1.9199521033835876</v>
      </c>
      <c r="P306" s="157">
        <f t="shared" si="13"/>
        <v>0.14898390388006449</v>
      </c>
    </row>
    <row r="307" spans="10:16" x14ac:dyDescent="0.2">
      <c r="J307" s="147">
        <v>300854</v>
      </c>
      <c r="K307" s="147" t="s">
        <v>336</v>
      </c>
      <c r="L307" s="147" t="s">
        <v>67</v>
      </c>
      <c r="M307" s="147" t="s">
        <v>562</v>
      </c>
      <c r="N307" s="103">
        <f>'Tariffs 2019'!M301</f>
        <v>1.0609999999999999</v>
      </c>
      <c r="O307" s="73">
        <f t="shared" si="12"/>
        <v>1.9199521033835876</v>
      </c>
      <c r="P307" s="157">
        <f t="shared" si="13"/>
        <v>0.80956842920225036</v>
      </c>
    </row>
    <row r="308" spans="10:16" x14ac:dyDescent="0.2">
      <c r="J308" s="147">
        <v>300855</v>
      </c>
      <c r="K308" s="147" t="s">
        <v>337</v>
      </c>
      <c r="L308" s="147" t="s">
        <v>67</v>
      </c>
      <c r="M308" s="147" t="s">
        <v>562</v>
      </c>
      <c r="N308" s="103">
        <f>'Tariffs 2019'!M302</f>
        <v>1.4969999999999999</v>
      </c>
      <c r="O308" s="73">
        <f t="shared" si="12"/>
        <v>1.9199521033835876</v>
      </c>
      <c r="P308" s="157">
        <f t="shared" si="13"/>
        <v>0.28253313519277734</v>
      </c>
    </row>
    <row r="309" spans="10:16" x14ac:dyDescent="0.2">
      <c r="J309" s="147">
        <v>300856</v>
      </c>
      <c r="K309" s="147" t="s">
        <v>338</v>
      </c>
      <c r="L309" s="147" t="s">
        <v>67</v>
      </c>
      <c r="M309" s="147" t="s">
        <v>562</v>
      </c>
      <c r="N309" s="103">
        <f>'Tariffs 2019'!M303</f>
        <v>1.3029999999999999</v>
      </c>
      <c r="O309" s="73">
        <f t="shared" si="12"/>
        <v>1.9199521033835876</v>
      </c>
      <c r="P309" s="157">
        <f t="shared" si="13"/>
        <v>0.4734858813381333</v>
      </c>
    </row>
    <row r="310" spans="10:16" x14ac:dyDescent="0.2">
      <c r="J310" s="147">
        <v>300857</v>
      </c>
      <c r="K310" s="147" t="s">
        <v>339</v>
      </c>
      <c r="L310" s="147" t="s">
        <v>67</v>
      </c>
      <c r="M310" s="147" t="s">
        <v>562</v>
      </c>
      <c r="N310" s="103">
        <f>'Tariffs 2019'!M304</f>
        <v>1.6539999999999999</v>
      </c>
      <c r="O310" s="73">
        <f t="shared" si="12"/>
        <v>1.9199521033835876</v>
      </c>
      <c r="P310" s="157">
        <f t="shared" si="13"/>
        <v>0.16079329104207235</v>
      </c>
    </row>
    <row r="311" spans="10:16" x14ac:dyDescent="0.2">
      <c r="J311" s="147">
        <v>300858</v>
      </c>
      <c r="K311" s="147" t="s">
        <v>340</v>
      </c>
      <c r="L311" s="147" t="s">
        <v>67</v>
      </c>
      <c r="M311" s="147" t="s">
        <v>562</v>
      </c>
      <c r="N311" s="103">
        <f>'Tariffs 2019'!M305</f>
        <v>1.4969999999999999</v>
      </c>
      <c r="O311" s="73">
        <f t="shared" si="12"/>
        <v>1.9199521033835876</v>
      </c>
      <c r="P311" s="157">
        <f t="shared" si="13"/>
        <v>0.28253313519277734</v>
      </c>
    </row>
    <row r="312" spans="10:16" x14ac:dyDescent="0.2">
      <c r="J312" s="147">
        <v>300885</v>
      </c>
      <c r="K312" s="147" t="s">
        <v>589</v>
      </c>
      <c r="L312" s="147" t="s">
        <v>67</v>
      </c>
      <c r="M312" s="147" t="s">
        <v>562</v>
      </c>
      <c r="N312" s="103">
        <f>'Tariffs 2019'!M306</f>
        <v>3.016</v>
      </c>
      <c r="O312" s="73">
        <f t="shared" si="12"/>
        <v>1.9199521033835876</v>
      </c>
      <c r="P312" s="157">
        <f t="shared" si="13"/>
        <v>-0.36341110630517653</v>
      </c>
    </row>
    <row r="313" spans="10:16" x14ac:dyDescent="0.2">
      <c r="J313" s="147">
        <v>300887</v>
      </c>
      <c r="K313" s="147" t="s">
        <v>341</v>
      </c>
      <c r="L313" s="147" t="s">
        <v>69</v>
      </c>
      <c r="M313" s="147" t="s">
        <v>562</v>
      </c>
      <c r="N313" s="103">
        <f>'Tariffs 2019'!M307</f>
        <v>3.3339999999999996</v>
      </c>
      <c r="O313" s="73">
        <f t="shared" si="12"/>
        <v>1.9199521033835876</v>
      </c>
      <c r="P313" s="157">
        <f t="shared" si="13"/>
        <v>-0.4241295430763084</v>
      </c>
    </row>
    <row r="314" spans="10:16" x14ac:dyDescent="0.2">
      <c r="J314" s="147">
        <v>300888</v>
      </c>
      <c r="K314" s="147" t="s">
        <v>342</v>
      </c>
      <c r="L314" s="147" t="s">
        <v>67</v>
      </c>
      <c r="M314" s="147" t="s">
        <v>562</v>
      </c>
      <c r="N314" s="103">
        <f>'Tariffs 2019'!M308</f>
        <v>2.2050000000000001</v>
      </c>
      <c r="O314" s="73">
        <f t="shared" si="12"/>
        <v>1.9199521033835876</v>
      </c>
      <c r="P314" s="157">
        <f t="shared" si="13"/>
        <v>-0.12927342250177437</v>
      </c>
    </row>
    <row r="315" spans="10:16" x14ac:dyDescent="0.2">
      <c r="J315" s="147">
        <v>300889</v>
      </c>
      <c r="K315" s="147" t="s">
        <v>343</v>
      </c>
      <c r="L315" s="147" t="s">
        <v>67</v>
      </c>
      <c r="M315" s="147" t="s">
        <v>562</v>
      </c>
      <c r="N315" s="103">
        <f>'Tariffs 2019'!M309</f>
        <v>2.2170000000000001</v>
      </c>
      <c r="O315" s="73">
        <f t="shared" si="12"/>
        <v>1.9199521033835876</v>
      </c>
      <c r="P315" s="157">
        <f t="shared" si="13"/>
        <v>-0.13398642156807059</v>
      </c>
    </row>
    <row r="316" spans="10:16" x14ac:dyDescent="0.2">
      <c r="J316" s="147">
        <v>300892</v>
      </c>
      <c r="K316" s="147" t="s">
        <v>344</v>
      </c>
      <c r="L316" s="147" t="s">
        <v>67</v>
      </c>
      <c r="M316" s="147" t="s">
        <v>562</v>
      </c>
      <c r="N316" s="103">
        <f>'Tariffs 2019'!M310</f>
        <v>3.0069999999999997</v>
      </c>
      <c r="O316" s="73">
        <f t="shared" si="12"/>
        <v>1.9199521033835876</v>
      </c>
      <c r="P316" s="157">
        <f t="shared" si="13"/>
        <v>-0.36150578537293387</v>
      </c>
    </row>
    <row r="317" spans="10:16" x14ac:dyDescent="0.2">
      <c r="J317" s="147">
        <v>300893</v>
      </c>
      <c r="K317" s="147" t="s">
        <v>345</v>
      </c>
      <c r="L317" s="147" t="s">
        <v>67</v>
      </c>
      <c r="M317" s="147" t="s">
        <v>562</v>
      </c>
      <c r="N317" s="103">
        <f>'Tariffs 2019'!M311</f>
        <v>1.6639999999999999</v>
      </c>
      <c r="O317" s="73">
        <f t="shared" si="12"/>
        <v>1.9199521033835876</v>
      </c>
      <c r="P317" s="157">
        <f t="shared" si="13"/>
        <v>0.15381736982186758</v>
      </c>
    </row>
    <row r="318" spans="10:16" x14ac:dyDescent="0.2">
      <c r="J318" s="147">
        <v>300895</v>
      </c>
      <c r="K318" s="147" t="s">
        <v>346</v>
      </c>
      <c r="L318" s="147" t="s">
        <v>67</v>
      </c>
      <c r="M318" s="147" t="s">
        <v>562</v>
      </c>
      <c r="N318" s="103">
        <f>'Tariffs 2019'!M312</f>
        <v>2.2090000000000001</v>
      </c>
      <c r="O318" s="73">
        <f t="shared" si="12"/>
        <v>1.9199521033835876</v>
      </c>
      <c r="P318" s="157">
        <f t="shared" si="13"/>
        <v>-0.13085011164165347</v>
      </c>
    </row>
    <row r="319" spans="10:16" x14ac:dyDescent="0.2">
      <c r="J319" s="147">
        <v>300896</v>
      </c>
      <c r="K319" s="147" t="s">
        <v>347</v>
      </c>
      <c r="L319" s="147" t="s">
        <v>67</v>
      </c>
      <c r="M319" s="147" t="s">
        <v>562</v>
      </c>
      <c r="N319" s="103">
        <f>'Tariffs 2019'!M313</f>
        <v>2.2890000000000001</v>
      </c>
      <c r="O319" s="73">
        <f t="shared" si="12"/>
        <v>1.9199521033835876</v>
      </c>
      <c r="P319" s="157">
        <f t="shared" si="13"/>
        <v>-0.16122669140079185</v>
      </c>
    </row>
    <row r="320" spans="10:16" x14ac:dyDescent="0.2">
      <c r="J320" s="147">
        <v>300899</v>
      </c>
      <c r="K320" s="147" t="s">
        <v>348</v>
      </c>
      <c r="L320" s="147" t="s">
        <v>67</v>
      </c>
      <c r="M320" s="147" t="s">
        <v>562</v>
      </c>
      <c r="N320" s="103">
        <f>'Tariffs 2019'!M314</f>
        <v>1.944</v>
      </c>
      <c r="O320" s="73">
        <f t="shared" si="12"/>
        <v>1.9199521033835876</v>
      </c>
      <c r="P320" s="157">
        <f t="shared" si="13"/>
        <v>-1.2370317189512542E-2</v>
      </c>
    </row>
    <row r="321" spans="10:16" x14ac:dyDescent="0.2">
      <c r="J321" s="147">
        <v>300903</v>
      </c>
      <c r="K321" s="147" t="s">
        <v>349</v>
      </c>
      <c r="L321" s="147" t="s">
        <v>67</v>
      </c>
      <c r="M321" s="147" t="s">
        <v>562</v>
      </c>
      <c r="N321" s="103">
        <f>'Tariffs 2019'!M315</f>
        <v>2.17</v>
      </c>
      <c r="O321" s="73">
        <f t="shared" si="12"/>
        <v>1.9199521033835876</v>
      </c>
      <c r="P321" s="157">
        <f t="shared" si="13"/>
        <v>-0.11522944544535133</v>
      </c>
    </row>
    <row r="322" spans="10:16" x14ac:dyDescent="0.2">
      <c r="J322" s="147">
        <v>300905</v>
      </c>
      <c r="K322" s="147" t="s">
        <v>350</v>
      </c>
      <c r="L322" s="147" t="s">
        <v>67</v>
      </c>
      <c r="M322" s="147" t="s">
        <v>562</v>
      </c>
      <c r="N322" s="103">
        <f>'Tariffs 2019'!M316</f>
        <v>2.5209999999999999</v>
      </c>
      <c r="O322" s="73">
        <f t="shared" si="12"/>
        <v>1.9199521033835876</v>
      </c>
      <c r="P322" s="157">
        <f t="shared" si="13"/>
        <v>-0.23841646037937816</v>
      </c>
    </row>
    <row r="323" spans="10:16" x14ac:dyDescent="0.2">
      <c r="J323" s="147">
        <v>300906</v>
      </c>
      <c r="K323" s="147" t="s">
        <v>351</v>
      </c>
      <c r="L323" s="147" t="s">
        <v>67</v>
      </c>
      <c r="M323" s="147" t="s">
        <v>562</v>
      </c>
      <c r="N323" s="103">
        <f>'Tariffs 2019'!M317</f>
        <v>2.923</v>
      </c>
      <c r="O323" s="73">
        <f t="shared" si="12"/>
        <v>1.9199521033835876</v>
      </c>
      <c r="P323" s="157">
        <f t="shared" si="13"/>
        <v>-0.34315699507916952</v>
      </c>
    </row>
    <row r="324" spans="10:16" x14ac:dyDescent="0.2">
      <c r="J324" s="147">
        <v>300907</v>
      </c>
      <c r="K324" s="147" t="s">
        <v>352</v>
      </c>
      <c r="L324" s="147" t="s">
        <v>67</v>
      </c>
      <c r="M324" s="147" t="s">
        <v>562</v>
      </c>
      <c r="N324" s="103">
        <f>'Tariffs 2019'!M318</f>
        <v>2.2090000000000001</v>
      </c>
      <c r="O324" s="73">
        <f t="shared" si="12"/>
        <v>1.9199521033835876</v>
      </c>
      <c r="P324" s="157">
        <f t="shared" si="13"/>
        <v>-0.13085011164165347</v>
      </c>
    </row>
    <row r="325" spans="10:16" x14ac:dyDescent="0.2">
      <c r="J325" s="147">
        <v>300908</v>
      </c>
      <c r="K325" s="147" t="s">
        <v>353</v>
      </c>
      <c r="L325" s="147" t="s">
        <v>67</v>
      </c>
      <c r="M325" s="147" t="s">
        <v>562</v>
      </c>
      <c r="N325" s="103">
        <f>'Tariffs 2019'!M319</f>
        <v>2.82</v>
      </c>
      <c r="O325" s="73">
        <f t="shared" si="12"/>
        <v>1.9199521033835876</v>
      </c>
      <c r="P325" s="157">
        <f t="shared" si="13"/>
        <v>-0.31916592078596184</v>
      </c>
    </row>
    <row r="326" spans="10:16" x14ac:dyDescent="0.2">
      <c r="J326" s="147">
        <v>300909</v>
      </c>
      <c r="K326" s="147" t="s">
        <v>354</v>
      </c>
      <c r="L326" s="147" t="s">
        <v>67</v>
      </c>
      <c r="M326" s="147" t="s">
        <v>562</v>
      </c>
      <c r="N326" s="103">
        <f>'Tariffs 2019'!M320</f>
        <v>3.3929999999999998</v>
      </c>
      <c r="O326" s="73">
        <f t="shared" si="12"/>
        <v>1.9199521033835876</v>
      </c>
      <c r="P326" s="157">
        <f t="shared" si="13"/>
        <v>-0.43414320560460135</v>
      </c>
    </row>
    <row r="327" spans="10:16" x14ac:dyDescent="0.2">
      <c r="J327" s="147">
        <v>300910</v>
      </c>
      <c r="K327" s="147" t="s">
        <v>355</v>
      </c>
      <c r="L327" s="147" t="s">
        <v>67</v>
      </c>
      <c r="M327" s="147" t="s">
        <v>562</v>
      </c>
      <c r="N327" s="103">
        <f>'Tariffs 2019'!M321</f>
        <v>2.202</v>
      </c>
      <c r="O327" s="73">
        <f t="shared" si="12"/>
        <v>1.9199521033835876</v>
      </c>
      <c r="P327" s="157">
        <f t="shared" si="13"/>
        <v>-0.12808714651063233</v>
      </c>
    </row>
    <row r="328" spans="10:16" x14ac:dyDescent="0.2">
      <c r="J328" s="147">
        <v>300911</v>
      </c>
      <c r="K328" s="147" t="s">
        <v>356</v>
      </c>
      <c r="L328" s="147" t="s">
        <v>67</v>
      </c>
      <c r="M328" s="147" t="s">
        <v>562</v>
      </c>
      <c r="N328" s="103">
        <f>'Tariffs 2019'!M322</f>
        <v>2.2090000000000001</v>
      </c>
      <c r="O328" s="73">
        <f t="shared" si="12"/>
        <v>1.9199521033835876</v>
      </c>
      <c r="P328" s="157">
        <f t="shared" si="13"/>
        <v>-0.13085011164165347</v>
      </c>
    </row>
    <row r="329" spans="10:16" x14ac:dyDescent="0.2">
      <c r="J329" s="147">
        <v>300912</v>
      </c>
      <c r="K329" s="147" t="s">
        <v>357</v>
      </c>
      <c r="L329" s="147" t="s">
        <v>67</v>
      </c>
      <c r="M329" s="147" t="s">
        <v>562</v>
      </c>
      <c r="N329" s="103">
        <f>'Tariffs 2019'!M323</f>
        <v>2.5209999999999999</v>
      </c>
      <c r="O329" s="73">
        <f t="shared" si="12"/>
        <v>1.9199521033835876</v>
      </c>
      <c r="P329" s="157">
        <f t="shared" si="13"/>
        <v>-0.23841646037937816</v>
      </c>
    </row>
    <row r="330" spans="10:16" x14ac:dyDescent="0.2">
      <c r="J330" s="147">
        <v>300916</v>
      </c>
      <c r="K330" s="147" t="s">
        <v>358</v>
      </c>
      <c r="L330" s="147" t="s">
        <v>69</v>
      </c>
      <c r="M330" s="147" t="s">
        <v>562</v>
      </c>
      <c r="N330" s="103">
        <f>'Tariffs 2019'!M324</f>
        <v>2.8079999999999998</v>
      </c>
      <c r="O330" s="73">
        <f t="shared" si="12"/>
        <v>1.9199521033835876</v>
      </c>
      <c r="P330" s="157">
        <f t="shared" si="13"/>
        <v>-0.31625637343889329</v>
      </c>
    </row>
    <row r="331" spans="10:16" x14ac:dyDescent="0.2">
      <c r="J331" s="147">
        <v>300923</v>
      </c>
      <c r="K331" s="147" t="s">
        <v>359</v>
      </c>
      <c r="L331" s="147" t="s">
        <v>69</v>
      </c>
      <c r="M331" s="147" t="s">
        <v>562</v>
      </c>
      <c r="N331" s="103">
        <f>'Tariffs 2019'!M325</f>
        <v>2.9919999999999995</v>
      </c>
      <c r="O331" s="73">
        <f t="shared" si="12"/>
        <v>1.9199521033835876</v>
      </c>
      <c r="P331" s="157">
        <f t="shared" si="13"/>
        <v>-0.35830477828088642</v>
      </c>
    </row>
    <row r="332" spans="10:16" x14ac:dyDescent="0.2">
      <c r="J332" s="147">
        <v>300927</v>
      </c>
      <c r="K332" s="147" t="s">
        <v>360</v>
      </c>
      <c r="L332" s="147" t="s">
        <v>69</v>
      </c>
      <c r="M332" s="147" t="s">
        <v>562</v>
      </c>
      <c r="N332" s="103">
        <f>'Tariffs 2019'!M326</f>
        <v>2.6909999999999998</v>
      </c>
      <c r="O332" s="73">
        <f t="shared" si="12"/>
        <v>1.9199521033835876</v>
      </c>
      <c r="P332" s="157">
        <f t="shared" si="13"/>
        <v>-0.28652838967536687</v>
      </c>
    </row>
    <row r="333" spans="10:16" x14ac:dyDescent="0.2">
      <c r="J333" s="147">
        <v>300940</v>
      </c>
      <c r="K333" s="147" t="s">
        <v>361</v>
      </c>
      <c r="L333" s="147" t="s">
        <v>67</v>
      </c>
      <c r="M333" s="147" t="s">
        <v>562</v>
      </c>
      <c r="N333" s="103">
        <f>'Tariffs 2019'!M327</f>
        <v>2.2890000000000001</v>
      </c>
      <c r="O333" s="73">
        <f t="shared" si="12"/>
        <v>1.9199521033835876</v>
      </c>
      <c r="P333" s="157">
        <f t="shared" si="13"/>
        <v>-0.16122669140079185</v>
      </c>
    </row>
    <row r="334" spans="10:16" x14ac:dyDescent="0.2">
      <c r="J334" s="147">
        <v>300942</v>
      </c>
      <c r="K334" s="147" t="s">
        <v>362</v>
      </c>
      <c r="L334" s="147" t="s">
        <v>69</v>
      </c>
      <c r="M334" s="147" t="s">
        <v>562</v>
      </c>
      <c r="N334" s="103">
        <f>'Tariffs 2019'!M328</f>
        <v>3.0089999999999995</v>
      </c>
      <c r="O334" s="73">
        <f t="shared" si="12"/>
        <v>1.9199521033835876</v>
      </c>
      <c r="P334" s="157">
        <f t="shared" si="13"/>
        <v>-0.36193017501376273</v>
      </c>
    </row>
    <row r="335" spans="10:16" x14ac:dyDescent="0.2">
      <c r="J335" s="147">
        <v>300952</v>
      </c>
      <c r="K335" s="147" t="s">
        <v>363</v>
      </c>
      <c r="L335" s="147" t="s">
        <v>69</v>
      </c>
      <c r="M335" s="147" t="s">
        <v>562</v>
      </c>
      <c r="N335" s="103">
        <f>'Tariffs 2019'!M329</f>
        <v>2.8769999999999998</v>
      </c>
      <c r="O335" s="73">
        <f t="shared" si="12"/>
        <v>1.9199521033835876</v>
      </c>
      <c r="P335" s="157">
        <f t="shared" si="13"/>
        <v>-0.33265481286632337</v>
      </c>
    </row>
    <row r="336" spans="10:16" x14ac:dyDescent="0.2">
      <c r="J336" s="147">
        <v>300958</v>
      </c>
      <c r="K336" s="147" t="s">
        <v>364</v>
      </c>
      <c r="L336" s="147" t="s">
        <v>69</v>
      </c>
      <c r="M336" s="147" t="s">
        <v>562</v>
      </c>
      <c r="N336" s="103">
        <f>'Tariffs 2019'!M330</f>
        <v>2.4209999999999998</v>
      </c>
      <c r="O336" s="73">
        <f t="shared" si="12"/>
        <v>1.9199521033835876</v>
      </c>
      <c r="P336" s="157">
        <f t="shared" si="13"/>
        <v>-0.20695906510384646</v>
      </c>
    </row>
    <row r="337" spans="10:16" x14ac:dyDescent="0.2">
      <c r="J337" s="147">
        <v>300965</v>
      </c>
      <c r="K337" s="147" t="s">
        <v>365</v>
      </c>
      <c r="L337" s="147" t="s">
        <v>69</v>
      </c>
      <c r="M337" s="147" t="s">
        <v>562</v>
      </c>
      <c r="N337" s="103">
        <f>'Tariffs 2019'!M331</f>
        <v>3.2529999999999997</v>
      </c>
      <c r="O337" s="73">
        <f t="shared" si="12"/>
        <v>1.9199521033835876</v>
      </c>
      <c r="P337" s="157">
        <f t="shared" si="13"/>
        <v>-0.40979031559065854</v>
      </c>
    </row>
    <row r="338" spans="10:16" x14ac:dyDescent="0.2">
      <c r="J338" s="147">
        <v>300968</v>
      </c>
      <c r="K338" s="147" t="s">
        <v>366</v>
      </c>
      <c r="L338" s="147" t="s">
        <v>67</v>
      </c>
      <c r="M338" s="147" t="s">
        <v>562</v>
      </c>
      <c r="N338" s="103">
        <f>'Tariffs 2019'!M332</f>
        <v>2.17</v>
      </c>
      <c r="O338" s="73">
        <f t="shared" ref="O338:O401" si="14">IF(L338="storage",$F$12,$F$11)</f>
        <v>1.9199521033835876</v>
      </c>
      <c r="P338" s="157">
        <f t="shared" ref="P338:P401" si="15">(O338-N338)/N338</f>
        <v>-0.11522944544535133</v>
      </c>
    </row>
    <row r="339" spans="10:16" x14ac:dyDescent="0.2">
      <c r="J339" s="147">
        <v>300975</v>
      </c>
      <c r="K339" s="147" t="s">
        <v>367</v>
      </c>
      <c r="L339" s="147" t="s">
        <v>67</v>
      </c>
      <c r="M339" s="147" t="s">
        <v>562</v>
      </c>
      <c r="N339" s="103">
        <f>'Tariffs 2019'!M333</f>
        <v>2.2890000000000001</v>
      </c>
      <c r="O339" s="73">
        <f t="shared" si="14"/>
        <v>1.9199521033835876</v>
      </c>
      <c r="P339" s="157">
        <f t="shared" si="15"/>
        <v>-0.16122669140079185</v>
      </c>
    </row>
    <row r="340" spans="10:16" x14ac:dyDescent="0.2">
      <c r="J340" s="147">
        <v>300983</v>
      </c>
      <c r="K340" s="147" t="s">
        <v>368</v>
      </c>
      <c r="L340" s="147" t="s">
        <v>67</v>
      </c>
      <c r="M340" s="147" t="s">
        <v>562</v>
      </c>
      <c r="N340" s="103">
        <f>'Tariffs 2019'!M334</f>
        <v>2.17</v>
      </c>
      <c r="O340" s="73">
        <f t="shared" si="14"/>
        <v>1.9199521033835876</v>
      </c>
      <c r="P340" s="157">
        <f t="shared" si="15"/>
        <v>-0.11522944544535133</v>
      </c>
    </row>
    <row r="341" spans="10:16" x14ac:dyDescent="0.2">
      <c r="J341" s="147">
        <v>300991</v>
      </c>
      <c r="K341" s="147" t="s">
        <v>369</v>
      </c>
      <c r="L341" s="147" t="s">
        <v>67</v>
      </c>
      <c r="M341" s="147" t="s">
        <v>562</v>
      </c>
      <c r="N341" s="103">
        <f>'Tariffs 2019'!M335</f>
        <v>2.1110000000000002</v>
      </c>
      <c r="O341" s="73">
        <f t="shared" si="14"/>
        <v>1.9199521033835876</v>
      </c>
      <c r="P341" s="157">
        <f t="shared" si="15"/>
        <v>-9.0501135299105931E-2</v>
      </c>
    </row>
    <row r="342" spans="10:16" x14ac:dyDescent="0.2">
      <c r="J342" s="147">
        <v>300997</v>
      </c>
      <c r="K342" s="147" t="s">
        <v>370</v>
      </c>
      <c r="L342" s="147" t="s">
        <v>67</v>
      </c>
      <c r="M342" s="147" t="s">
        <v>562</v>
      </c>
      <c r="N342" s="103">
        <f>'Tariffs 2019'!M336</f>
        <v>1.9289999999999998</v>
      </c>
      <c r="O342" s="73">
        <f t="shared" si="14"/>
        <v>1.9199521033835876</v>
      </c>
      <c r="P342" s="157">
        <f t="shared" si="15"/>
        <v>-4.6904596248897121E-3</v>
      </c>
    </row>
    <row r="343" spans="10:16" x14ac:dyDescent="0.2">
      <c r="J343" s="147">
        <v>300998</v>
      </c>
      <c r="K343" s="147" t="s">
        <v>590</v>
      </c>
      <c r="L343" s="147" t="s">
        <v>67</v>
      </c>
      <c r="M343" s="147" t="s">
        <v>562</v>
      </c>
      <c r="N343" s="103">
        <f>'Tariffs 2019'!M337</f>
        <v>1.7989999999999999</v>
      </c>
      <c r="O343" s="73">
        <f t="shared" si="14"/>
        <v>1.9199521033835876</v>
      </c>
      <c r="P343" s="157">
        <f t="shared" si="15"/>
        <v>6.7232964637903084E-2</v>
      </c>
    </row>
    <row r="344" spans="10:16" x14ac:dyDescent="0.2">
      <c r="J344" s="147">
        <v>301002</v>
      </c>
      <c r="K344" s="147" t="s">
        <v>371</v>
      </c>
      <c r="L344" s="147" t="s">
        <v>67</v>
      </c>
      <c r="M344" s="147" t="s">
        <v>562</v>
      </c>
      <c r="N344" s="103">
        <f>'Tariffs 2019'!M338</f>
        <v>2.6659999999999999</v>
      </c>
      <c r="O344" s="73">
        <f t="shared" si="14"/>
        <v>1.9199521033835876</v>
      </c>
      <c r="P344" s="157">
        <f t="shared" si="15"/>
        <v>-0.27983792071133246</v>
      </c>
    </row>
    <row r="345" spans="10:16" x14ac:dyDescent="0.2">
      <c r="J345" s="147">
        <v>301006</v>
      </c>
      <c r="K345" s="147" t="s">
        <v>372</v>
      </c>
      <c r="L345" s="147" t="s">
        <v>67</v>
      </c>
      <c r="M345" s="147" t="s">
        <v>562</v>
      </c>
      <c r="N345" s="103">
        <f>'Tariffs 2019'!M339</f>
        <v>2.82</v>
      </c>
      <c r="O345" s="73">
        <f t="shared" si="14"/>
        <v>1.9199521033835876</v>
      </c>
      <c r="P345" s="157">
        <f t="shared" si="15"/>
        <v>-0.31916592078596184</v>
      </c>
    </row>
    <row r="346" spans="10:16" x14ac:dyDescent="0.2">
      <c r="J346" s="147">
        <v>301009</v>
      </c>
      <c r="K346" s="147" t="s">
        <v>373</v>
      </c>
      <c r="L346" s="147" t="s">
        <v>67</v>
      </c>
      <c r="M346" s="147" t="s">
        <v>562</v>
      </c>
      <c r="N346" s="103">
        <f>'Tariffs 2019'!M340</f>
        <v>2.2090000000000001</v>
      </c>
      <c r="O346" s="73">
        <f t="shared" si="14"/>
        <v>1.9199521033835876</v>
      </c>
      <c r="P346" s="157">
        <f t="shared" si="15"/>
        <v>-0.13085011164165347</v>
      </c>
    </row>
    <row r="347" spans="10:16" x14ac:dyDescent="0.2">
      <c r="J347" s="147">
        <v>301013</v>
      </c>
      <c r="K347" s="147" t="s">
        <v>374</v>
      </c>
      <c r="L347" s="147" t="s">
        <v>67</v>
      </c>
      <c r="M347" s="147" t="s">
        <v>562</v>
      </c>
      <c r="N347" s="103">
        <f>'Tariffs 2019'!M341</f>
        <v>2.2170000000000001</v>
      </c>
      <c r="O347" s="73">
        <f t="shared" si="14"/>
        <v>1.9199521033835876</v>
      </c>
      <c r="P347" s="157">
        <f t="shared" si="15"/>
        <v>-0.13398642156807059</v>
      </c>
    </row>
    <row r="348" spans="10:16" x14ac:dyDescent="0.2">
      <c r="J348" s="147">
        <v>301014</v>
      </c>
      <c r="K348" s="147" t="s">
        <v>375</v>
      </c>
      <c r="L348" s="147" t="s">
        <v>67</v>
      </c>
      <c r="M348" s="147" t="s">
        <v>562</v>
      </c>
      <c r="N348" s="103">
        <f>'Tariffs 2019'!M342</f>
        <v>2.82</v>
      </c>
      <c r="O348" s="73">
        <f t="shared" si="14"/>
        <v>1.9199521033835876</v>
      </c>
      <c r="P348" s="157">
        <f t="shared" si="15"/>
        <v>-0.31916592078596184</v>
      </c>
    </row>
    <row r="349" spans="10:16" x14ac:dyDescent="0.2">
      <c r="J349" s="147">
        <v>301015</v>
      </c>
      <c r="K349" s="147" t="s">
        <v>376</v>
      </c>
      <c r="L349" s="147" t="s">
        <v>67</v>
      </c>
      <c r="M349" s="147" t="s">
        <v>562</v>
      </c>
      <c r="N349" s="103">
        <f>'Tariffs 2019'!M343</f>
        <v>1.994</v>
      </c>
      <c r="O349" s="73">
        <f t="shared" si="14"/>
        <v>1.9199521033835876</v>
      </c>
      <c r="P349" s="157">
        <f t="shared" si="15"/>
        <v>-3.7135354371320171E-2</v>
      </c>
    </row>
    <row r="350" spans="10:16" x14ac:dyDescent="0.2">
      <c r="J350" s="147">
        <v>301016</v>
      </c>
      <c r="K350" s="147" t="s">
        <v>377</v>
      </c>
      <c r="L350" s="147" t="s">
        <v>67</v>
      </c>
      <c r="M350" s="147" t="s">
        <v>562</v>
      </c>
      <c r="N350" s="103">
        <f>'Tariffs 2019'!M344</f>
        <v>2.202</v>
      </c>
      <c r="O350" s="73">
        <f t="shared" si="14"/>
        <v>1.9199521033835876</v>
      </c>
      <c r="P350" s="157">
        <f t="shared" si="15"/>
        <v>-0.12808714651063233</v>
      </c>
    </row>
    <row r="351" spans="10:16" x14ac:dyDescent="0.2">
      <c r="J351" s="147">
        <v>301017</v>
      </c>
      <c r="K351" s="147" t="s">
        <v>378</v>
      </c>
      <c r="L351" s="147" t="s">
        <v>67</v>
      </c>
      <c r="M351" s="147" t="s">
        <v>562</v>
      </c>
      <c r="N351" s="103">
        <f>'Tariffs 2019'!M345</f>
        <v>2.202</v>
      </c>
      <c r="O351" s="73">
        <f t="shared" si="14"/>
        <v>1.9199521033835876</v>
      </c>
      <c r="P351" s="157">
        <f t="shared" si="15"/>
        <v>-0.12808714651063233</v>
      </c>
    </row>
    <row r="352" spans="10:16" x14ac:dyDescent="0.2">
      <c r="J352" s="147">
        <v>301021</v>
      </c>
      <c r="K352" s="147" t="s">
        <v>379</v>
      </c>
      <c r="L352" s="147" t="s">
        <v>67</v>
      </c>
      <c r="M352" s="147" t="s">
        <v>562</v>
      </c>
      <c r="N352" s="103">
        <f>'Tariffs 2019'!M346</f>
        <v>2.202</v>
      </c>
      <c r="O352" s="73">
        <f t="shared" si="14"/>
        <v>1.9199521033835876</v>
      </c>
      <c r="P352" s="157">
        <f t="shared" si="15"/>
        <v>-0.12808714651063233</v>
      </c>
    </row>
    <row r="353" spans="10:16" x14ac:dyDescent="0.2">
      <c r="J353" s="147">
        <v>301022</v>
      </c>
      <c r="K353" s="147" t="s">
        <v>380</v>
      </c>
      <c r="L353" s="147" t="s">
        <v>67</v>
      </c>
      <c r="M353" s="147" t="s">
        <v>562</v>
      </c>
      <c r="N353" s="103">
        <f>'Tariffs 2019'!M347</f>
        <v>2.2170000000000001</v>
      </c>
      <c r="O353" s="73">
        <f t="shared" si="14"/>
        <v>1.9199521033835876</v>
      </c>
      <c r="P353" s="157">
        <f t="shared" si="15"/>
        <v>-0.13398642156807059</v>
      </c>
    </row>
    <row r="354" spans="10:16" x14ac:dyDescent="0.2">
      <c r="J354" s="147">
        <v>301024</v>
      </c>
      <c r="K354" s="147" t="s">
        <v>381</v>
      </c>
      <c r="L354" s="147" t="s">
        <v>67</v>
      </c>
      <c r="M354" s="147" t="s">
        <v>562</v>
      </c>
      <c r="N354" s="103">
        <f>'Tariffs 2019'!M348</f>
        <v>2.9409999999999998</v>
      </c>
      <c r="O354" s="73">
        <f t="shared" si="14"/>
        <v>1.9199521033835876</v>
      </c>
      <c r="P354" s="157">
        <f t="shared" si="15"/>
        <v>-0.34717711547650876</v>
      </c>
    </row>
    <row r="355" spans="10:16" x14ac:dyDescent="0.2">
      <c r="J355" s="147">
        <v>301027</v>
      </c>
      <c r="K355" s="147" t="s">
        <v>382</v>
      </c>
      <c r="L355" s="147" t="s">
        <v>67</v>
      </c>
      <c r="M355" s="147" t="s">
        <v>562</v>
      </c>
      <c r="N355" s="103">
        <f>'Tariffs 2019'!M349</f>
        <v>2.82</v>
      </c>
      <c r="O355" s="73">
        <f t="shared" si="14"/>
        <v>1.9199521033835876</v>
      </c>
      <c r="P355" s="157">
        <f t="shared" si="15"/>
        <v>-0.31916592078596184</v>
      </c>
    </row>
    <row r="356" spans="10:16" x14ac:dyDescent="0.2">
      <c r="J356" s="147">
        <v>301028</v>
      </c>
      <c r="K356" s="147" t="s">
        <v>383</v>
      </c>
      <c r="L356" s="147" t="s">
        <v>67</v>
      </c>
      <c r="M356" s="147" t="s">
        <v>562</v>
      </c>
      <c r="N356" s="103">
        <f>'Tariffs 2019'!M350</f>
        <v>2.17</v>
      </c>
      <c r="O356" s="73">
        <f t="shared" si="14"/>
        <v>1.9199521033835876</v>
      </c>
      <c r="P356" s="157">
        <f t="shared" si="15"/>
        <v>-0.11522944544535133</v>
      </c>
    </row>
    <row r="357" spans="10:16" x14ac:dyDescent="0.2">
      <c r="J357" s="147">
        <v>301029</v>
      </c>
      <c r="K357" s="147" t="s">
        <v>384</v>
      </c>
      <c r="L357" s="147" t="s">
        <v>67</v>
      </c>
      <c r="M357" s="147" t="s">
        <v>562</v>
      </c>
      <c r="N357" s="103">
        <f>'Tariffs 2019'!M351</f>
        <v>2.17</v>
      </c>
      <c r="O357" s="73">
        <f t="shared" si="14"/>
        <v>1.9199521033835876</v>
      </c>
      <c r="P357" s="157">
        <f t="shared" si="15"/>
        <v>-0.11522944544535133</v>
      </c>
    </row>
    <row r="358" spans="10:16" x14ac:dyDescent="0.2">
      <c r="J358" s="147">
        <v>301031</v>
      </c>
      <c r="K358" s="147" t="s">
        <v>385</v>
      </c>
      <c r="L358" s="147" t="s">
        <v>67</v>
      </c>
      <c r="M358" s="147" t="s">
        <v>562</v>
      </c>
      <c r="N358" s="103">
        <f>'Tariffs 2019'!M352</f>
        <v>2.5589999999999997</v>
      </c>
      <c r="O358" s="73">
        <f t="shared" si="14"/>
        <v>1.9199521033835876</v>
      </c>
      <c r="P358" s="157">
        <f t="shared" si="15"/>
        <v>-0.24972563369144674</v>
      </c>
    </row>
    <row r="359" spans="10:16" x14ac:dyDescent="0.2">
      <c r="J359" s="147">
        <v>301033</v>
      </c>
      <c r="K359" s="147" t="s">
        <v>386</v>
      </c>
      <c r="L359" s="147" t="s">
        <v>67</v>
      </c>
      <c r="M359" s="147" t="s">
        <v>562</v>
      </c>
      <c r="N359" s="103">
        <f>'Tariffs 2019'!M353</f>
        <v>1.944</v>
      </c>
      <c r="O359" s="73">
        <f t="shared" si="14"/>
        <v>1.9199521033835876</v>
      </c>
      <c r="P359" s="157">
        <f t="shared" si="15"/>
        <v>-1.2370317189512542E-2</v>
      </c>
    </row>
    <row r="360" spans="10:16" x14ac:dyDescent="0.2">
      <c r="J360" s="147">
        <v>301034</v>
      </c>
      <c r="K360" s="147" t="s">
        <v>387</v>
      </c>
      <c r="L360" s="147" t="s">
        <v>67</v>
      </c>
      <c r="M360" s="147" t="s">
        <v>562</v>
      </c>
      <c r="N360" s="103">
        <f>'Tariffs 2019'!M354</f>
        <v>2.9409999999999998</v>
      </c>
      <c r="O360" s="73">
        <f t="shared" si="14"/>
        <v>1.9199521033835876</v>
      </c>
      <c r="P360" s="157">
        <f t="shared" si="15"/>
        <v>-0.34717711547650876</v>
      </c>
    </row>
    <row r="361" spans="10:16" x14ac:dyDescent="0.2">
      <c r="J361" s="147">
        <v>301037</v>
      </c>
      <c r="K361" s="147" t="s">
        <v>388</v>
      </c>
      <c r="L361" s="147" t="s">
        <v>69</v>
      </c>
      <c r="M361" s="147" t="s">
        <v>562</v>
      </c>
      <c r="N361" s="103">
        <f>'Tariffs 2019'!M355</f>
        <v>3.7039999999999997</v>
      </c>
      <c r="O361" s="73">
        <f t="shared" si="14"/>
        <v>1.9199521033835876</v>
      </c>
      <c r="P361" s="157">
        <f t="shared" si="15"/>
        <v>-0.48165439973445257</v>
      </c>
    </row>
    <row r="362" spans="10:16" x14ac:dyDescent="0.2">
      <c r="J362" s="147">
        <v>301038</v>
      </c>
      <c r="K362" s="147" t="s">
        <v>389</v>
      </c>
      <c r="L362" s="147" t="s">
        <v>67</v>
      </c>
      <c r="M362" s="147" t="s">
        <v>562</v>
      </c>
      <c r="N362" s="103">
        <f>'Tariffs 2019'!M356</f>
        <v>2.2890000000000001</v>
      </c>
      <c r="O362" s="73">
        <f t="shared" si="14"/>
        <v>1.9199521033835876</v>
      </c>
      <c r="P362" s="157">
        <f t="shared" si="15"/>
        <v>-0.16122669140079185</v>
      </c>
    </row>
    <row r="363" spans="10:16" x14ac:dyDescent="0.2">
      <c r="J363" s="147">
        <v>301039</v>
      </c>
      <c r="K363" s="147" t="s">
        <v>390</v>
      </c>
      <c r="L363" s="147" t="s">
        <v>67</v>
      </c>
      <c r="M363" s="147" t="s">
        <v>562</v>
      </c>
      <c r="N363" s="103">
        <f>'Tariffs 2019'!M357</f>
        <v>2.17</v>
      </c>
      <c r="O363" s="73">
        <f t="shared" si="14"/>
        <v>1.9199521033835876</v>
      </c>
      <c r="P363" s="157">
        <f t="shared" si="15"/>
        <v>-0.11522944544535133</v>
      </c>
    </row>
    <row r="364" spans="10:16" x14ac:dyDescent="0.2">
      <c r="J364" s="147">
        <v>301040</v>
      </c>
      <c r="K364" s="147" t="s">
        <v>391</v>
      </c>
      <c r="L364" s="147" t="s">
        <v>67</v>
      </c>
      <c r="M364" s="147" t="s">
        <v>562</v>
      </c>
      <c r="N364" s="103">
        <f>'Tariffs 2019'!M358</f>
        <v>2.17</v>
      </c>
      <c r="O364" s="73">
        <f t="shared" si="14"/>
        <v>1.9199521033835876</v>
      </c>
      <c r="P364" s="157">
        <f t="shared" si="15"/>
        <v>-0.11522944544535133</v>
      </c>
    </row>
    <row r="365" spans="10:16" x14ac:dyDescent="0.2">
      <c r="J365" s="147">
        <v>301042</v>
      </c>
      <c r="K365" s="147" t="s">
        <v>392</v>
      </c>
      <c r="L365" s="147" t="s">
        <v>67</v>
      </c>
      <c r="M365" s="147" t="s">
        <v>562</v>
      </c>
      <c r="N365" s="103">
        <f>'Tariffs 2019'!M359</f>
        <v>3.3009999999999997</v>
      </c>
      <c r="O365" s="73">
        <f t="shared" si="14"/>
        <v>1.9199521033835876</v>
      </c>
      <c r="P365" s="157">
        <f t="shared" si="15"/>
        <v>-0.41837258304041569</v>
      </c>
    </row>
    <row r="366" spans="10:16" x14ac:dyDescent="0.2">
      <c r="J366" s="147">
        <v>301043</v>
      </c>
      <c r="K366" s="147" t="s">
        <v>393</v>
      </c>
      <c r="L366" s="147" t="s">
        <v>67</v>
      </c>
      <c r="M366" s="147" t="s">
        <v>562</v>
      </c>
      <c r="N366" s="103">
        <f>'Tariffs 2019'!M360</f>
        <v>2.2789999999999999</v>
      </c>
      <c r="O366" s="73">
        <f t="shared" si="14"/>
        <v>1.9199521033835876</v>
      </c>
      <c r="P366" s="157">
        <f t="shared" si="15"/>
        <v>-0.15754624686986063</v>
      </c>
    </row>
    <row r="367" spans="10:16" x14ac:dyDescent="0.2">
      <c r="J367" s="147">
        <v>301045</v>
      </c>
      <c r="K367" s="147" t="s">
        <v>394</v>
      </c>
      <c r="L367" s="147" t="s">
        <v>67</v>
      </c>
      <c r="M367" s="147" t="s">
        <v>562</v>
      </c>
      <c r="N367" s="103">
        <f>'Tariffs 2019'!M361</f>
        <v>2.5209999999999999</v>
      </c>
      <c r="O367" s="73">
        <f t="shared" si="14"/>
        <v>1.9199521033835876</v>
      </c>
      <c r="P367" s="157">
        <f t="shared" si="15"/>
        <v>-0.23841646037937816</v>
      </c>
    </row>
    <row r="368" spans="10:16" x14ac:dyDescent="0.2">
      <c r="J368" s="147">
        <v>301046</v>
      </c>
      <c r="K368" s="147" t="s">
        <v>395</v>
      </c>
      <c r="L368" s="147" t="s">
        <v>69</v>
      </c>
      <c r="M368" s="147" t="s">
        <v>562</v>
      </c>
      <c r="N368" s="103">
        <f>'Tariffs 2019'!M362</f>
        <v>3.7330000000000001</v>
      </c>
      <c r="O368" s="73">
        <f t="shared" si="14"/>
        <v>1.9199521033835876</v>
      </c>
      <c r="P368" s="157">
        <f t="shared" si="15"/>
        <v>-0.48568119384313219</v>
      </c>
    </row>
    <row r="369" spans="10:16" x14ac:dyDescent="0.2">
      <c r="J369" s="147">
        <v>301049</v>
      </c>
      <c r="K369" s="147" t="s">
        <v>396</v>
      </c>
      <c r="L369" s="147" t="s">
        <v>69</v>
      </c>
      <c r="M369" s="147" t="s">
        <v>562</v>
      </c>
      <c r="N369" s="103">
        <f>'Tariffs 2019'!M363</f>
        <v>3.6349999999999998</v>
      </c>
      <c r="O369" s="73">
        <f t="shared" si="14"/>
        <v>1.9199521033835876</v>
      </c>
      <c r="P369" s="157">
        <f t="shared" si="15"/>
        <v>-0.47181510223285072</v>
      </c>
    </row>
    <row r="370" spans="10:16" x14ac:dyDescent="0.2">
      <c r="J370" s="147">
        <v>301050</v>
      </c>
      <c r="K370" s="147" t="s">
        <v>397</v>
      </c>
      <c r="L370" s="147" t="s">
        <v>67</v>
      </c>
      <c r="M370" s="147" t="s">
        <v>562</v>
      </c>
      <c r="N370" s="103">
        <f>'Tariffs 2019'!M364</f>
        <v>3.3009999999999997</v>
      </c>
      <c r="O370" s="73">
        <f t="shared" si="14"/>
        <v>1.9199521033835876</v>
      </c>
      <c r="P370" s="157">
        <f t="shared" si="15"/>
        <v>-0.41837258304041569</v>
      </c>
    </row>
    <row r="371" spans="10:16" x14ac:dyDescent="0.2">
      <c r="J371" s="147">
        <v>301051</v>
      </c>
      <c r="K371" s="147" t="s">
        <v>398</v>
      </c>
      <c r="L371" s="147" t="s">
        <v>67</v>
      </c>
      <c r="M371" s="147" t="s">
        <v>562</v>
      </c>
      <c r="N371" s="103">
        <f>'Tariffs 2019'!M365</f>
        <v>3.3929999999999998</v>
      </c>
      <c r="O371" s="73">
        <f t="shared" si="14"/>
        <v>1.9199521033835876</v>
      </c>
      <c r="P371" s="157">
        <f t="shared" si="15"/>
        <v>-0.43414320560460135</v>
      </c>
    </row>
    <row r="372" spans="10:16" x14ac:dyDescent="0.2">
      <c r="J372" s="147">
        <v>301052</v>
      </c>
      <c r="K372" s="147" t="s">
        <v>399</v>
      </c>
      <c r="L372" s="147" t="s">
        <v>69</v>
      </c>
      <c r="M372" s="147" t="s">
        <v>562</v>
      </c>
      <c r="N372" s="103">
        <f>'Tariffs 2019'!M366</f>
        <v>3.6199999999999997</v>
      </c>
      <c r="O372" s="73">
        <f t="shared" si="14"/>
        <v>1.9199521033835876</v>
      </c>
      <c r="P372" s="157">
        <f t="shared" si="15"/>
        <v>-0.46962649077801444</v>
      </c>
    </row>
    <row r="373" spans="10:16" x14ac:dyDescent="0.2">
      <c r="J373" s="147">
        <v>301054</v>
      </c>
      <c r="K373" s="147" t="s">
        <v>400</v>
      </c>
      <c r="L373" s="147" t="s">
        <v>69</v>
      </c>
      <c r="M373" s="147" t="s">
        <v>562</v>
      </c>
      <c r="N373" s="103">
        <f>'Tariffs 2019'!M367</f>
        <v>3.8929999999999998</v>
      </c>
      <c r="O373" s="73">
        <f t="shared" si="14"/>
        <v>1.9199521033835876</v>
      </c>
      <c r="P373" s="157">
        <f t="shared" si="15"/>
        <v>-0.50681939291456779</v>
      </c>
    </row>
    <row r="374" spans="10:16" x14ac:dyDescent="0.2">
      <c r="J374" s="147">
        <v>301056</v>
      </c>
      <c r="K374" s="147" t="s">
        <v>401</v>
      </c>
      <c r="L374" s="147" t="s">
        <v>69</v>
      </c>
      <c r="M374" s="147" t="s">
        <v>562</v>
      </c>
      <c r="N374" s="103">
        <f>'Tariffs 2019'!M368</f>
        <v>2.3769999999999998</v>
      </c>
      <c r="O374" s="73">
        <f t="shared" si="14"/>
        <v>1.9199521033835876</v>
      </c>
      <c r="P374" s="157">
        <f t="shared" si="15"/>
        <v>-0.19227930021725378</v>
      </c>
    </row>
    <row r="375" spans="10:16" x14ac:dyDescent="0.2">
      <c r="J375" s="147">
        <v>301060</v>
      </c>
      <c r="K375" s="147" t="s">
        <v>402</v>
      </c>
      <c r="L375" s="147" t="s">
        <v>67</v>
      </c>
      <c r="M375" s="147" t="s">
        <v>562</v>
      </c>
      <c r="N375" s="103">
        <f>'Tariffs 2019'!M369</f>
        <v>2.5209999999999999</v>
      </c>
      <c r="O375" s="73">
        <f t="shared" si="14"/>
        <v>1.9199521033835876</v>
      </c>
      <c r="P375" s="157">
        <f t="shared" si="15"/>
        <v>-0.23841646037937816</v>
      </c>
    </row>
    <row r="376" spans="10:16" x14ac:dyDescent="0.2">
      <c r="J376" s="147">
        <v>301063</v>
      </c>
      <c r="K376" s="147" t="s">
        <v>403</v>
      </c>
      <c r="L376" s="147" t="s">
        <v>67</v>
      </c>
      <c r="M376" s="147" t="s">
        <v>562</v>
      </c>
      <c r="N376" s="103">
        <f>'Tariffs 2019'!M370</f>
        <v>2.024</v>
      </c>
      <c r="O376" s="73">
        <f t="shared" si="14"/>
        <v>1.9199521033835876</v>
      </c>
      <c r="P376" s="157">
        <f t="shared" si="15"/>
        <v>-5.1407063545658327E-2</v>
      </c>
    </row>
    <row r="377" spans="10:16" x14ac:dyDescent="0.2">
      <c r="J377" s="147">
        <v>301064</v>
      </c>
      <c r="K377" s="147" t="s">
        <v>404</v>
      </c>
      <c r="L377" s="147" t="s">
        <v>67</v>
      </c>
      <c r="M377" s="147" t="s">
        <v>562</v>
      </c>
      <c r="N377" s="103">
        <f>'Tariffs 2019'!M371</f>
        <v>2.5909999999999997</v>
      </c>
      <c r="O377" s="73">
        <f t="shared" si="14"/>
        <v>1.9199521033835876</v>
      </c>
      <c r="P377" s="157">
        <f t="shared" si="15"/>
        <v>-0.25899185512018996</v>
      </c>
    </row>
    <row r="378" spans="10:16" x14ac:dyDescent="0.2">
      <c r="J378" s="147">
        <v>301065</v>
      </c>
      <c r="K378" s="147" t="s">
        <v>405</v>
      </c>
      <c r="L378" s="147" t="s">
        <v>67</v>
      </c>
      <c r="M378" s="147" t="s">
        <v>562</v>
      </c>
      <c r="N378" s="103">
        <f>'Tariffs 2019'!M372</f>
        <v>2.5209999999999999</v>
      </c>
      <c r="O378" s="73">
        <f t="shared" si="14"/>
        <v>1.9199521033835876</v>
      </c>
      <c r="P378" s="157">
        <f t="shared" si="15"/>
        <v>-0.23841646037937816</v>
      </c>
    </row>
    <row r="379" spans="10:16" x14ac:dyDescent="0.2">
      <c r="J379" s="147">
        <v>301080</v>
      </c>
      <c r="K379" s="147" t="s">
        <v>20</v>
      </c>
      <c r="L379" s="147" t="s">
        <v>10</v>
      </c>
      <c r="M379" s="147" t="s">
        <v>562</v>
      </c>
      <c r="N379" s="103">
        <f>'Tariffs 2019'!M373</f>
        <v>0.52500000000000002</v>
      </c>
      <c r="O379" s="73">
        <f t="shared" si="14"/>
        <v>1.9199521033835876</v>
      </c>
      <c r="P379" s="157">
        <f t="shared" si="15"/>
        <v>2.6570516254925476</v>
      </c>
    </row>
    <row r="380" spans="10:16" x14ac:dyDescent="0.2">
      <c r="J380" s="147">
        <v>301097</v>
      </c>
      <c r="K380" s="147" t="s">
        <v>33</v>
      </c>
      <c r="L380" s="147" t="s">
        <v>10</v>
      </c>
      <c r="M380" s="147" t="s">
        <v>562</v>
      </c>
      <c r="N380" s="103">
        <f>'Tariffs 2019'!M374</f>
        <v>1.3959999999999999</v>
      </c>
      <c r="O380" s="73">
        <f t="shared" si="14"/>
        <v>1.9199521033835876</v>
      </c>
      <c r="P380" s="157">
        <f t="shared" si="15"/>
        <v>0.37532385629196824</v>
      </c>
    </row>
    <row r="381" spans="10:16" x14ac:dyDescent="0.2">
      <c r="J381" s="147">
        <v>301111</v>
      </c>
      <c r="K381" s="147" t="s">
        <v>573</v>
      </c>
      <c r="L381" s="147" t="s">
        <v>8</v>
      </c>
      <c r="M381" s="147" t="s">
        <v>562</v>
      </c>
      <c r="N381" s="103">
        <f>'Tariffs 2019'!M375</f>
        <v>2.2309999999999999</v>
      </c>
      <c r="O381" s="73">
        <f t="shared" si="14"/>
        <v>1.9199521033835876</v>
      </c>
      <c r="P381" s="157">
        <f t="shared" si="15"/>
        <v>-0.13942084115482398</v>
      </c>
    </row>
    <row r="382" spans="10:16" x14ac:dyDescent="0.2">
      <c r="J382" s="147">
        <v>301113</v>
      </c>
      <c r="K382" s="147" t="s">
        <v>40</v>
      </c>
      <c r="L382" s="147" t="s">
        <v>8</v>
      </c>
      <c r="M382" s="147" t="s">
        <v>562</v>
      </c>
      <c r="N382" s="103">
        <f>'Tariffs 2019'!M376</f>
        <v>1.028</v>
      </c>
      <c r="O382" s="73">
        <f t="shared" si="14"/>
        <v>1.9199521033835876</v>
      </c>
      <c r="P382" s="157">
        <f t="shared" si="15"/>
        <v>0.86765768811633026</v>
      </c>
    </row>
    <row r="383" spans="10:16" x14ac:dyDescent="0.2">
      <c r="J383" s="147">
        <v>301114</v>
      </c>
      <c r="K383" s="147" t="s">
        <v>41</v>
      </c>
      <c r="L383" s="147" t="s">
        <v>42</v>
      </c>
      <c r="M383" s="147" t="s">
        <v>562</v>
      </c>
      <c r="N383" s="103">
        <f>'Tariffs 2019'!M377</f>
        <v>0.95200000000000007</v>
      </c>
      <c r="O383" s="73">
        <f t="shared" si="14"/>
        <v>0.76798084135343514</v>
      </c>
      <c r="P383" s="157">
        <f t="shared" si="15"/>
        <v>-0.19329743555311441</v>
      </c>
    </row>
    <row r="384" spans="10:16" x14ac:dyDescent="0.2">
      <c r="J384" s="147">
        <v>301116</v>
      </c>
      <c r="K384" s="147" t="s">
        <v>43</v>
      </c>
      <c r="L384" s="147" t="s">
        <v>42</v>
      </c>
      <c r="M384" s="147" t="s">
        <v>562</v>
      </c>
      <c r="N384" s="103">
        <f>'Tariffs 2019'!M378</f>
        <v>0.79400000000000004</v>
      </c>
      <c r="O384" s="73">
        <f t="shared" si="14"/>
        <v>0.76798084135343514</v>
      </c>
      <c r="P384" s="157">
        <f t="shared" si="15"/>
        <v>-3.2769721217336144E-2</v>
      </c>
    </row>
    <row r="385" spans="10:16" x14ac:dyDescent="0.2">
      <c r="J385" s="147">
        <v>301118</v>
      </c>
      <c r="K385" s="147" t="s">
        <v>44</v>
      </c>
      <c r="L385" s="147" t="s">
        <v>42</v>
      </c>
      <c r="M385" s="147" t="s">
        <v>562</v>
      </c>
      <c r="N385" s="103">
        <f>'Tariffs 2019'!M379</f>
        <v>1.0760000000000001</v>
      </c>
      <c r="O385" s="73">
        <f t="shared" si="14"/>
        <v>0.76798084135343514</v>
      </c>
      <c r="P385" s="157">
        <f t="shared" si="15"/>
        <v>-0.2862631585934618</v>
      </c>
    </row>
    <row r="386" spans="10:16" x14ac:dyDescent="0.2">
      <c r="J386" s="147">
        <v>301120</v>
      </c>
      <c r="K386" s="147" t="s">
        <v>406</v>
      </c>
      <c r="L386" s="147" t="s">
        <v>67</v>
      </c>
      <c r="M386" s="147" t="s">
        <v>562</v>
      </c>
      <c r="N386" s="103">
        <f>'Tariffs 2019'!M380</f>
        <v>1.5619999999999998</v>
      </c>
      <c r="O386" s="73">
        <f t="shared" si="14"/>
        <v>1.9199521033835876</v>
      </c>
      <c r="P386" s="157">
        <f t="shared" si="15"/>
        <v>0.22916267822252739</v>
      </c>
    </row>
    <row r="387" spans="10:16" x14ac:dyDescent="0.2">
      <c r="J387" s="147">
        <v>301129</v>
      </c>
      <c r="K387" s="147" t="s">
        <v>407</v>
      </c>
      <c r="L387" s="147" t="s">
        <v>69</v>
      </c>
      <c r="M387" s="147" t="s">
        <v>562</v>
      </c>
      <c r="N387" s="103">
        <f>'Tariffs 2019'!M381</f>
        <v>3.5969999999999995</v>
      </c>
      <c r="O387" s="73">
        <f t="shared" si="14"/>
        <v>1.9199521033835876</v>
      </c>
      <c r="P387" s="157">
        <f t="shared" si="15"/>
        <v>-0.46623516725504927</v>
      </c>
    </row>
    <row r="388" spans="10:16" x14ac:dyDescent="0.2">
      <c r="J388" s="147">
        <v>301144</v>
      </c>
      <c r="K388" s="147" t="s">
        <v>408</v>
      </c>
      <c r="L388" s="147" t="s">
        <v>67</v>
      </c>
      <c r="M388" s="147" t="s">
        <v>562</v>
      </c>
      <c r="N388" s="103">
        <f>'Tariffs 2019'!M382</f>
        <v>3.31</v>
      </c>
      <c r="O388" s="73">
        <f t="shared" si="14"/>
        <v>1.9199521033835876</v>
      </c>
      <c r="P388" s="157">
        <f t="shared" si="15"/>
        <v>-0.41995404731613667</v>
      </c>
    </row>
    <row r="389" spans="10:16" x14ac:dyDescent="0.2">
      <c r="J389" s="147">
        <v>301148</v>
      </c>
      <c r="K389" s="147" t="s">
        <v>409</v>
      </c>
      <c r="L389" s="147" t="s">
        <v>67</v>
      </c>
      <c r="M389" s="147" t="s">
        <v>562</v>
      </c>
      <c r="N389" s="103">
        <f>'Tariffs 2019'!M383</f>
        <v>1.6839999999999999</v>
      </c>
      <c r="O389" s="73">
        <f t="shared" si="14"/>
        <v>1.9199521033835876</v>
      </c>
      <c r="P389" s="157">
        <f t="shared" si="15"/>
        <v>0.14011407564346059</v>
      </c>
    </row>
    <row r="390" spans="10:16" x14ac:dyDescent="0.2">
      <c r="J390" s="147">
        <v>301152</v>
      </c>
      <c r="K390" s="147" t="s">
        <v>410</v>
      </c>
      <c r="L390" s="147" t="s">
        <v>67</v>
      </c>
      <c r="M390" s="147" t="s">
        <v>562</v>
      </c>
      <c r="N390" s="103">
        <f>'Tariffs 2019'!M384</f>
        <v>1.5619999999999998</v>
      </c>
      <c r="O390" s="73">
        <f t="shared" si="14"/>
        <v>1.9199521033835876</v>
      </c>
      <c r="P390" s="157">
        <f t="shared" si="15"/>
        <v>0.22916267822252739</v>
      </c>
    </row>
    <row r="391" spans="10:16" x14ac:dyDescent="0.2">
      <c r="J391" s="147">
        <v>301153</v>
      </c>
      <c r="K391" s="147" t="s">
        <v>411</v>
      </c>
      <c r="L391" s="147" t="s">
        <v>67</v>
      </c>
      <c r="M391" s="147" t="s">
        <v>562</v>
      </c>
      <c r="N391" s="103">
        <f>'Tariffs 2019'!M385</f>
        <v>1.6539999999999999</v>
      </c>
      <c r="O391" s="73">
        <f t="shared" si="14"/>
        <v>1.9199521033835876</v>
      </c>
      <c r="P391" s="157">
        <f t="shared" si="15"/>
        <v>0.16079329104207235</v>
      </c>
    </row>
    <row r="392" spans="10:16" x14ac:dyDescent="0.2">
      <c r="J392" s="147">
        <v>301159</v>
      </c>
      <c r="K392" s="147" t="s">
        <v>591</v>
      </c>
      <c r="L392" s="147" t="s">
        <v>67</v>
      </c>
      <c r="M392" s="147" t="s">
        <v>562</v>
      </c>
      <c r="N392" s="103">
        <f>'Tariffs 2019'!M386</f>
        <v>1.64</v>
      </c>
      <c r="O392" s="73">
        <f t="shared" si="14"/>
        <v>1.9199521033835876</v>
      </c>
      <c r="P392" s="157">
        <f t="shared" si="15"/>
        <v>0.17070250206316323</v>
      </c>
    </row>
    <row r="393" spans="10:16" x14ac:dyDescent="0.2">
      <c r="J393" s="147">
        <v>301164</v>
      </c>
      <c r="K393" s="147" t="s">
        <v>412</v>
      </c>
      <c r="L393" s="147" t="s">
        <v>67</v>
      </c>
      <c r="M393" s="147" t="s">
        <v>562</v>
      </c>
      <c r="N393" s="103">
        <f>'Tariffs 2019'!M387</f>
        <v>1.4889999999999999</v>
      </c>
      <c r="O393" s="73">
        <f t="shared" si="14"/>
        <v>1.9199521033835876</v>
      </c>
      <c r="P393" s="157">
        <f t="shared" si="15"/>
        <v>0.28942384377675467</v>
      </c>
    </row>
    <row r="394" spans="10:16" x14ac:dyDescent="0.2">
      <c r="J394" s="147">
        <v>301177</v>
      </c>
      <c r="K394" s="147" t="s">
        <v>413</v>
      </c>
      <c r="L394" s="147" t="s">
        <v>67</v>
      </c>
      <c r="M394" s="147" t="s">
        <v>562</v>
      </c>
      <c r="N394" s="103">
        <f>'Tariffs 2019'!M388</f>
        <v>1.2269999999999999</v>
      </c>
      <c r="O394" s="73">
        <f t="shared" si="14"/>
        <v>1.9199521033835876</v>
      </c>
      <c r="P394" s="157">
        <f t="shared" si="15"/>
        <v>0.5647531404919216</v>
      </c>
    </row>
    <row r="395" spans="10:16" x14ac:dyDescent="0.2">
      <c r="J395" s="147">
        <v>301178</v>
      </c>
      <c r="K395" s="147" t="s">
        <v>414</v>
      </c>
      <c r="L395" s="147" t="s">
        <v>67</v>
      </c>
      <c r="M395" s="147" t="s">
        <v>562</v>
      </c>
      <c r="N395" s="103">
        <f>'Tariffs 2019'!M389</f>
        <v>1.5799999999999998</v>
      </c>
      <c r="O395" s="73">
        <f t="shared" si="14"/>
        <v>1.9199521033835876</v>
      </c>
      <c r="P395" s="157">
        <f t="shared" si="15"/>
        <v>0.21515955910353654</v>
      </c>
    </row>
    <row r="396" spans="10:16" x14ac:dyDescent="0.2">
      <c r="J396" s="147">
        <v>301180</v>
      </c>
      <c r="K396" s="147" t="s">
        <v>415</v>
      </c>
      <c r="L396" s="147" t="s">
        <v>67</v>
      </c>
      <c r="M396" s="147" t="s">
        <v>562</v>
      </c>
      <c r="N396" s="103">
        <f>'Tariffs 2019'!M390</f>
        <v>1.8919999999999999</v>
      </c>
      <c r="O396" s="73">
        <f t="shared" si="14"/>
        <v>1.9199521033835876</v>
      </c>
      <c r="P396" s="157">
        <f t="shared" si="15"/>
        <v>1.4773838997667901E-2</v>
      </c>
    </row>
    <row r="397" spans="10:16" x14ac:dyDescent="0.2">
      <c r="J397" s="147">
        <v>301182</v>
      </c>
      <c r="K397" s="147" t="s">
        <v>416</v>
      </c>
      <c r="L397" s="147" t="s">
        <v>67</v>
      </c>
      <c r="M397" s="147" t="s">
        <v>562</v>
      </c>
      <c r="N397" s="103">
        <f>'Tariffs 2019'!M391</f>
        <v>1.599</v>
      </c>
      <c r="O397" s="73">
        <f t="shared" si="14"/>
        <v>1.9199521033835876</v>
      </c>
      <c r="P397" s="157">
        <f t="shared" si="15"/>
        <v>0.20072051493657761</v>
      </c>
    </row>
    <row r="398" spans="10:16" x14ac:dyDescent="0.2">
      <c r="J398" s="147">
        <v>301184</v>
      </c>
      <c r="K398" s="147" t="s">
        <v>575</v>
      </c>
      <c r="L398" s="147" t="s">
        <v>8</v>
      </c>
      <c r="M398" s="147" t="s">
        <v>562</v>
      </c>
      <c r="N398" s="103">
        <f>'Tariffs 2019'!M392</f>
        <v>2.4739999999999998</v>
      </c>
      <c r="O398" s="73">
        <f t="shared" si="14"/>
        <v>1.9199521033835876</v>
      </c>
      <c r="P398" s="157">
        <f t="shared" si="15"/>
        <v>-0.22394822013597906</v>
      </c>
    </row>
    <row r="399" spans="10:16" x14ac:dyDescent="0.2">
      <c r="J399" s="147">
        <v>301185</v>
      </c>
      <c r="K399" s="147" t="s">
        <v>576</v>
      </c>
      <c r="L399" s="147" t="s">
        <v>42</v>
      </c>
      <c r="M399" s="147" t="s">
        <v>562</v>
      </c>
      <c r="N399" s="103">
        <f>'Tariffs 2019'!M393</f>
        <v>0.71000000000000008</v>
      </c>
      <c r="O399" s="73">
        <f t="shared" si="14"/>
        <v>0.76798084135343514</v>
      </c>
      <c r="P399" s="157">
        <f t="shared" si="15"/>
        <v>8.1663156835824022E-2</v>
      </c>
    </row>
    <row r="400" spans="10:16" x14ac:dyDescent="0.2">
      <c r="J400" s="147">
        <v>301193</v>
      </c>
      <c r="K400" s="147" t="s">
        <v>417</v>
      </c>
      <c r="L400" s="147" t="s">
        <v>69</v>
      </c>
      <c r="M400" s="147" t="s">
        <v>562</v>
      </c>
      <c r="N400" s="103">
        <f>'Tariffs 2019'!M394</f>
        <v>2.2429999999999999</v>
      </c>
      <c r="O400" s="73">
        <f t="shared" si="14"/>
        <v>1.9199521033835876</v>
      </c>
      <c r="P400" s="157">
        <f t="shared" si="15"/>
        <v>-0.14402492047098187</v>
      </c>
    </row>
    <row r="401" spans="10:16" x14ac:dyDescent="0.2">
      <c r="J401" s="147">
        <v>301194</v>
      </c>
      <c r="K401" s="147" t="s">
        <v>418</v>
      </c>
      <c r="L401" s="147" t="s">
        <v>69</v>
      </c>
      <c r="M401" s="147" t="s">
        <v>562</v>
      </c>
      <c r="N401" s="103">
        <f>'Tariffs 2019'!M395</f>
        <v>1.827</v>
      </c>
      <c r="O401" s="73">
        <f t="shared" si="14"/>
        <v>1.9199521033835876</v>
      </c>
      <c r="P401" s="157">
        <f t="shared" si="15"/>
        <v>5.0876903877168922E-2</v>
      </c>
    </row>
    <row r="402" spans="10:16" x14ac:dyDescent="0.2">
      <c r="J402" s="147">
        <v>301195</v>
      </c>
      <c r="K402" s="147" t="s">
        <v>419</v>
      </c>
      <c r="L402" s="147" t="s">
        <v>69</v>
      </c>
      <c r="M402" s="147" t="s">
        <v>562</v>
      </c>
      <c r="N402" s="103">
        <f>'Tariffs 2019'!M396</f>
        <v>2.0270000000000001</v>
      </c>
      <c r="O402" s="73">
        <f t="shared" ref="O402:O465" si="16">IF(L402="storage",$F$12,$F$11)</f>
        <v>1.9199521033835876</v>
      </c>
      <c r="P402" s="157">
        <f t="shared" ref="P402:P465" si="17">(O402-N402)/N402</f>
        <v>-5.2810999810761004E-2</v>
      </c>
    </row>
    <row r="403" spans="10:16" x14ac:dyDescent="0.2">
      <c r="J403" s="147">
        <v>301196</v>
      </c>
      <c r="K403" s="147" t="s">
        <v>420</v>
      </c>
      <c r="L403" s="147" t="s">
        <v>69</v>
      </c>
      <c r="M403" s="147" t="s">
        <v>562</v>
      </c>
      <c r="N403" s="103">
        <f>'Tariffs 2019'!M397</f>
        <v>2.0779999999999998</v>
      </c>
      <c r="O403" s="73">
        <f t="shared" si="16"/>
        <v>1.9199521033835876</v>
      </c>
      <c r="P403" s="157">
        <f t="shared" si="17"/>
        <v>-7.6057698082970304E-2</v>
      </c>
    </row>
    <row r="404" spans="10:16" x14ac:dyDescent="0.2">
      <c r="J404" s="147">
        <v>301198</v>
      </c>
      <c r="K404" s="147" t="s">
        <v>45</v>
      </c>
      <c r="L404" s="147" t="s">
        <v>42</v>
      </c>
      <c r="M404" s="147" t="s">
        <v>562</v>
      </c>
      <c r="N404" s="103">
        <f>'Tariffs 2019'!M398</f>
        <v>1.111</v>
      </c>
      <c r="O404" s="73">
        <f t="shared" si="16"/>
        <v>0.76798084135343514</v>
      </c>
      <c r="P404" s="157">
        <f t="shared" si="17"/>
        <v>-0.30874811759366771</v>
      </c>
    </row>
    <row r="405" spans="10:16" x14ac:dyDescent="0.2">
      <c r="J405" s="147">
        <v>301199</v>
      </c>
      <c r="K405" s="147" t="s">
        <v>421</v>
      </c>
      <c r="L405" s="147" t="s">
        <v>67</v>
      </c>
      <c r="M405" s="147" t="s">
        <v>562</v>
      </c>
      <c r="N405" s="103">
        <f>'Tariffs 2019'!M399</f>
        <v>1.716</v>
      </c>
      <c r="O405" s="73">
        <f t="shared" si="16"/>
        <v>1.9199521033835876</v>
      </c>
      <c r="P405" s="157">
        <f t="shared" si="17"/>
        <v>0.11885320709999278</v>
      </c>
    </row>
    <row r="406" spans="10:16" x14ac:dyDescent="0.2">
      <c r="J406" s="147">
        <v>301203</v>
      </c>
      <c r="K406" s="147" t="s">
        <v>422</v>
      </c>
      <c r="L406" s="147" t="s">
        <v>69</v>
      </c>
      <c r="M406" s="147" t="s">
        <v>562</v>
      </c>
      <c r="N406" s="103">
        <f>'Tariffs 2019'!M400</f>
        <v>2.2659999999999996</v>
      </c>
      <c r="O406" s="73">
        <f t="shared" si="16"/>
        <v>1.9199521033835876</v>
      </c>
      <c r="P406" s="157">
        <f t="shared" si="17"/>
        <v>-0.15271310530291796</v>
      </c>
    </row>
    <row r="407" spans="10:16" x14ac:dyDescent="0.2">
      <c r="J407" s="147">
        <v>301206</v>
      </c>
      <c r="K407" s="147" t="s">
        <v>423</v>
      </c>
      <c r="L407" s="147" t="s">
        <v>69</v>
      </c>
      <c r="M407" s="147" t="s">
        <v>562</v>
      </c>
      <c r="N407" s="103">
        <f>'Tariffs 2019'!M401</f>
        <v>1.2010000000000001</v>
      </c>
      <c r="O407" s="73">
        <f t="shared" si="16"/>
        <v>1.9199521033835876</v>
      </c>
      <c r="P407" s="157">
        <f t="shared" si="17"/>
        <v>0.59862789623945667</v>
      </c>
    </row>
    <row r="408" spans="10:16" x14ac:dyDescent="0.2">
      <c r="J408" s="147">
        <v>301207</v>
      </c>
      <c r="K408" s="147" t="s">
        <v>424</v>
      </c>
      <c r="L408" s="147" t="s">
        <v>69</v>
      </c>
      <c r="M408" s="147" t="s">
        <v>562</v>
      </c>
      <c r="N408" s="103">
        <f>'Tariffs 2019'!M402</f>
        <v>1.3080000000000001</v>
      </c>
      <c r="O408" s="73">
        <f t="shared" si="16"/>
        <v>1.9199521033835876</v>
      </c>
      <c r="P408" s="157">
        <f t="shared" si="17"/>
        <v>0.46785329004861431</v>
      </c>
    </row>
    <row r="409" spans="10:16" x14ac:dyDescent="0.2">
      <c r="J409" s="147">
        <v>301220</v>
      </c>
      <c r="K409" s="147" t="s">
        <v>592</v>
      </c>
      <c r="L409" s="147" t="s">
        <v>69</v>
      </c>
      <c r="M409" s="147" t="s">
        <v>562</v>
      </c>
      <c r="N409" s="103">
        <f>'Tariffs 2019'!M403</f>
        <v>1.4470000000000001</v>
      </c>
      <c r="O409" s="73">
        <f t="shared" si="16"/>
        <v>1.9199521033835876</v>
      </c>
      <c r="P409" s="157">
        <f t="shared" si="17"/>
        <v>0.3268501060010971</v>
      </c>
    </row>
    <row r="410" spans="10:16" x14ac:dyDescent="0.2">
      <c r="J410" s="147">
        <v>301222</v>
      </c>
      <c r="K410" s="147" t="s">
        <v>425</v>
      </c>
      <c r="L410" s="147" t="s">
        <v>69</v>
      </c>
      <c r="M410" s="147" t="s">
        <v>562</v>
      </c>
      <c r="N410" s="103">
        <f>'Tariffs 2019'!M404</f>
        <v>2.1159999999999997</v>
      </c>
      <c r="O410" s="73">
        <f t="shared" si="16"/>
        <v>1.9199521033835876</v>
      </c>
      <c r="P410" s="157">
        <f t="shared" si="17"/>
        <v>-9.2650234695846934E-2</v>
      </c>
    </row>
    <row r="411" spans="10:16" x14ac:dyDescent="0.2">
      <c r="J411" s="147">
        <v>301230</v>
      </c>
      <c r="K411" s="147" t="s">
        <v>426</v>
      </c>
      <c r="L411" s="147" t="s">
        <v>69</v>
      </c>
      <c r="M411" s="147" t="s">
        <v>562</v>
      </c>
      <c r="N411" s="103">
        <f>'Tariffs 2019'!M405</f>
        <v>3.2169999999999996</v>
      </c>
      <c r="O411" s="73">
        <f t="shared" si="16"/>
        <v>1.9199521033835876</v>
      </c>
      <c r="P411" s="157">
        <f t="shared" si="17"/>
        <v>-0.40318554448753879</v>
      </c>
    </row>
    <row r="412" spans="10:16" x14ac:dyDescent="0.2">
      <c r="J412" s="147">
        <v>301232</v>
      </c>
      <c r="K412" s="147" t="s">
        <v>427</v>
      </c>
      <c r="L412" s="147" t="s">
        <v>69</v>
      </c>
      <c r="M412" s="147" t="s">
        <v>562</v>
      </c>
      <c r="N412" s="103">
        <f>'Tariffs 2019'!M406</f>
        <v>2.7389999999999999</v>
      </c>
      <c r="O412" s="73">
        <f t="shared" si="16"/>
        <v>1.9199521033835876</v>
      </c>
      <c r="P412" s="157">
        <f t="shared" si="17"/>
        <v>-0.29903172567229364</v>
      </c>
    </row>
    <row r="413" spans="10:16" x14ac:dyDescent="0.2">
      <c r="J413" s="147">
        <v>301233</v>
      </c>
      <c r="K413" s="147" t="s">
        <v>428</v>
      </c>
      <c r="L413" s="147" t="s">
        <v>69</v>
      </c>
      <c r="M413" s="147" t="s">
        <v>562</v>
      </c>
      <c r="N413" s="103">
        <f>'Tariffs 2019'!M407</f>
        <v>2.5829999999999997</v>
      </c>
      <c r="O413" s="73">
        <f t="shared" si="16"/>
        <v>1.9199521033835876</v>
      </c>
      <c r="P413" s="157">
        <f t="shared" si="17"/>
        <v>-0.25669682408688044</v>
      </c>
    </row>
    <row r="414" spans="10:16" x14ac:dyDescent="0.2">
      <c r="J414" s="147">
        <v>301234</v>
      </c>
      <c r="K414" s="147" t="s">
        <v>429</v>
      </c>
      <c r="L414" s="147" t="s">
        <v>69</v>
      </c>
      <c r="M414" s="147" t="s">
        <v>562</v>
      </c>
      <c r="N414" s="103">
        <f>'Tariffs 2019'!M408</f>
        <v>2.9669999999999996</v>
      </c>
      <c r="O414" s="73">
        <f t="shared" si="16"/>
        <v>1.9199521033835876</v>
      </c>
      <c r="P414" s="157">
        <f t="shared" si="17"/>
        <v>-0.35289784179858852</v>
      </c>
    </row>
    <row r="415" spans="10:16" x14ac:dyDescent="0.2">
      <c r="J415" s="147">
        <v>301235</v>
      </c>
      <c r="K415" s="147" t="s">
        <v>430</v>
      </c>
      <c r="L415" s="147" t="s">
        <v>69</v>
      </c>
      <c r="M415" s="147" t="s">
        <v>562</v>
      </c>
      <c r="N415" s="103">
        <f>'Tariffs 2019'!M409</f>
        <v>2.4979999999999998</v>
      </c>
      <c r="O415" s="73">
        <f t="shared" si="16"/>
        <v>1.9199521033835876</v>
      </c>
      <c r="P415" s="157">
        <f t="shared" si="17"/>
        <v>-0.23140428207222269</v>
      </c>
    </row>
    <row r="416" spans="10:16" x14ac:dyDescent="0.2">
      <c r="J416" s="147">
        <v>301238</v>
      </c>
      <c r="K416" s="147" t="s">
        <v>431</v>
      </c>
      <c r="L416" s="147" t="s">
        <v>69</v>
      </c>
      <c r="M416" s="147" t="s">
        <v>562</v>
      </c>
      <c r="N416" s="103">
        <f>'Tariffs 2019'!M410</f>
        <v>2.3260000000000001</v>
      </c>
      <c r="O416" s="73">
        <f t="shared" si="16"/>
        <v>1.9199521033835876</v>
      </c>
      <c r="P416" s="157">
        <f t="shared" si="17"/>
        <v>-0.17456917309390046</v>
      </c>
    </row>
    <row r="417" spans="10:16" x14ac:dyDescent="0.2">
      <c r="J417" s="147">
        <v>301239</v>
      </c>
      <c r="K417" s="147" t="s">
        <v>432</v>
      </c>
      <c r="L417" s="147" t="s">
        <v>69</v>
      </c>
      <c r="M417" s="147" t="s">
        <v>562</v>
      </c>
      <c r="N417" s="103">
        <f>'Tariffs 2019'!M411</f>
        <v>2.3739999999999997</v>
      </c>
      <c r="O417" s="73">
        <f t="shared" si="16"/>
        <v>1.9199521033835876</v>
      </c>
      <c r="P417" s="157">
        <f t="shared" si="17"/>
        <v>-0.19125859166655945</v>
      </c>
    </row>
    <row r="418" spans="10:16" x14ac:dyDescent="0.2">
      <c r="J418" s="147">
        <v>301240</v>
      </c>
      <c r="K418" s="147" t="s">
        <v>433</v>
      </c>
      <c r="L418" s="147" t="s">
        <v>69</v>
      </c>
      <c r="M418" s="147" t="s">
        <v>562</v>
      </c>
      <c r="N418" s="103">
        <f>'Tariffs 2019'!M412</f>
        <v>2.7989999999999995</v>
      </c>
      <c r="O418" s="73">
        <f t="shared" si="16"/>
        <v>1.9199521033835876</v>
      </c>
      <c r="P418" s="157">
        <f t="shared" si="17"/>
        <v>-0.31405784087760347</v>
      </c>
    </row>
    <row r="419" spans="10:16" x14ac:dyDescent="0.2">
      <c r="J419" s="147">
        <v>301241</v>
      </c>
      <c r="K419" s="147" t="s">
        <v>434</v>
      </c>
      <c r="L419" s="147" t="s">
        <v>69</v>
      </c>
      <c r="M419" s="147" t="s">
        <v>562</v>
      </c>
      <c r="N419" s="103">
        <f>'Tariffs 2019'!M413</f>
        <v>2.76</v>
      </c>
      <c r="O419" s="73">
        <f t="shared" si="16"/>
        <v>1.9199521033835876</v>
      </c>
      <c r="P419" s="157">
        <f t="shared" si="17"/>
        <v>-0.30436517993348272</v>
      </c>
    </row>
    <row r="420" spans="10:16" x14ac:dyDescent="0.2">
      <c r="J420" s="147">
        <v>301242</v>
      </c>
      <c r="K420" s="147" t="s">
        <v>435</v>
      </c>
      <c r="L420" s="147" t="s">
        <v>69</v>
      </c>
      <c r="M420" s="147" t="s">
        <v>562</v>
      </c>
      <c r="N420" s="103">
        <f>'Tariffs 2019'!M414</f>
        <v>2.6749999999999998</v>
      </c>
      <c r="O420" s="73">
        <f t="shared" si="16"/>
        <v>1.9199521033835876</v>
      </c>
      <c r="P420" s="157">
        <f t="shared" si="17"/>
        <v>-0.2822608959313691</v>
      </c>
    </row>
    <row r="421" spans="10:16" x14ac:dyDescent="0.2">
      <c r="J421" s="147">
        <v>301243</v>
      </c>
      <c r="K421" s="147" t="s">
        <v>436</v>
      </c>
      <c r="L421" s="147" t="s">
        <v>69</v>
      </c>
      <c r="M421" s="147" t="s">
        <v>562</v>
      </c>
      <c r="N421" s="103">
        <f>'Tariffs 2019'!M415</f>
        <v>2.831</v>
      </c>
      <c r="O421" s="73">
        <f t="shared" si="16"/>
        <v>1.9199521033835876</v>
      </c>
      <c r="P421" s="157">
        <f t="shared" si="17"/>
        <v>-0.32181133755436681</v>
      </c>
    </row>
    <row r="422" spans="10:16" x14ac:dyDescent="0.2">
      <c r="J422" s="147">
        <v>301244</v>
      </c>
      <c r="K422" s="147" t="s">
        <v>437</v>
      </c>
      <c r="L422" s="147" t="s">
        <v>69</v>
      </c>
      <c r="M422" s="147" t="s">
        <v>562</v>
      </c>
      <c r="N422" s="103">
        <f>'Tariffs 2019'!M416</f>
        <v>2.4329999999999994</v>
      </c>
      <c r="O422" s="73">
        <f t="shared" si="16"/>
        <v>1.9199521033835876</v>
      </c>
      <c r="P422" s="157">
        <f t="shared" si="17"/>
        <v>-0.21087048771739086</v>
      </c>
    </row>
    <row r="423" spans="10:16" x14ac:dyDescent="0.2">
      <c r="J423" s="147">
        <v>301245</v>
      </c>
      <c r="K423" s="147" t="s">
        <v>438</v>
      </c>
      <c r="L423" s="147" t="s">
        <v>69</v>
      </c>
      <c r="M423" s="147" t="s">
        <v>562</v>
      </c>
      <c r="N423" s="103">
        <f>'Tariffs 2019'!M417</f>
        <v>2.4649999999999999</v>
      </c>
      <c r="O423" s="73">
        <f t="shared" si="16"/>
        <v>1.9199521033835876</v>
      </c>
      <c r="P423" s="157">
        <f t="shared" si="17"/>
        <v>-0.22111476536162772</v>
      </c>
    </row>
    <row r="424" spans="10:16" x14ac:dyDescent="0.2">
      <c r="J424" s="147">
        <v>301246</v>
      </c>
      <c r="K424" s="147" t="s">
        <v>439</v>
      </c>
      <c r="L424" s="147" t="s">
        <v>69</v>
      </c>
      <c r="M424" s="147" t="s">
        <v>562</v>
      </c>
      <c r="N424" s="103">
        <f>'Tariffs 2019'!M418</f>
        <v>0.622</v>
      </c>
      <c r="O424" s="73">
        <f t="shared" si="16"/>
        <v>1.9199521033835876</v>
      </c>
      <c r="P424" s="157">
        <f t="shared" si="17"/>
        <v>2.0867397160507837</v>
      </c>
    </row>
    <row r="425" spans="10:16" x14ac:dyDescent="0.2">
      <c r="J425" s="147">
        <v>301248</v>
      </c>
      <c r="K425" s="147" t="s">
        <v>440</v>
      </c>
      <c r="L425" s="147" t="s">
        <v>69</v>
      </c>
      <c r="M425" s="147" t="s">
        <v>562</v>
      </c>
      <c r="N425" s="103">
        <f>'Tariffs 2019'!M419</f>
        <v>1.0850000000000002</v>
      </c>
      <c r="O425" s="73">
        <f t="shared" si="16"/>
        <v>1.9199521033835876</v>
      </c>
      <c r="P425" s="157">
        <f t="shared" si="17"/>
        <v>0.76954110910929696</v>
      </c>
    </row>
    <row r="426" spans="10:16" x14ac:dyDescent="0.2">
      <c r="J426" s="147">
        <v>301249</v>
      </c>
      <c r="K426" s="147" t="s">
        <v>441</v>
      </c>
      <c r="L426" s="147" t="s">
        <v>69</v>
      </c>
      <c r="M426" s="147" t="s">
        <v>562</v>
      </c>
      <c r="N426" s="103">
        <f>'Tariffs 2019'!M420</f>
        <v>1.59</v>
      </c>
      <c r="O426" s="73">
        <f t="shared" si="16"/>
        <v>1.9199521033835876</v>
      </c>
      <c r="P426" s="157">
        <f t="shared" si="17"/>
        <v>0.20751704615319966</v>
      </c>
    </row>
    <row r="427" spans="10:16" x14ac:dyDescent="0.2">
      <c r="J427" s="147">
        <v>301250</v>
      </c>
      <c r="K427" s="147" t="s">
        <v>442</v>
      </c>
      <c r="L427" s="147" t="s">
        <v>69</v>
      </c>
      <c r="M427" s="147" t="s">
        <v>562</v>
      </c>
      <c r="N427" s="103">
        <f>'Tariffs 2019'!M421</f>
        <v>0.93400000000000005</v>
      </c>
      <c r="O427" s="73">
        <f t="shared" si="16"/>
        <v>1.9199521033835876</v>
      </c>
      <c r="P427" s="157">
        <f t="shared" si="17"/>
        <v>1.0556232370273955</v>
      </c>
    </row>
    <row r="428" spans="10:16" x14ac:dyDescent="0.2">
      <c r="J428" s="147">
        <v>301251</v>
      </c>
      <c r="K428" s="147" t="s">
        <v>443</v>
      </c>
      <c r="L428" s="147" t="s">
        <v>69</v>
      </c>
      <c r="M428" s="147" t="s">
        <v>562</v>
      </c>
      <c r="N428" s="103">
        <f>'Tariffs 2019'!M422</f>
        <v>1.3850000000000002</v>
      </c>
      <c r="O428" s="73">
        <f t="shared" si="16"/>
        <v>1.9199521033835876</v>
      </c>
      <c r="P428" s="157">
        <f t="shared" si="17"/>
        <v>0.38624700605313161</v>
      </c>
    </row>
    <row r="429" spans="10:16" x14ac:dyDescent="0.2">
      <c r="J429" s="147">
        <v>301252</v>
      </c>
      <c r="K429" s="147" t="s">
        <v>444</v>
      </c>
      <c r="L429" s="147" t="s">
        <v>69</v>
      </c>
      <c r="M429" s="147" t="s">
        <v>562</v>
      </c>
      <c r="N429" s="103">
        <f>'Tariffs 2019'!M423</f>
        <v>1.4729999999999999</v>
      </c>
      <c r="O429" s="73">
        <f t="shared" si="16"/>
        <v>1.9199521033835876</v>
      </c>
      <c r="P429" s="157">
        <f t="shared" si="17"/>
        <v>0.30342980541995096</v>
      </c>
    </row>
    <row r="430" spans="10:16" x14ac:dyDescent="0.2">
      <c r="J430" s="147">
        <v>301253</v>
      </c>
      <c r="K430" s="147" t="s">
        <v>445</v>
      </c>
      <c r="L430" s="147" t="s">
        <v>69</v>
      </c>
      <c r="M430" s="147" t="s">
        <v>562</v>
      </c>
      <c r="N430" s="103">
        <f>'Tariffs 2019'!M424</f>
        <v>0.8600000000000001</v>
      </c>
      <c r="O430" s="73">
        <f t="shared" si="16"/>
        <v>1.9199521033835876</v>
      </c>
      <c r="P430" s="157">
        <f t="shared" si="17"/>
        <v>1.232502445794869</v>
      </c>
    </row>
    <row r="431" spans="10:16" x14ac:dyDescent="0.2">
      <c r="J431" s="147">
        <v>301254</v>
      </c>
      <c r="K431" s="147" t="s">
        <v>446</v>
      </c>
      <c r="L431" s="147" t="s">
        <v>69</v>
      </c>
      <c r="M431" s="147" t="s">
        <v>562</v>
      </c>
      <c r="N431" s="103">
        <f>'Tariffs 2019'!M425</f>
        <v>1.4650000000000001</v>
      </c>
      <c r="O431" s="73">
        <f t="shared" si="16"/>
        <v>1.9199521033835876</v>
      </c>
      <c r="P431" s="157">
        <f t="shared" si="17"/>
        <v>0.31054751084203924</v>
      </c>
    </row>
    <row r="432" spans="10:16" x14ac:dyDescent="0.2">
      <c r="J432" s="147">
        <v>301257</v>
      </c>
      <c r="K432" s="147" t="s">
        <v>447</v>
      </c>
      <c r="L432" s="147" t="s">
        <v>69</v>
      </c>
      <c r="M432" s="147" t="s">
        <v>562</v>
      </c>
      <c r="N432" s="103">
        <f>'Tariffs 2019'!M426</f>
        <v>1.5920000000000001</v>
      </c>
      <c r="O432" s="73">
        <f t="shared" si="16"/>
        <v>1.9199521033835876</v>
      </c>
      <c r="P432" s="157">
        <f t="shared" si="17"/>
        <v>0.20600006493943937</v>
      </c>
    </row>
    <row r="433" spans="10:16" x14ac:dyDescent="0.2">
      <c r="J433" s="147">
        <v>301259</v>
      </c>
      <c r="K433" s="147" t="s">
        <v>448</v>
      </c>
      <c r="L433" s="147" t="s">
        <v>69</v>
      </c>
      <c r="M433" s="147" t="s">
        <v>562</v>
      </c>
      <c r="N433" s="103">
        <f>'Tariffs 2019'!M427</f>
        <v>1.6659999999999999</v>
      </c>
      <c r="O433" s="73">
        <f t="shared" si="16"/>
        <v>1.9199521033835876</v>
      </c>
      <c r="P433" s="157">
        <f t="shared" si="17"/>
        <v>0.15243223492412225</v>
      </c>
    </row>
    <row r="434" spans="10:16" x14ac:dyDescent="0.2">
      <c r="J434" s="147">
        <v>301263</v>
      </c>
      <c r="K434" s="147" t="s">
        <v>449</v>
      </c>
      <c r="L434" s="147" t="s">
        <v>69</v>
      </c>
      <c r="M434" s="147" t="s">
        <v>562</v>
      </c>
      <c r="N434" s="103">
        <f>'Tariffs 2019'!M428</f>
        <v>2.0590000000000002</v>
      </c>
      <c r="O434" s="73">
        <f t="shared" si="16"/>
        <v>1.9199521033835876</v>
      </c>
      <c r="P434" s="157">
        <f t="shared" si="17"/>
        <v>-6.7531761348427671E-2</v>
      </c>
    </row>
    <row r="435" spans="10:16" x14ac:dyDescent="0.2">
      <c r="J435" s="147">
        <v>301264</v>
      </c>
      <c r="K435" s="147" t="s">
        <v>450</v>
      </c>
      <c r="L435" s="147" t="s">
        <v>69</v>
      </c>
      <c r="M435" s="147" t="s">
        <v>562</v>
      </c>
      <c r="N435" s="103">
        <f>'Tariffs 2019'!M429</f>
        <v>1.829</v>
      </c>
      <c r="O435" s="73">
        <f t="shared" si="16"/>
        <v>1.9199521033835876</v>
      </c>
      <c r="P435" s="157">
        <f t="shared" si="17"/>
        <v>4.9727776590261133E-2</v>
      </c>
    </row>
    <row r="436" spans="10:16" x14ac:dyDescent="0.2">
      <c r="J436" s="147">
        <v>301265</v>
      </c>
      <c r="K436" s="147" t="s">
        <v>451</v>
      </c>
      <c r="L436" s="147" t="s">
        <v>69</v>
      </c>
      <c r="M436" s="147" t="s">
        <v>562</v>
      </c>
      <c r="N436" s="103">
        <f>'Tariffs 2019'!M430</f>
        <v>1.9429999999999998</v>
      </c>
      <c r="O436" s="73">
        <f t="shared" si="16"/>
        <v>1.9199521033835876</v>
      </c>
      <c r="P436" s="157">
        <f t="shared" si="17"/>
        <v>-1.1862015757288867E-2</v>
      </c>
    </row>
    <row r="437" spans="10:16" x14ac:dyDescent="0.2">
      <c r="J437" s="147">
        <v>301271</v>
      </c>
      <c r="K437" s="147" t="s">
        <v>452</v>
      </c>
      <c r="L437" s="147" t="s">
        <v>69</v>
      </c>
      <c r="M437" s="147" t="s">
        <v>562</v>
      </c>
      <c r="N437" s="103">
        <f>'Tariffs 2019'!M431</f>
        <v>1.786</v>
      </c>
      <c r="O437" s="73">
        <f t="shared" si="16"/>
        <v>1.9199521033835876</v>
      </c>
      <c r="P437" s="157">
        <f t="shared" si="17"/>
        <v>7.5001177706376002E-2</v>
      </c>
    </row>
    <row r="438" spans="10:16" x14ac:dyDescent="0.2">
      <c r="J438" s="147">
        <v>301273</v>
      </c>
      <c r="K438" s="147" t="s">
        <v>453</v>
      </c>
      <c r="L438" s="147" t="s">
        <v>69</v>
      </c>
      <c r="M438" s="147" t="s">
        <v>562</v>
      </c>
      <c r="N438" s="103">
        <f>'Tariffs 2019'!M432</f>
        <v>1.5069999999999999</v>
      </c>
      <c r="O438" s="73">
        <f t="shared" si="16"/>
        <v>1.9199521033835876</v>
      </c>
      <c r="P438" s="157">
        <f t="shared" si="17"/>
        <v>0.27402262998247362</v>
      </c>
    </row>
    <row r="439" spans="10:16" x14ac:dyDescent="0.2">
      <c r="J439" s="147">
        <v>301275</v>
      </c>
      <c r="K439" s="147" t="s">
        <v>454</v>
      </c>
      <c r="L439" s="147" t="s">
        <v>69</v>
      </c>
      <c r="M439" s="147" t="s">
        <v>562</v>
      </c>
      <c r="N439" s="103">
        <f>'Tariffs 2019'!M433</f>
        <v>1.8769999999999998</v>
      </c>
      <c r="O439" s="73">
        <f t="shared" si="16"/>
        <v>1.9199521033835876</v>
      </c>
      <c r="P439" s="157">
        <f t="shared" si="17"/>
        <v>2.2883379533078209E-2</v>
      </c>
    </row>
    <row r="440" spans="10:16" x14ac:dyDescent="0.2">
      <c r="J440" s="147">
        <v>301304</v>
      </c>
      <c r="K440" s="147" t="s">
        <v>455</v>
      </c>
      <c r="L440" s="147" t="s">
        <v>67</v>
      </c>
      <c r="M440" s="147" t="s">
        <v>562</v>
      </c>
      <c r="N440" s="103">
        <f>'Tariffs 2019'!M434</f>
        <v>1.5659999999999998</v>
      </c>
      <c r="O440" s="73">
        <f t="shared" si="16"/>
        <v>1.9199521033835876</v>
      </c>
      <c r="P440" s="157">
        <f t="shared" si="17"/>
        <v>0.22602305452336383</v>
      </c>
    </row>
    <row r="441" spans="10:16" x14ac:dyDescent="0.2">
      <c r="J441" s="147">
        <v>301305</v>
      </c>
      <c r="K441" s="147" t="s">
        <v>456</v>
      </c>
      <c r="L441" s="147" t="s">
        <v>457</v>
      </c>
      <c r="M441" s="147" t="s">
        <v>562</v>
      </c>
      <c r="N441" s="103">
        <f>'Tariffs 2019'!M435</f>
        <v>2.149</v>
      </c>
      <c r="O441" s="73">
        <f t="shared" si="16"/>
        <v>1.9199521033835876</v>
      </c>
      <c r="P441" s="157">
        <f t="shared" si="17"/>
        <v>-0.10658347911419844</v>
      </c>
    </row>
    <row r="442" spans="10:16" x14ac:dyDescent="0.2">
      <c r="J442" s="147">
        <v>301306</v>
      </c>
      <c r="K442" s="147" t="s">
        <v>458</v>
      </c>
      <c r="L442" s="147" t="s">
        <v>67</v>
      </c>
      <c r="M442" s="147" t="s">
        <v>562</v>
      </c>
      <c r="N442" s="103">
        <f>'Tariffs 2019'!M436</f>
        <v>1.5799999999999998</v>
      </c>
      <c r="O442" s="73">
        <f t="shared" si="16"/>
        <v>1.9199521033835876</v>
      </c>
      <c r="P442" s="157">
        <f t="shared" si="17"/>
        <v>0.21515955910353654</v>
      </c>
    </row>
    <row r="443" spans="10:16" x14ac:dyDescent="0.2">
      <c r="J443" s="147">
        <v>301309</v>
      </c>
      <c r="K443" s="147" t="s">
        <v>46</v>
      </c>
      <c r="L443" s="147" t="s">
        <v>42</v>
      </c>
      <c r="M443" s="147" t="s">
        <v>562</v>
      </c>
      <c r="N443" s="103">
        <f>'Tariffs 2019'!M437</f>
        <v>1.111</v>
      </c>
      <c r="O443" s="73">
        <f t="shared" si="16"/>
        <v>0.76798084135343514</v>
      </c>
      <c r="P443" s="157">
        <f t="shared" si="17"/>
        <v>-0.30874811759366771</v>
      </c>
    </row>
    <row r="444" spans="10:16" x14ac:dyDescent="0.2">
      <c r="J444" s="147">
        <v>301312</v>
      </c>
      <c r="K444" s="147" t="s">
        <v>459</v>
      </c>
      <c r="L444" s="147" t="s">
        <v>8</v>
      </c>
      <c r="M444" s="147" t="s">
        <v>562</v>
      </c>
      <c r="N444" s="103">
        <f>'Tariffs 2019'!M438</f>
        <v>2.4739999999999998</v>
      </c>
      <c r="O444" s="73">
        <f t="shared" si="16"/>
        <v>1.9199521033835876</v>
      </c>
      <c r="P444" s="157">
        <f t="shared" si="17"/>
        <v>-0.22394822013597906</v>
      </c>
    </row>
    <row r="445" spans="10:16" x14ac:dyDescent="0.2">
      <c r="J445" s="147">
        <v>301313</v>
      </c>
      <c r="K445" s="147" t="s">
        <v>460</v>
      </c>
      <c r="L445" s="147" t="s">
        <v>67</v>
      </c>
      <c r="M445" s="147" t="s">
        <v>562</v>
      </c>
      <c r="N445" s="103">
        <f>'Tariffs 2019'!M439</f>
        <v>1.5979999999999999</v>
      </c>
      <c r="O445" s="73">
        <f t="shared" si="16"/>
        <v>1.9199521033835876</v>
      </c>
      <c r="P445" s="157">
        <f t="shared" si="17"/>
        <v>0.20147190449536154</v>
      </c>
    </row>
    <row r="446" spans="10:16" x14ac:dyDescent="0.2">
      <c r="J446" s="147">
        <v>301319</v>
      </c>
      <c r="K446" s="147" t="s">
        <v>461</v>
      </c>
      <c r="L446" s="147" t="s">
        <v>67</v>
      </c>
      <c r="M446" s="147" t="s">
        <v>562</v>
      </c>
      <c r="N446" s="103">
        <f>'Tariffs 2019'!M440</f>
        <v>1.133</v>
      </c>
      <c r="O446" s="73">
        <f t="shared" si="16"/>
        <v>1.9199521033835876</v>
      </c>
      <c r="P446" s="157">
        <f t="shared" si="17"/>
        <v>0.69457378939416381</v>
      </c>
    </row>
    <row r="447" spans="10:16" x14ac:dyDescent="0.2">
      <c r="J447" s="147">
        <v>301320</v>
      </c>
      <c r="K447" s="147" t="s">
        <v>48</v>
      </c>
      <c r="L447" s="147" t="s">
        <v>42</v>
      </c>
      <c r="M447" s="147" t="s">
        <v>562</v>
      </c>
      <c r="N447" s="103">
        <f>'Tariffs 2019'!M441</f>
        <v>0.45999999999999996</v>
      </c>
      <c r="O447" s="73">
        <f t="shared" si="16"/>
        <v>0.76798084135343514</v>
      </c>
      <c r="P447" s="157">
        <f t="shared" si="17"/>
        <v>0.66952356815964176</v>
      </c>
    </row>
    <row r="448" spans="10:16" x14ac:dyDescent="0.2">
      <c r="J448" s="147">
        <v>301321</v>
      </c>
      <c r="K448" s="147" t="s">
        <v>593</v>
      </c>
      <c r="L448" s="147" t="s">
        <v>67</v>
      </c>
      <c r="M448" s="147" t="s">
        <v>562</v>
      </c>
      <c r="N448" s="103">
        <f>'Tariffs 2019'!M442</f>
        <v>1.4969999999999999</v>
      </c>
      <c r="O448" s="73">
        <f t="shared" si="16"/>
        <v>1.9199521033835876</v>
      </c>
      <c r="P448" s="157">
        <f t="shared" si="17"/>
        <v>0.28253313519277734</v>
      </c>
    </row>
    <row r="449" spans="10:16" x14ac:dyDescent="0.2">
      <c r="J449" s="147">
        <v>301323</v>
      </c>
      <c r="K449" s="147" t="s">
        <v>462</v>
      </c>
      <c r="L449" s="147" t="s">
        <v>69</v>
      </c>
      <c r="M449" s="147" t="s">
        <v>562</v>
      </c>
      <c r="N449" s="103">
        <f>'Tariffs 2019'!M443</f>
        <v>1.6909999999999998</v>
      </c>
      <c r="O449" s="73">
        <f t="shared" si="16"/>
        <v>1.9199521033835876</v>
      </c>
      <c r="P449" s="157">
        <f t="shared" si="17"/>
        <v>0.13539450229662198</v>
      </c>
    </row>
    <row r="450" spans="10:16" x14ac:dyDescent="0.2">
      <c r="J450" s="147">
        <v>301324</v>
      </c>
      <c r="K450" s="147" t="s">
        <v>463</v>
      </c>
      <c r="L450" s="147" t="s">
        <v>69</v>
      </c>
      <c r="M450" s="147" t="s">
        <v>562</v>
      </c>
      <c r="N450" s="103">
        <f>'Tariffs 2019'!M444</f>
        <v>1.6879999999999999</v>
      </c>
      <c r="O450" s="73">
        <f t="shared" si="16"/>
        <v>1.9199521033835876</v>
      </c>
      <c r="P450" s="157">
        <f t="shared" si="17"/>
        <v>0.13741238352108273</v>
      </c>
    </row>
    <row r="451" spans="10:16" x14ac:dyDescent="0.2">
      <c r="J451" s="147">
        <v>301327</v>
      </c>
      <c r="K451" s="147" t="s">
        <v>464</v>
      </c>
      <c r="L451" s="147" t="s">
        <v>69</v>
      </c>
      <c r="M451" s="147" t="s">
        <v>562</v>
      </c>
      <c r="N451" s="103">
        <f>'Tariffs 2019'!M445</f>
        <v>1.8279999999999998</v>
      </c>
      <c r="O451" s="73">
        <f t="shared" si="16"/>
        <v>1.9199521033835876</v>
      </c>
      <c r="P451" s="157">
        <f t="shared" si="17"/>
        <v>5.0302025920999853E-2</v>
      </c>
    </row>
    <row r="452" spans="10:16" x14ac:dyDescent="0.2">
      <c r="J452" s="147">
        <v>301328</v>
      </c>
      <c r="K452" s="147" t="s">
        <v>465</v>
      </c>
      <c r="L452" s="147" t="s">
        <v>69</v>
      </c>
      <c r="M452" s="147" t="s">
        <v>562</v>
      </c>
      <c r="N452" s="103">
        <f>'Tariffs 2019'!M446</f>
        <v>1.0170000000000001</v>
      </c>
      <c r="O452" s="73">
        <f t="shared" si="16"/>
        <v>1.9199521033835876</v>
      </c>
      <c r="P452" s="157">
        <f t="shared" si="17"/>
        <v>0.88785850873509076</v>
      </c>
    </row>
    <row r="453" spans="10:16" x14ac:dyDescent="0.2">
      <c r="J453" s="147">
        <v>301331</v>
      </c>
      <c r="K453" s="147" t="s">
        <v>466</v>
      </c>
      <c r="L453" s="147" t="s">
        <v>67</v>
      </c>
      <c r="M453" s="147" t="s">
        <v>562</v>
      </c>
      <c r="N453" s="103">
        <f>'Tariffs 2019'!M447</f>
        <v>1.133</v>
      </c>
      <c r="O453" s="73">
        <f t="shared" si="16"/>
        <v>1.9199521033835876</v>
      </c>
      <c r="P453" s="157">
        <f t="shared" si="17"/>
        <v>0.69457378939416381</v>
      </c>
    </row>
    <row r="454" spans="10:16" x14ac:dyDescent="0.2">
      <c r="J454" s="147">
        <v>301337</v>
      </c>
      <c r="K454" s="147" t="s">
        <v>467</v>
      </c>
      <c r="L454" s="147" t="s">
        <v>67</v>
      </c>
      <c r="M454" s="147" t="s">
        <v>562</v>
      </c>
      <c r="N454" s="103">
        <f>'Tariffs 2019'!M448</f>
        <v>1.7499999999999998</v>
      </c>
      <c r="O454" s="73">
        <f t="shared" si="16"/>
        <v>1.9199521033835876</v>
      </c>
      <c r="P454" s="157">
        <f t="shared" si="17"/>
        <v>9.7115487647764467E-2</v>
      </c>
    </row>
    <row r="455" spans="10:16" x14ac:dyDescent="0.2">
      <c r="J455" s="147">
        <v>301338</v>
      </c>
      <c r="K455" s="147" t="s">
        <v>468</v>
      </c>
      <c r="L455" s="147" t="s">
        <v>69</v>
      </c>
      <c r="M455" s="147" t="s">
        <v>562</v>
      </c>
      <c r="N455" s="103">
        <f>'Tariffs 2019'!M449</f>
        <v>5.4329999999999998</v>
      </c>
      <c r="O455" s="73">
        <f t="shared" si="16"/>
        <v>1.9199521033835876</v>
      </c>
      <c r="P455" s="157">
        <f t="shared" si="17"/>
        <v>-0.64661290200927901</v>
      </c>
    </row>
    <row r="456" spans="10:16" x14ac:dyDescent="0.2">
      <c r="J456" s="147">
        <v>301343</v>
      </c>
      <c r="K456" s="147" t="s">
        <v>469</v>
      </c>
      <c r="L456" s="147" t="s">
        <v>67</v>
      </c>
      <c r="M456" s="147" t="s">
        <v>562</v>
      </c>
      <c r="N456" s="103">
        <f>'Tariffs 2019'!M450</f>
        <v>1.5659999999999998</v>
      </c>
      <c r="O456" s="73">
        <f t="shared" si="16"/>
        <v>1.9199521033835876</v>
      </c>
      <c r="P456" s="157">
        <f t="shared" si="17"/>
        <v>0.22602305452336383</v>
      </c>
    </row>
    <row r="457" spans="10:16" x14ac:dyDescent="0.2">
      <c r="J457" s="147">
        <v>301344</v>
      </c>
      <c r="K457" s="147" t="s">
        <v>470</v>
      </c>
      <c r="L457" s="147" t="s">
        <v>67</v>
      </c>
      <c r="M457" s="147" t="s">
        <v>562</v>
      </c>
      <c r="N457" s="103">
        <f>'Tariffs 2019'!M451</f>
        <v>1.6539999999999999</v>
      </c>
      <c r="O457" s="73">
        <f t="shared" si="16"/>
        <v>1.9199521033835876</v>
      </c>
      <c r="P457" s="157">
        <f t="shared" si="17"/>
        <v>0.16079329104207235</v>
      </c>
    </row>
    <row r="458" spans="10:16" x14ac:dyDescent="0.2">
      <c r="J458" s="147">
        <v>301348</v>
      </c>
      <c r="K458" s="147" t="s">
        <v>50</v>
      </c>
      <c r="L458" s="147" t="s">
        <v>42</v>
      </c>
      <c r="M458" s="147" t="s">
        <v>562</v>
      </c>
      <c r="N458" s="103">
        <f>'Tariffs 2019'!M452</f>
        <v>1.1360000000000001</v>
      </c>
      <c r="O458" s="73">
        <f t="shared" si="16"/>
        <v>0.76798084135343514</v>
      </c>
      <c r="P458" s="157">
        <f t="shared" si="17"/>
        <v>-0.32396052697760996</v>
      </c>
    </row>
    <row r="459" spans="10:16" x14ac:dyDescent="0.2">
      <c r="J459" s="147">
        <v>301354</v>
      </c>
      <c r="K459" s="147" t="s">
        <v>471</v>
      </c>
      <c r="L459" s="147" t="s">
        <v>67</v>
      </c>
      <c r="M459" s="147" t="s">
        <v>562</v>
      </c>
      <c r="N459" s="103">
        <f>'Tariffs 2019'!M453</f>
        <v>2.4989999999999997</v>
      </c>
      <c r="O459" s="73">
        <f t="shared" si="16"/>
        <v>1.9199521033835876</v>
      </c>
      <c r="P459" s="157">
        <f t="shared" si="17"/>
        <v>-0.23171184338391843</v>
      </c>
    </row>
    <row r="460" spans="10:16" x14ac:dyDescent="0.2">
      <c r="J460" s="147">
        <v>301355</v>
      </c>
      <c r="K460" s="147" t="s">
        <v>472</v>
      </c>
      <c r="L460" s="147" t="s">
        <v>457</v>
      </c>
      <c r="M460" s="147" t="s">
        <v>562</v>
      </c>
      <c r="N460" s="103">
        <f>'Tariffs 2019'!M454</f>
        <v>1.0609999999999999</v>
      </c>
      <c r="O460" s="73">
        <f t="shared" si="16"/>
        <v>1.9199521033835876</v>
      </c>
      <c r="P460" s="157">
        <f t="shared" si="17"/>
        <v>0.80956842920225036</v>
      </c>
    </row>
    <row r="461" spans="10:16" x14ac:dyDescent="0.2">
      <c r="J461" s="147">
        <v>301356</v>
      </c>
      <c r="K461" s="147" t="s">
        <v>473</v>
      </c>
      <c r="L461" s="147" t="s">
        <v>67</v>
      </c>
      <c r="M461" s="147" t="s">
        <v>562</v>
      </c>
      <c r="N461" s="103">
        <f>'Tariffs 2019'!M455</f>
        <v>1.5799999999999998</v>
      </c>
      <c r="O461" s="73">
        <f t="shared" si="16"/>
        <v>1.9199521033835876</v>
      </c>
      <c r="P461" s="157">
        <f t="shared" si="17"/>
        <v>0.21515955910353654</v>
      </c>
    </row>
    <row r="462" spans="10:16" x14ac:dyDescent="0.2">
      <c r="J462" s="147">
        <v>301360</v>
      </c>
      <c r="K462" s="147" t="s">
        <v>51</v>
      </c>
      <c r="L462" s="147" t="s">
        <v>42</v>
      </c>
      <c r="M462" s="147" t="s">
        <v>562</v>
      </c>
      <c r="N462" s="103">
        <f>'Tariffs 2019'!M456</f>
        <v>0.71000000000000008</v>
      </c>
      <c r="O462" s="73">
        <f t="shared" si="16"/>
        <v>0.76798084135343514</v>
      </c>
      <c r="P462" s="157">
        <f t="shared" si="17"/>
        <v>8.1663156835824022E-2</v>
      </c>
    </row>
    <row r="463" spans="10:16" x14ac:dyDescent="0.2">
      <c r="J463" s="147">
        <v>301361</v>
      </c>
      <c r="K463" s="147" t="s">
        <v>52</v>
      </c>
      <c r="L463" s="147" t="s">
        <v>42</v>
      </c>
      <c r="M463" s="147" t="s">
        <v>562</v>
      </c>
      <c r="N463" s="103">
        <f>'Tariffs 2019'!M457</f>
        <v>0.71000000000000008</v>
      </c>
      <c r="O463" s="73">
        <f t="shared" si="16"/>
        <v>0.76798084135343514</v>
      </c>
      <c r="P463" s="157">
        <f t="shared" si="17"/>
        <v>8.1663156835824022E-2</v>
      </c>
    </row>
    <row r="464" spans="10:16" x14ac:dyDescent="0.2">
      <c r="J464" s="147">
        <v>301364</v>
      </c>
      <c r="K464" s="147" t="s">
        <v>474</v>
      </c>
      <c r="L464" s="147" t="s">
        <v>67</v>
      </c>
      <c r="M464" s="147" t="s">
        <v>562</v>
      </c>
      <c r="N464" s="103">
        <f>'Tariffs 2019'!M458</f>
        <v>2.2650000000000001</v>
      </c>
      <c r="O464" s="73">
        <f t="shared" si="16"/>
        <v>1.9199521033835876</v>
      </c>
      <c r="P464" s="157">
        <f t="shared" si="17"/>
        <v>-0.15233902720371414</v>
      </c>
    </row>
    <row r="465" spans="10:16" x14ac:dyDescent="0.2">
      <c r="J465" s="147">
        <v>301365</v>
      </c>
      <c r="K465" s="147" t="s">
        <v>475</v>
      </c>
      <c r="L465" s="147" t="s">
        <v>457</v>
      </c>
      <c r="M465" s="147" t="s">
        <v>562</v>
      </c>
      <c r="N465" s="103">
        <f>'Tariffs 2019'!M459</f>
        <v>1.4969999999999999</v>
      </c>
      <c r="O465" s="73">
        <f t="shared" si="16"/>
        <v>1.9199521033835876</v>
      </c>
      <c r="P465" s="157">
        <f t="shared" si="17"/>
        <v>0.28253313519277734</v>
      </c>
    </row>
    <row r="466" spans="10:16" x14ac:dyDescent="0.2">
      <c r="J466" s="147">
        <v>301366</v>
      </c>
      <c r="K466" s="147" t="s">
        <v>476</v>
      </c>
      <c r="L466" s="147" t="s">
        <v>457</v>
      </c>
      <c r="M466" s="147" t="s">
        <v>562</v>
      </c>
      <c r="N466" s="103">
        <f>'Tariffs 2019'!M460</f>
        <v>1.5109999999999999</v>
      </c>
      <c r="O466" s="73">
        <f t="shared" ref="O466:O529" si="18">IF(L466="storage",$F$12,$F$11)</f>
        <v>1.9199521033835876</v>
      </c>
      <c r="P466" s="157">
        <f t="shared" ref="P466:P529" si="19">(O466-N466)/N466</f>
        <v>0.27064996914863515</v>
      </c>
    </row>
    <row r="467" spans="10:16" x14ac:dyDescent="0.2">
      <c r="J467" s="147">
        <v>301368</v>
      </c>
      <c r="K467" s="147" t="s">
        <v>577</v>
      </c>
      <c r="L467" s="147" t="s">
        <v>8</v>
      </c>
      <c r="M467" s="147" t="s">
        <v>562</v>
      </c>
      <c r="N467" s="103">
        <f>'Tariffs 2019'!M461</f>
        <v>1.891</v>
      </c>
      <c r="O467" s="73">
        <f t="shared" si="18"/>
        <v>1.9199521033835876</v>
      </c>
      <c r="P467" s="157">
        <f t="shared" si="19"/>
        <v>1.5310472439760739E-2</v>
      </c>
    </row>
    <row r="468" spans="10:16" x14ac:dyDescent="0.2">
      <c r="J468" s="147">
        <v>301369</v>
      </c>
      <c r="K468" s="147" t="s">
        <v>477</v>
      </c>
      <c r="L468" s="147" t="s">
        <v>67</v>
      </c>
      <c r="M468" s="147" t="s">
        <v>562</v>
      </c>
      <c r="N468" s="103">
        <f>'Tariffs 2019'!M462</f>
        <v>0.68900000000000006</v>
      </c>
      <c r="O468" s="73">
        <f t="shared" si="18"/>
        <v>1.9199521033835876</v>
      </c>
      <c r="P468" s="157">
        <f t="shared" si="19"/>
        <v>1.7865777988150762</v>
      </c>
    </row>
    <row r="469" spans="10:16" x14ac:dyDescent="0.2">
      <c r="J469" s="147">
        <v>301374</v>
      </c>
      <c r="K469" s="147" t="s">
        <v>478</v>
      </c>
      <c r="L469" s="147" t="s">
        <v>457</v>
      </c>
      <c r="M469" s="147" t="s">
        <v>562</v>
      </c>
      <c r="N469" s="103">
        <f>'Tariffs 2019'!M463</f>
        <v>1.5799999999999998</v>
      </c>
      <c r="O469" s="73">
        <f t="shared" si="18"/>
        <v>1.9199521033835876</v>
      </c>
      <c r="P469" s="157">
        <f t="shared" si="19"/>
        <v>0.21515955910353654</v>
      </c>
    </row>
    <row r="470" spans="10:16" x14ac:dyDescent="0.2">
      <c r="J470" s="147">
        <v>301377</v>
      </c>
      <c r="K470" s="147" t="s">
        <v>479</v>
      </c>
      <c r="L470" s="147" t="s">
        <v>67</v>
      </c>
      <c r="M470" s="147" t="s">
        <v>562</v>
      </c>
      <c r="N470" s="103">
        <f>'Tariffs 2019'!M464</f>
        <v>1.5109999999999999</v>
      </c>
      <c r="O470" s="73">
        <f t="shared" si="18"/>
        <v>1.9199521033835876</v>
      </c>
      <c r="P470" s="157">
        <f t="shared" si="19"/>
        <v>0.27064996914863515</v>
      </c>
    </row>
    <row r="471" spans="10:16" x14ac:dyDescent="0.2">
      <c r="J471" s="147">
        <v>301385</v>
      </c>
      <c r="K471" s="147" t="s">
        <v>480</v>
      </c>
      <c r="L471" s="147" t="s">
        <v>69</v>
      </c>
      <c r="M471" s="147" t="s">
        <v>562</v>
      </c>
      <c r="N471" s="103">
        <f>'Tariffs 2019'!M465</f>
        <v>2.2029999999999998</v>
      </c>
      <c r="O471" s="73">
        <f t="shared" si="18"/>
        <v>1.9199521033835876</v>
      </c>
      <c r="P471" s="157">
        <f t="shared" si="19"/>
        <v>-0.12848293082905687</v>
      </c>
    </row>
    <row r="472" spans="10:16" x14ac:dyDescent="0.2">
      <c r="J472" s="147">
        <v>301389</v>
      </c>
      <c r="K472" s="147" t="s">
        <v>481</v>
      </c>
      <c r="L472" s="147" t="s">
        <v>457</v>
      </c>
      <c r="M472" s="147" t="s">
        <v>562</v>
      </c>
      <c r="N472" s="103">
        <f>'Tariffs 2019'!M466</f>
        <v>2.1520000000000001</v>
      </c>
      <c r="O472" s="73">
        <f t="shared" si="18"/>
        <v>1.9199521033835876</v>
      </c>
      <c r="P472" s="157">
        <f t="shared" si="19"/>
        <v>-0.1078289482418274</v>
      </c>
    </row>
    <row r="473" spans="10:16" x14ac:dyDescent="0.2">
      <c r="J473" s="147">
        <v>301390</v>
      </c>
      <c r="K473" s="147" t="s">
        <v>482</v>
      </c>
      <c r="L473" s="147" t="s">
        <v>67</v>
      </c>
      <c r="M473" s="147" t="s">
        <v>562</v>
      </c>
      <c r="N473" s="103">
        <f>'Tariffs 2019'!M467</f>
        <v>1.5659999999999998</v>
      </c>
      <c r="O473" s="73">
        <f t="shared" si="18"/>
        <v>1.9199521033835876</v>
      </c>
      <c r="P473" s="157">
        <f t="shared" si="19"/>
        <v>0.22602305452336383</v>
      </c>
    </row>
    <row r="474" spans="10:16" x14ac:dyDescent="0.2">
      <c r="J474" s="147">
        <v>301391</v>
      </c>
      <c r="K474" s="147" t="s">
        <v>54</v>
      </c>
      <c r="L474" s="147" t="s">
        <v>42</v>
      </c>
      <c r="M474" s="147" t="s">
        <v>562</v>
      </c>
      <c r="N474" s="103">
        <f>'Tariffs 2019'!M468</f>
        <v>0.71000000000000008</v>
      </c>
      <c r="O474" s="73">
        <f t="shared" si="18"/>
        <v>0.76798084135343514</v>
      </c>
      <c r="P474" s="157">
        <f t="shared" si="19"/>
        <v>8.1663156835824022E-2</v>
      </c>
    </row>
    <row r="475" spans="10:16" x14ac:dyDescent="0.2">
      <c r="J475" s="147">
        <v>301395</v>
      </c>
      <c r="K475" s="147" t="s">
        <v>483</v>
      </c>
      <c r="L475" s="147" t="s">
        <v>67</v>
      </c>
      <c r="M475" s="147" t="s">
        <v>562</v>
      </c>
      <c r="N475" s="103">
        <f>'Tariffs 2019'!M469</f>
        <v>2.9409999999999998</v>
      </c>
      <c r="O475" s="73">
        <f t="shared" si="18"/>
        <v>1.9199521033835876</v>
      </c>
      <c r="P475" s="157">
        <f t="shared" si="19"/>
        <v>-0.34717711547650876</v>
      </c>
    </row>
    <row r="476" spans="10:16" x14ac:dyDescent="0.2">
      <c r="J476" s="147">
        <v>301396</v>
      </c>
      <c r="K476" s="147" t="s">
        <v>484</v>
      </c>
      <c r="L476" s="147" t="s">
        <v>67</v>
      </c>
      <c r="M476" s="147" t="s">
        <v>562</v>
      </c>
      <c r="N476" s="103">
        <f>'Tariffs 2019'!M470</f>
        <v>1.2229999999999999</v>
      </c>
      <c r="O476" s="73">
        <f t="shared" si="18"/>
        <v>1.9199521033835876</v>
      </c>
      <c r="P476" s="157">
        <f t="shared" si="19"/>
        <v>0.56987089401765145</v>
      </c>
    </row>
    <row r="477" spans="10:16" x14ac:dyDescent="0.2">
      <c r="J477" s="147">
        <v>301397</v>
      </c>
      <c r="K477" s="147" t="s">
        <v>56</v>
      </c>
      <c r="L477" s="147" t="s">
        <v>42</v>
      </c>
      <c r="M477" s="147" t="s">
        <v>562</v>
      </c>
      <c r="N477" s="103">
        <f>'Tariffs 2019'!M471</f>
        <v>1.111</v>
      </c>
      <c r="O477" s="73">
        <f t="shared" si="18"/>
        <v>0.76798084135343514</v>
      </c>
      <c r="P477" s="157">
        <f t="shared" si="19"/>
        <v>-0.30874811759366771</v>
      </c>
    </row>
    <row r="478" spans="10:16" x14ac:dyDescent="0.2">
      <c r="J478" s="147">
        <v>301400</v>
      </c>
      <c r="K478" s="147" t="s">
        <v>57</v>
      </c>
      <c r="L478" s="147" t="s">
        <v>42</v>
      </c>
      <c r="M478" s="147" t="s">
        <v>562</v>
      </c>
      <c r="N478" s="103">
        <f>'Tariffs 2019'!M472</f>
        <v>0.71000000000000008</v>
      </c>
      <c r="O478" s="73">
        <f t="shared" si="18"/>
        <v>0.76798084135343514</v>
      </c>
      <c r="P478" s="157">
        <f t="shared" si="19"/>
        <v>8.1663156835824022E-2</v>
      </c>
    </row>
    <row r="479" spans="10:16" x14ac:dyDescent="0.2">
      <c r="J479" s="147">
        <v>301401</v>
      </c>
      <c r="K479" s="147" t="s">
        <v>58</v>
      </c>
      <c r="L479" s="147" t="s">
        <v>42</v>
      </c>
      <c r="M479" s="147" t="s">
        <v>562</v>
      </c>
      <c r="N479" s="103">
        <f>'Tariffs 2019'!M473</f>
        <v>0.71000000000000008</v>
      </c>
      <c r="O479" s="73">
        <f t="shared" si="18"/>
        <v>0.76798084135343514</v>
      </c>
      <c r="P479" s="157">
        <f t="shared" si="19"/>
        <v>8.1663156835824022E-2</v>
      </c>
    </row>
    <row r="480" spans="10:16" x14ac:dyDescent="0.2">
      <c r="J480" s="147">
        <v>301420</v>
      </c>
      <c r="K480" s="147" t="s">
        <v>485</v>
      </c>
      <c r="L480" s="147" t="s">
        <v>69</v>
      </c>
      <c r="M480" s="147" t="s">
        <v>562</v>
      </c>
      <c r="N480" s="103">
        <f>'Tariffs 2019'!M474</f>
        <v>2.012</v>
      </c>
      <c r="O480" s="73">
        <f t="shared" si="18"/>
        <v>1.9199521033835876</v>
      </c>
      <c r="P480" s="157">
        <f t="shared" si="19"/>
        <v>-4.5749451598614529E-2</v>
      </c>
    </row>
    <row r="481" spans="10:16" x14ac:dyDescent="0.2">
      <c r="J481" s="147">
        <v>301427</v>
      </c>
      <c r="K481" s="147" t="s">
        <v>486</v>
      </c>
      <c r="L481" s="147" t="s">
        <v>67</v>
      </c>
      <c r="M481" s="147" t="s">
        <v>562</v>
      </c>
      <c r="N481" s="103">
        <f>'Tariffs 2019'!M475</f>
        <v>1.5799999999999998</v>
      </c>
      <c r="O481" s="73">
        <f t="shared" si="18"/>
        <v>1.9199521033835876</v>
      </c>
      <c r="P481" s="157">
        <f t="shared" si="19"/>
        <v>0.21515955910353654</v>
      </c>
    </row>
    <row r="482" spans="10:16" x14ac:dyDescent="0.2">
      <c r="J482" s="147">
        <v>301429</v>
      </c>
      <c r="K482" s="147" t="s">
        <v>487</v>
      </c>
      <c r="L482" s="147" t="s">
        <v>67</v>
      </c>
      <c r="M482" s="147" t="s">
        <v>562</v>
      </c>
      <c r="N482" s="103">
        <f>'Tariffs 2019'!M476</f>
        <v>2.0449999999999999</v>
      </c>
      <c r="O482" s="73">
        <f t="shared" si="18"/>
        <v>1.9199521033835876</v>
      </c>
      <c r="P482" s="157">
        <f t="shared" si="19"/>
        <v>-6.1148115704847121E-2</v>
      </c>
    </row>
    <row r="483" spans="10:16" x14ac:dyDescent="0.2">
      <c r="J483" s="147">
        <v>301431</v>
      </c>
      <c r="K483" s="147" t="s">
        <v>488</v>
      </c>
      <c r="L483" s="147" t="s">
        <v>67</v>
      </c>
      <c r="M483" s="147" t="s">
        <v>562</v>
      </c>
      <c r="N483" s="103">
        <f>'Tariffs 2019'!M477</f>
        <v>1.66</v>
      </c>
      <c r="O483" s="73">
        <f t="shared" si="18"/>
        <v>1.9199521033835876</v>
      </c>
      <c r="P483" s="157">
        <f t="shared" si="19"/>
        <v>0.15659765264071546</v>
      </c>
    </row>
    <row r="484" spans="10:16" x14ac:dyDescent="0.2">
      <c r="J484" s="147">
        <v>301432</v>
      </c>
      <c r="K484" s="147" t="s">
        <v>489</v>
      </c>
      <c r="L484" s="147" t="s">
        <v>69</v>
      </c>
      <c r="M484" s="147" t="s">
        <v>562</v>
      </c>
      <c r="N484" s="103">
        <f>'Tariffs 2019'!M478</f>
        <v>2.4299999999999997</v>
      </c>
      <c r="O484" s="73">
        <f t="shared" si="18"/>
        <v>1.9199521033835876</v>
      </c>
      <c r="P484" s="157">
        <f t="shared" si="19"/>
        <v>-0.20989625375160997</v>
      </c>
    </row>
    <row r="485" spans="10:16" x14ac:dyDescent="0.2">
      <c r="J485" s="147">
        <v>301433</v>
      </c>
      <c r="K485" s="147" t="s">
        <v>490</v>
      </c>
      <c r="L485" s="147" t="s">
        <v>69</v>
      </c>
      <c r="M485" s="147" t="s">
        <v>562</v>
      </c>
      <c r="N485" s="103">
        <f>'Tariffs 2019'!M479</f>
        <v>1.9750000000000001</v>
      </c>
      <c r="O485" s="73">
        <f t="shared" si="18"/>
        <v>1.9199521033835876</v>
      </c>
      <c r="P485" s="157">
        <f t="shared" si="19"/>
        <v>-2.7872352717170895E-2</v>
      </c>
    </row>
    <row r="486" spans="10:16" x14ac:dyDescent="0.2">
      <c r="J486" s="147">
        <v>301434</v>
      </c>
      <c r="K486" s="147" t="s">
        <v>491</v>
      </c>
      <c r="L486" s="147" t="s">
        <v>69</v>
      </c>
      <c r="M486" s="147" t="s">
        <v>562</v>
      </c>
      <c r="N486" s="103">
        <f>'Tariffs 2019'!M480</f>
        <v>2.1689999999999996</v>
      </c>
      <c r="O486" s="73">
        <f t="shared" si="18"/>
        <v>1.9199521033835876</v>
      </c>
      <c r="P486" s="157">
        <f t="shared" si="19"/>
        <v>-0.11482152909931401</v>
      </c>
    </row>
    <row r="487" spans="10:16" x14ac:dyDescent="0.2">
      <c r="J487" s="147">
        <v>301435</v>
      </c>
      <c r="K487" s="147" t="s">
        <v>492</v>
      </c>
      <c r="L487" s="147" t="s">
        <v>69</v>
      </c>
      <c r="M487" s="147" t="s">
        <v>562</v>
      </c>
      <c r="N487" s="103">
        <f>'Tariffs 2019'!M481</f>
        <v>2.3979999999999997</v>
      </c>
      <c r="O487" s="73">
        <f t="shared" si="18"/>
        <v>1.9199521033835876</v>
      </c>
      <c r="P487" s="157">
        <f t="shared" si="19"/>
        <v>-0.1993527508825739</v>
      </c>
    </row>
    <row r="488" spans="10:16" x14ac:dyDescent="0.2">
      <c r="J488" s="147">
        <v>301436</v>
      </c>
      <c r="K488" s="147" t="s">
        <v>493</v>
      </c>
      <c r="L488" s="147" t="s">
        <v>69</v>
      </c>
      <c r="M488" s="147" t="s">
        <v>562</v>
      </c>
      <c r="N488" s="103">
        <f>'Tariffs 2019'!M482</f>
        <v>2.46</v>
      </c>
      <c r="O488" s="73">
        <f t="shared" si="18"/>
        <v>1.9199521033835876</v>
      </c>
      <c r="P488" s="157">
        <f t="shared" si="19"/>
        <v>-0.21953166529122456</v>
      </c>
    </row>
    <row r="489" spans="10:16" x14ac:dyDescent="0.2">
      <c r="J489" s="147">
        <v>301437</v>
      </c>
      <c r="K489" s="147" t="s">
        <v>494</v>
      </c>
      <c r="L489" s="147" t="s">
        <v>69</v>
      </c>
      <c r="M489" s="147" t="s">
        <v>562</v>
      </c>
      <c r="N489" s="103">
        <f>'Tariffs 2019'!M483</f>
        <v>2.2869999999999999</v>
      </c>
      <c r="O489" s="73">
        <f t="shared" si="18"/>
        <v>1.9199521033835876</v>
      </c>
      <c r="P489" s="157">
        <f t="shared" si="19"/>
        <v>-0.16049317735741686</v>
      </c>
    </row>
    <row r="490" spans="10:16" x14ac:dyDescent="0.2">
      <c r="J490" s="147">
        <v>301438</v>
      </c>
      <c r="K490" s="147" t="s">
        <v>495</v>
      </c>
      <c r="L490" s="147" t="s">
        <v>69</v>
      </c>
      <c r="M490" s="147" t="s">
        <v>562</v>
      </c>
      <c r="N490" s="103">
        <f>'Tariffs 2019'!M484</f>
        <v>1.1890000000000001</v>
      </c>
      <c r="O490" s="73">
        <f t="shared" si="18"/>
        <v>1.9199521033835876</v>
      </c>
      <c r="P490" s="157">
        <f t="shared" si="19"/>
        <v>0.61476207181125941</v>
      </c>
    </row>
    <row r="491" spans="10:16" x14ac:dyDescent="0.2">
      <c r="J491" s="147">
        <v>301439</v>
      </c>
      <c r="K491" s="147" t="s">
        <v>496</v>
      </c>
      <c r="L491" s="147" t="s">
        <v>69</v>
      </c>
      <c r="M491" s="147" t="s">
        <v>562</v>
      </c>
      <c r="N491" s="103">
        <f>'Tariffs 2019'!M485</f>
        <v>2.1349999999999998</v>
      </c>
      <c r="O491" s="73">
        <f t="shared" si="18"/>
        <v>1.9199521033835876</v>
      </c>
      <c r="P491" s="157">
        <f t="shared" si="19"/>
        <v>-0.10072501012478324</v>
      </c>
    </row>
    <row r="492" spans="10:16" x14ac:dyDescent="0.2">
      <c r="J492" s="147">
        <v>301441</v>
      </c>
      <c r="K492" s="147" t="s">
        <v>497</v>
      </c>
      <c r="L492" s="147" t="s">
        <v>67</v>
      </c>
      <c r="M492" s="147" t="s">
        <v>562</v>
      </c>
      <c r="N492" s="103">
        <f>'Tariffs 2019'!M486</f>
        <v>1.5229999999999999</v>
      </c>
      <c r="O492" s="73">
        <f t="shared" si="18"/>
        <v>1.9199521033835876</v>
      </c>
      <c r="P492" s="157">
        <f t="shared" si="19"/>
        <v>0.26063828193275618</v>
      </c>
    </row>
    <row r="493" spans="10:16" x14ac:dyDescent="0.2">
      <c r="J493" s="147">
        <v>301442</v>
      </c>
      <c r="K493" s="147" t="s">
        <v>498</v>
      </c>
      <c r="L493" s="147" t="s">
        <v>67</v>
      </c>
      <c r="M493" s="147" t="s">
        <v>562</v>
      </c>
      <c r="N493" s="103">
        <f>'Tariffs 2019'!M487</f>
        <v>1.5229999999999999</v>
      </c>
      <c r="O493" s="73">
        <f t="shared" si="18"/>
        <v>1.9199521033835876</v>
      </c>
      <c r="P493" s="157">
        <f t="shared" si="19"/>
        <v>0.26063828193275618</v>
      </c>
    </row>
    <row r="494" spans="10:16" x14ac:dyDescent="0.2">
      <c r="J494" s="147">
        <v>301443</v>
      </c>
      <c r="K494" s="147" t="s">
        <v>499</v>
      </c>
      <c r="L494" s="147" t="s">
        <v>67</v>
      </c>
      <c r="M494" s="147" t="s">
        <v>562</v>
      </c>
      <c r="N494" s="103">
        <f>'Tariffs 2019'!M488</f>
        <v>1.5229999999999999</v>
      </c>
      <c r="O494" s="73">
        <f t="shared" si="18"/>
        <v>1.9199521033835876</v>
      </c>
      <c r="P494" s="157">
        <f t="shared" si="19"/>
        <v>0.26063828193275618</v>
      </c>
    </row>
    <row r="495" spans="10:16" x14ac:dyDescent="0.2">
      <c r="J495" s="147">
        <v>301446</v>
      </c>
      <c r="K495" s="147" t="s">
        <v>594</v>
      </c>
      <c r="L495" s="147" t="s">
        <v>457</v>
      </c>
      <c r="M495" s="147" t="s">
        <v>562</v>
      </c>
      <c r="N495" s="103">
        <f>'Tariffs 2019'!M489</f>
        <v>1.4209999999999998</v>
      </c>
      <c r="O495" s="73">
        <f t="shared" si="18"/>
        <v>1.9199521033835876</v>
      </c>
      <c r="P495" s="157">
        <f t="shared" si="19"/>
        <v>0.35112744784207445</v>
      </c>
    </row>
    <row r="496" spans="10:16" x14ac:dyDescent="0.2">
      <c r="J496" s="147">
        <v>301450</v>
      </c>
      <c r="K496" s="147" t="s">
        <v>595</v>
      </c>
      <c r="L496" s="147" t="s">
        <v>67</v>
      </c>
      <c r="M496" s="147" t="s">
        <v>562</v>
      </c>
      <c r="N496" s="103">
        <f>'Tariffs 2019'!M490</f>
        <v>2.3819999999999997</v>
      </c>
      <c r="O496" s="73">
        <f t="shared" si="18"/>
        <v>1.9199521033835876</v>
      </c>
      <c r="P496" s="157">
        <f t="shared" si="19"/>
        <v>-0.19397476768111341</v>
      </c>
    </row>
    <row r="497" spans="10:16" x14ac:dyDescent="0.2">
      <c r="J497" s="147">
        <v>301451</v>
      </c>
      <c r="K497" s="147" t="s">
        <v>501</v>
      </c>
      <c r="L497" s="147" t="s">
        <v>67</v>
      </c>
      <c r="M497" s="147" t="s">
        <v>562</v>
      </c>
      <c r="N497" s="103">
        <f>'Tariffs 2019'!M491</f>
        <v>1.3119999999999998</v>
      </c>
      <c r="O497" s="73">
        <f t="shared" si="18"/>
        <v>1.9199521033835876</v>
      </c>
      <c r="P497" s="157">
        <f t="shared" si="19"/>
        <v>0.46337812757895414</v>
      </c>
    </row>
    <row r="498" spans="10:16" x14ac:dyDescent="0.2">
      <c r="J498" s="147">
        <v>301453</v>
      </c>
      <c r="K498" s="147" t="s">
        <v>60</v>
      </c>
      <c r="L498" s="147" t="s">
        <v>42</v>
      </c>
      <c r="M498" s="147" t="s">
        <v>562</v>
      </c>
      <c r="N498" s="103">
        <f>'Tariffs 2019'!M492</f>
        <v>0.71000000000000008</v>
      </c>
      <c r="O498" s="73">
        <f t="shared" si="18"/>
        <v>0.76798084135343514</v>
      </c>
      <c r="P498" s="157">
        <f t="shared" si="19"/>
        <v>8.1663156835824022E-2</v>
      </c>
    </row>
    <row r="499" spans="10:16" x14ac:dyDescent="0.2">
      <c r="J499" s="147">
        <v>301455</v>
      </c>
      <c r="K499" s="147" t="s">
        <v>502</v>
      </c>
      <c r="L499" s="147" t="s">
        <v>69</v>
      </c>
      <c r="M499" s="147" t="s">
        <v>562</v>
      </c>
      <c r="N499" s="103">
        <f>'Tariffs 2019'!M493</f>
        <v>4.0049999999999999</v>
      </c>
      <c r="O499" s="73">
        <f t="shared" si="18"/>
        <v>1.9199521033835876</v>
      </c>
      <c r="P499" s="157">
        <f t="shared" si="19"/>
        <v>-0.52061121014142642</v>
      </c>
    </row>
    <row r="500" spans="10:16" x14ac:dyDescent="0.2">
      <c r="J500" s="147">
        <v>301461</v>
      </c>
      <c r="K500" s="147" t="s">
        <v>62</v>
      </c>
      <c r="L500" s="147" t="s">
        <v>10</v>
      </c>
      <c r="M500" s="147" t="s">
        <v>562</v>
      </c>
      <c r="N500" s="103">
        <f>'Tariffs 2019'!M494</f>
        <v>1.4319999999999999</v>
      </c>
      <c r="O500" s="73">
        <f t="shared" si="18"/>
        <v>1.9199521033835876</v>
      </c>
      <c r="P500" s="157">
        <f t="shared" si="19"/>
        <v>0.34074867554719807</v>
      </c>
    </row>
    <row r="501" spans="10:16" x14ac:dyDescent="0.2">
      <c r="J501" s="147">
        <v>301470</v>
      </c>
      <c r="K501" s="147" t="s">
        <v>503</v>
      </c>
      <c r="L501" s="147" t="s">
        <v>457</v>
      </c>
      <c r="M501" s="147" t="s">
        <v>562</v>
      </c>
      <c r="N501" s="103">
        <f>'Tariffs 2019'!M495</f>
        <v>1.5799999999999998</v>
      </c>
      <c r="O501" s="73">
        <f t="shared" si="18"/>
        <v>1.9199521033835876</v>
      </c>
      <c r="P501" s="157">
        <f t="shared" si="19"/>
        <v>0.21515955910353654</v>
      </c>
    </row>
    <row r="502" spans="10:16" x14ac:dyDescent="0.2">
      <c r="J502" s="147">
        <v>301471</v>
      </c>
      <c r="K502" s="147" t="s">
        <v>504</v>
      </c>
      <c r="L502" s="147" t="s">
        <v>69</v>
      </c>
      <c r="M502" s="147" t="s">
        <v>562</v>
      </c>
      <c r="N502" s="103">
        <f>'Tariffs 2019'!M496</f>
        <v>1.8079999999999998</v>
      </c>
      <c r="O502" s="73">
        <f t="shared" si="18"/>
        <v>1.9199521033835876</v>
      </c>
      <c r="P502" s="157">
        <f t="shared" si="19"/>
        <v>6.19204111634888E-2</v>
      </c>
    </row>
    <row r="503" spans="10:16" x14ac:dyDescent="0.2">
      <c r="J503" s="147">
        <v>301473</v>
      </c>
      <c r="K503" s="147" t="s">
        <v>505</v>
      </c>
      <c r="L503" s="147" t="s">
        <v>69</v>
      </c>
      <c r="M503" s="147" t="s">
        <v>562</v>
      </c>
      <c r="N503" s="103">
        <f>'Tariffs 2019'!M497</f>
        <v>1.6619999999999999</v>
      </c>
      <c r="O503" s="73">
        <f t="shared" si="18"/>
        <v>1.9199521033835876</v>
      </c>
      <c r="P503" s="157">
        <f t="shared" si="19"/>
        <v>0.1552058383776099</v>
      </c>
    </row>
    <row r="504" spans="10:16" x14ac:dyDescent="0.2">
      <c r="J504" s="147">
        <v>301474</v>
      </c>
      <c r="K504" s="147" t="s">
        <v>506</v>
      </c>
      <c r="L504" s="147" t="s">
        <v>69</v>
      </c>
      <c r="M504" s="147" t="s">
        <v>562</v>
      </c>
      <c r="N504" s="103">
        <f>'Tariffs 2019'!M498</f>
        <v>0.68700000000000006</v>
      </c>
      <c r="O504" s="73">
        <f t="shared" si="18"/>
        <v>1.9199521033835876</v>
      </c>
      <c r="P504" s="157">
        <f t="shared" si="19"/>
        <v>1.794690106817449</v>
      </c>
    </row>
    <row r="505" spans="10:16" x14ac:dyDescent="0.2">
      <c r="J505" s="147">
        <v>301475</v>
      </c>
      <c r="K505" s="147" t="s">
        <v>507</v>
      </c>
      <c r="L505" s="147" t="s">
        <v>69</v>
      </c>
      <c r="M505" s="147" t="s">
        <v>562</v>
      </c>
      <c r="N505" s="103">
        <f>'Tariffs 2019'!M499</f>
        <v>1.498</v>
      </c>
      <c r="O505" s="73">
        <f t="shared" si="18"/>
        <v>1.9199521033835876</v>
      </c>
      <c r="P505" s="157">
        <f t="shared" si="19"/>
        <v>0.28167697155112653</v>
      </c>
    </row>
    <row r="506" spans="10:16" x14ac:dyDescent="0.2">
      <c r="J506" s="147">
        <v>301476</v>
      </c>
      <c r="K506" s="147" t="s">
        <v>508</v>
      </c>
      <c r="L506" s="147" t="s">
        <v>69</v>
      </c>
      <c r="M506" s="147" t="s">
        <v>562</v>
      </c>
      <c r="N506" s="103">
        <f>'Tariffs 2019'!M500</f>
        <v>1.645</v>
      </c>
      <c r="O506" s="73">
        <f t="shared" si="18"/>
        <v>1.9199521033835876</v>
      </c>
      <c r="P506" s="157">
        <f t="shared" si="19"/>
        <v>0.16714413579549395</v>
      </c>
    </row>
    <row r="507" spans="10:16" x14ac:dyDescent="0.2">
      <c r="J507" s="147">
        <v>301477</v>
      </c>
      <c r="K507" s="147" t="s">
        <v>509</v>
      </c>
      <c r="L507" s="147" t="s">
        <v>69</v>
      </c>
      <c r="M507" s="147" t="s">
        <v>562</v>
      </c>
      <c r="N507" s="103">
        <f>'Tariffs 2019'!M501</f>
        <v>1.3519999999999999</v>
      </c>
      <c r="O507" s="73">
        <f t="shared" si="18"/>
        <v>1.9199521033835876</v>
      </c>
      <c r="P507" s="157">
        <f t="shared" si="19"/>
        <v>0.42008291670383707</v>
      </c>
    </row>
    <row r="508" spans="10:16" x14ac:dyDescent="0.2">
      <c r="J508" s="147">
        <v>301478</v>
      </c>
      <c r="K508" s="147" t="s">
        <v>510</v>
      </c>
      <c r="L508" s="147" t="s">
        <v>69</v>
      </c>
      <c r="M508" s="147" t="s">
        <v>562</v>
      </c>
      <c r="N508" s="103">
        <f>'Tariffs 2019'!M502</f>
        <v>1.5580000000000001</v>
      </c>
      <c r="O508" s="73">
        <f t="shared" si="18"/>
        <v>1.9199521033835876</v>
      </c>
      <c r="P508" s="157">
        <f t="shared" si="19"/>
        <v>0.23231842322438223</v>
      </c>
    </row>
    <row r="509" spans="10:16" x14ac:dyDescent="0.2">
      <c r="J509" s="147">
        <v>301479</v>
      </c>
      <c r="K509" s="147" t="s">
        <v>511</v>
      </c>
      <c r="L509" s="147" t="s">
        <v>69</v>
      </c>
      <c r="M509" s="147" t="s">
        <v>562</v>
      </c>
      <c r="N509" s="103">
        <f>'Tariffs 2019'!M503</f>
        <v>3.7409999999999997</v>
      </c>
      <c r="O509" s="73">
        <f t="shared" si="18"/>
        <v>1.9199521033835876</v>
      </c>
      <c r="P509" s="157">
        <f t="shared" si="19"/>
        <v>-0.48678104694370816</v>
      </c>
    </row>
    <row r="510" spans="10:16" x14ac:dyDescent="0.2">
      <c r="J510" s="147">
        <v>301480</v>
      </c>
      <c r="K510" s="147" t="s">
        <v>512</v>
      </c>
      <c r="L510" s="147" t="s">
        <v>69</v>
      </c>
      <c r="M510" s="147" t="s">
        <v>562</v>
      </c>
      <c r="N510" s="103">
        <f>'Tariffs 2019'!M504</f>
        <v>1.7429999999999999</v>
      </c>
      <c r="O510" s="73">
        <f t="shared" si="18"/>
        <v>1.9199521033835876</v>
      </c>
      <c r="P510" s="157">
        <f t="shared" si="19"/>
        <v>0.10152157394353856</v>
      </c>
    </row>
    <row r="511" spans="10:16" x14ac:dyDescent="0.2">
      <c r="J511" s="147">
        <v>301481</v>
      </c>
      <c r="K511" s="147" t="s">
        <v>513</v>
      </c>
      <c r="L511" s="147" t="s">
        <v>69</v>
      </c>
      <c r="M511" s="147" t="s">
        <v>562</v>
      </c>
      <c r="N511" s="103">
        <f>'Tariffs 2019'!M505</f>
        <v>1.2810000000000001</v>
      </c>
      <c r="O511" s="73">
        <f t="shared" si="18"/>
        <v>1.9199521033835876</v>
      </c>
      <c r="P511" s="157">
        <f t="shared" si="19"/>
        <v>0.49879164979202761</v>
      </c>
    </row>
    <row r="512" spans="10:16" x14ac:dyDescent="0.2">
      <c r="J512" s="147">
        <v>301482</v>
      </c>
      <c r="K512" s="147" t="s">
        <v>514</v>
      </c>
      <c r="L512" s="147" t="s">
        <v>69</v>
      </c>
      <c r="M512" s="147" t="s">
        <v>562</v>
      </c>
      <c r="N512" s="103">
        <f>'Tariffs 2019'!M506</f>
        <v>1.36</v>
      </c>
      <c r="O512" s="73">
        <f t="shared" si="18"/>
        <v>1.9199521033835876</v>
      </c>
      <c r="P512" s="157">
        <f t="shared" si="19"/>
        <v>0.4117294877820496</v>
      </c>
    </row>
    <row r="513" spans="10:16" x14ac:dyDescent="0.2">
      <c r="J513" s="147">
        <v>301483</v>
      </c>
      <c r="K513" s="147" t="s">
        <v>515</v>
      </c>
      <c r="L513" s="147" t="s">
        <v>69</v>
      </c>
      <c r="M513" s="147" t="s">
        <v>562</v>
      </c>
      <c r="N513" s="103">
        <f>'Tariffs 2019'!M507</f>
        <v>1.69</v>
      </c>
      <c r="O513" s="73">
        <f t="shared" si="18"/>
        <v>1.9199521033835876</v>
      </c>
      <c r="P513" s="157">
        <f t="shared" si="19"/>
        <v>0.13606633336306961</v>
      </c>
    </row>
    <row r="514" spans="10:16" x14ac:dyDescent="0.2">
      <c r="J514" s="147">
        <v>301484</v>
      </c>
      <c r="K514" s="147" t="s">
        <v>516</v>
      </c>
      <c r="L514" s="147" t="s">
        <v>69</v>
      </c>
      <c r="M514" s="147" t="s">
        <v>562</v>
      </c>
      <c r="N514" s="103">
        <f>'Tariffs 2019'!M508</f>
        <v>1.347</v>
      </c>
      <c r="O514" s="73">
        <f t="shared" si="18"/>
        <v>1.9199521033835876</v>
      </c>
      <c r="P514" s="157">
        <f t="shared" si="19"/>
        <v>0.42535419701825361</v>
      </c>
    </row>
    <row r="515" spans="10:16" x14ac:dyDescent="0.2">
      <c r="J515" s="147">
        <v>301485</v>
      </c>
      <c r="K515" s="147" t="s">
        <v>517</v>
      </c>
      <c r="L515" s="147" t="s">
        <v>69</v>
      </c>
      <c r="M515" s="147" t="s">
        <v>562</v>
      </c>
      <c r="N515" s="103">
        <f>'Tariffs 2019'!M509</f>
        <v>2.5659999999999998</v>
      </c>
      <c r="O515" s="73">
        <f t="shared" si="18"/>
        <v>1.9199521033835876</v>
      </c>
      <c r="P515" s="157">
        <f t="shared" si="19"/>
        <v>-0.25177236812798609</v>
      </c>
    </row>
    <row r="516" spans="10:16" x14ac:dyDescent="0.2">
      <c r="J516" s="147">
        <v>301486</v>
      </c>
      <c r="K516" s="147" t="s">
        <v>518</v>
      </c>
      <c r="L516" s="147" t="s">
        <v>69</v>
      </c>
      <c r="M516" s="147" t="s">
        <v>562</v>
      </c>
      <c r="N516" s="103">
        <f>'Tariffs 2019'!M510</f>
        <v>2.157</v>
      </c>
      <c r="O516" s="73">
        <f t="shared" si="18"/>
        <v>1.9199521033835876</v>
      </c>
      <c r="P516" s="157">
        <f t="shared" si="19"/>
        <v>-0.10989703134743276</v>
      </c>
    </row>
    <row r="517" spans="10:16" x14ac:dyDescent="0.2">
      <c r="J517" s="147">
        <v>301487</v>
      </c>
      <c r="K517" s="147" t="s">
        <v>519</v>
      </c>
      <c r="L517" s="147" t="s">
        <v>69</v>
      </c>
      <c r="M517" s="147" t="s">
        <v>562</v>
      </c>
      <c r="N517" s="103">
        <f>'Tariffs 2019'!M511</f>
        <v>1.9929999999999999</v>
      </c>
      <c r="O517" s="73">
        <f t="shared" si="18"/>
        <v>1.9199521033835876</v>
      </c>
      <c r="P517" s="157">
        <f t="shared" si="19"/>
        <v>-3.6652231117116067E-2</v>
      </c>
    </row>
    <row r="518" spans="10:16" x14ac:dyDescent="0.2">
      <c r="J518" s="147">
        <v>301489</v>
      </c>
      <c r="K518" s="147" t="s">
        <v>520</v>
      </c>
      <c r="L518" s="147" t="s">
        <v>69</v>
      </c>
      <c r="M518" s="147" t="s">
        <v>562</v>
      </c>
      <c r="N518" s="103">
        <f>'Tariffs 2019'!M512</f>
        <v>3.6369999999999996</v>
      </c>
      <c r="O518" s="73">
        <f t="shared" si="18"/>
        <v>1.9199521033835876</v>
      </c>
      <c r="P518" s="157">
        <f t="shared" si="19"/>
        <v>-0.47210555309772123</v>
      </c>
    </row>
    <row r="519" spans="10:16" x14ac:dyDescent="0.2">
      <c r="J519" s="147">
        <v>301496</v>
      </c>
      <c r="K519" s="147" t="s">
        <v>521</v>
      </c>
      <c r="L519" s="147" t="s">
        <v>69</v>
      </c>
      <c r="M519" s="147" t="s">
        <v>562</v>
      </c>
      <c r="N519" s="103">
        <f>'Tariffs 2019'!M513</f>
        <v>2.36</v>
      </c>
      <c r="O519" s="73">
        <f t="shared" si="18"/>
        <v>1.9199521033835876</v>
      </c>
      <c r="P519" s="157">
        <f t="shared" si="19"/>
        <v>-0.18646097314254759</v>
      </c>
    </row>
    <row r="520" spans="10:16" x14ac:dyDescent="0.2">
      <c r="J520" s="147">
        <v>301497</v>
      </c>
      <c r="K520" s="147" t="s">
        <v>522</v>
      </c>
      <c r="L520" s="147" t="s">
        <v>69</v>
      </c>
      <c r="M520" s="147" t="s">
        <v>562</v>
      </c>
      <c r="N520" s="103">
        <f>'Tariffs 2019'!M514</f>
        <v>2.1429999999999998</v>
      </c>
      <c r="O520" s="73">
        <f t="shared" si="18"/>
        <v>1.9199521033835876</v>
      </c>
      <c r="P520" s="157">
        <f t="shared" si="19"/>
        <v>-0.10408207961568466</v>
      </c>
    </row>
    <row r="521" spans="10:16" x14ac:dyDescent="0.2">
      <c r="J521" s="147">
        <v>301498</v>
      </c>
      <c r="K521" s="147" t="s">
        <v>523</v>
      </c>
      <c r="L521" s="147" t="s">
        <v>69</v>
      </c>
      <c r="M521" s="147" t="s">
        <v>562</v>
      </c>
      <c r="N521" s="103">
        <f>'Tariffs 2019'!M515</f>
        <v>2.48</v>
      </c>
      <c r="O521" s="73">
        <f t="shared" si="18"/>
        <v>1.9199521033835876</v>
      </c>
      <c r="P521" s="157">
        <f t="shared" si="19"/>
        <v>-0.22582576476468241</v>
      </c>
    </row>
    <row r="522" spans="10:16" x14ac:dyDescent="0.2">
      <c r="J522" s="147">
        <v>301499</v>
      </c>
      <c r="K522" s="147" t="s">
        <v>524</v>
      </c>
      <c r="L522" s="147" t="s">
        <v>69</v>
      </c>
      <c r="M522" s="147" t="s">
        <v>562</v>
      </c>
      <c r="N522" s="103">
        <f>'Tariffs 2019'!M516</f>
        <v>2.7459999999999996</v>
      </c>
      <c r="O522" s="73">
        <f t="shared" si="18"/>
        <v>1.9199521033835876</v>
      </c>
      <c r="P522" s="157">
        <f t="shared" si="19"/>
        <v>-0.30081860765346397</v>
      </c>
    </row>
    <row r="523" spans="10:16" x14ac:dyDescent="0.2">
      <c r="J523" s="147">
        <v>301500</v>
      </c>
      <c r="K523" s="147" t="s">
        <v>525</v>
      </c>
      <c r="L523" s="147" t="s">
        <v>69</v>
      </c>
      <c r="M523" s="147" t="s">
        <v>562</v>
      </c>
      <c r="N523" s="103">
        <f>'Tariffs 2019'!M517</f>
        <v>2.3129999999999997</v>
      </c>
      <c r="O523" s="73">
        <f t="shared" si="18"/>
        <v>1.9199521033835876</v>
      </c>
      <c r="P523" s="157">
        <f t="shared" si="19"/>
        <v>-0.16992991639274199</v>
      </c>
    </row>
    <row r="524" spans="10:16" x14ac:dyDescent="0.2">
      <c r="J524" s="147">
        <v>301501</v>
      </c>
      <c r="K524" s="147" t="s">
        <v>526</v>
      </c>
      <c r="L524" s="147" t="s">
        <v>69</v>
      </c>
      <c r="M524" s="147" t="s">
        <v>562</v>
      </c>
      <c r="N524" s="103">
        <f>'Tariffs 2019'!M518</f>
        <v>8.3729999999999993</v>
      </c>
      <c r="O524" s="73">
        <f t="shared" si="18"/>
        <v>1.9199521033835876</v>
      </c>
      <c r="P524" s="157">
        <f t="shared" si="19"/>
        <v>-0.77069722878495317</v>
      </c>
    </row>
    <row r="525" spans="10:16" x14ac:dyDescent="0.2">
      <c r="J525" s="147">
        <v>301502</v>
      </c>
      <c r="K525" s="147" t="s">
        <v>527</v>
      </c>
      <c r="L525" s="147" t="s">
        <v>69</v>
      </c>
      <c r="M525" s="147" t="s">
        <v>562</v>
      </c>
      <c r="N525" s="103">
        <f>'Tariffs 2019'!M519</f>
        <v>2.1819999999999995</v>
      </c>
      <c r="O525" s="73">
        <f t="shared" si="18"/>
        <v>1.9199521033835876</v>
      </c>
      <c r="P525" s="157">
        <f t="shared" si="19"/>
        <v>-0.12009527800935471</v>
      </c>
    </row>
    <row r="526" spans="10:16" x14ac:dyDescent="0.2">
      <c r="J526" s="147">
        <v>301503</v>
      </c>
      <c r="K526" s="147" t="s">
        <v>528</v>
      </c>
      <c r="L526" s="147" t="s">
        <v>69</v>
      </c>
      <c r="M526" s="147" t="s">
        <v>562</v>
      </c>
      <c r="N526" s="103">
        <f>'Tariffs 2019'!M520</f>
        <v>2.06</v>
      </c>
      <c r="O526" s="73">
        <f t="shared" si="18"/>
        <v>1.9199521033835876</v>
      </c>
      <c r="P526" s="157">
        <f t="shared" si="19"/>
        <v>-6.7984415833209938E-2</v>
      </c>
    </row>
    <row r="527" spans="10:16" x14ac:dyDescent="0.2">
      <c r="J527" s="147">
        <v>301504</v>
      </c>
      <c r="K527" s="147" t="s">
        <v>529</v>
      </c>
      <c r="L527" s="147" t="s">
        <v>69</v>
      </c>
      <c r="M527" s="147" t="s">
        <v>562</v>
      </c>
      <c r="N527" s="103">
        <f>'Tariffs 2019'!M521</f>
        <v>2.15</v>
      </c>
      <c r="O527" s="73">
        <f t="shared" si="18"/>
        <v>1.9199521033835876</v>
      </c>
      <c r="P527" s="157">
        <f t="shared" si="19"/>
        <v>-0.10699902168205226</v>
      </c>
    </row>
    <row r="528" spans="10:16" x14ac:dyDescent="0.2">
      <c r="J528" s="147">
        <v>301505</v>
      </c>
      <c r="K528" s="147" t="s">
        <v>530</v>
      </c>
      <c r="L528" s="147" t="s">
        <v>69</v>
      </c>
      <c r="M528" s="147" t="s">
        <v>562</v>
      </c>
      <c r="N528" s="103">
        <f>'Tariffs 2019'!M522</f>
        <v>2.3479999999999999</v>
      </c>
      <c r="O528" s="73">
        <f t="shared" si="18"/>
        <v>1.9199521033835876</v>
      </c>
      <c r="P528" s="157">
        <f t="shared" si="19"/>
        <v>-0.18230319276678547</v>
      </c>
    </row>
    <row r="529" spans="10:16" x14ac:dyDescent="0.2">
      <c r="J529" s="147">
        <v>301506</v>
      </c>
      <c r="K529" s="147" t="s">
        <v>531</v>
      </c>
      <c r="L529" s="147" t="s">
        <v>69</v>
      </c>
      <c r="M529" s="147" t="s">
        <v>562</v>
      </c>
      <c r="N529" s="103">
        <f>'Tariffs 2019'!M523</f>
        <v>2.552</v>
      </c>
      <c r="O529" s="73">
        <f t="shared" si="18"/>
        <v>1.9199521033835876</v>
      </c>
      <c r="P529" s="157">
        <f t="shared" si="19"/>
        <v>-0.24766767108793591</v>
      </c>
    </row>
    <row r="530" spans="10:16" x14ac:dyDescent="0.2">
      <c r="J530" s="147">
        <v>301507</v>
      </c>
      <c r="K530" s="147" t="s">
        <v>532</v>
      </c>
      <c r="L530" s="147" t="s">
        <v>69</v>
      </c>
      <c r="M530" s="147" t="s">
        <v>562</v>
      </c>
      <c r="N530" s="103">
        <f>'Tariffs 2019'!M524</f>
        <v>2.6259999999999999</v>
      </c>
      <c r="O530" s="73">
        <f t="shared" ref="O530:O542" si="20">IF(L530="storage",$F$12,$F$11)</f>
        <v>1.9199521033835876</v>
      </c>
      <c r="P530" s="157">
        <f t="shared" ref="P530:P542" si="21">(O530-N530)/N530</f>
        <v>-0.26886820130099481</v>
      </c>
    </row>
    <row r="531" spans="10:16" x14ac:dyDescent="0.2">
      <c r="J531" s="147">
        <v>301508</v>
      </c>
      <c r="K531" s="147" t="s">
        <v>533</v>
      </c>
      <c r="L531" s="147" t="s">
        <v>69</v>
      </c>
      <c r="M531" s="147" t="s">
        <v>562</v>
      </c>
      <c r="N531" s="103">
        <f>'Tariffs 2019'!M525</f>
        <v>2.2729999999999997</v>
      </c>
      <c r="O531" s="73">
        <f t="shared" si="20"/>
        <v>1.9199521033835876</v>
      </c>
      <c r="P531" s="157">
        <f t="shared" si="21"/>
        <v>-0.15532243581892308</v>
      </c>
    </row>
    <row r="532" spans="10:16" x14ac:dyDescent="0.2">
      <c r="J532" s="147">
        <v>301509</v>
      </c>
      <c r="K532" s="147" t="s">
        <v>534</v>
      </c>
      <c r="L532" s="147" t="s">
        <v>69</v>
      </c>
      <c r="M532" s="147" t="s">
        <v>562</v>
      </c>
      <c r="N532" s="103">
        <f>'Tariffs 2019'!M526</f>
        <v>2.1879999999999997</v>
      </c>
      <c r="O532" s="73">
        <f t="shared" si="20"/>
        <v>1.9199521033835876</v>
      </c>
      <c r="P532" s="157">
        <f t="shared" si="21"/>
        <v>-0.1225081794407734</v>
      </c>
    </row>
    <row r="533" spans="10:16" x14ac:dyDescent="0.2">
      <c r="J533" s="147">
        <v>301510</v>
      </c>
      <c r="K533" s="147" t="s">
        <v>535</v>
      </c>
      <c r="L533" s="147" t="s">
        <v>69</v>
      </c>
      <c r="M533" s="147" t="s">
        <v>562</v>
      </c>
      <c r="N533" s="103">
        <f>'Tariffs 2019'!M527</f>
        <v>2.0630000000000002</v>
      </c>
      <c r="O533" s="73">
        <f t="shared" si="20"/>
        <v>1.9199521033835876</v>
      </c>
      <c r="P533" s="157">
        <f t="shared" si="21"/>
        <v>-6.9339746299763735E-2</v>
      </c>
    </row>
    <row r="534" spans="10:16" x14ac:dyDescent="0.2">
      <c r="J534" s="147">
        <v>301512</v>
      </c>
      <c r="K534" s="147" t="s">
        <v>536</v>
      </c>
      <c r="L534" s="147" t="s">
        <v>69</v>
      </c>
      <c r="M534" s="147" t="s">
        <v>562</v>
      </c>
      <c r="N534" s="103">
        <f>'Tariffs 2019'!M528</f>
        <v>2.3559999999999999</v>
      </c>
      <c r="O534" s="73">
        <f t="shared" si="20"/>
        <v>1.9199521033835876</v>
      </c>
      <c r="P534" s="157">
        <f t="shared" si="21"/>
        <v>-0.18507975238387619</v>
      </c>
    </row>
    <row r="535" spans="10:16" x14ac:dyDescent="0.2">
      <c r="J535" s="147">
        <v>301513</v>
      </c>
      <c r="K535" s="147" t="s">
        <v>537</v>
      </c>
      <c r="L535" s="147" t="s">
        <v>69</v>
      </c>
      <c r="M535" s="147" t="s">
        <v>562</v>
      </c>
      <c r="N535" s="103">
        <f>'Tariffs 2019'!M529</f>
        <v>1.143</v>
      </c>
      <c r="O535" s="73">
        <f t="shared" si="20"/>
        <v>1.9199521033835876</v>
      </c>
      <c r="P535" s="157">
        <f t="shared" si="21"/>
        <v>0.67974812194539591</v>
      </c>
    </row>
    <row r="536" spans="10:16" x14ac:dyDescent="0.2">
      <c r="J536" s="147">
        <v>301514</v>
      </c>
      <c r="K536" s="147" t="s">
        <v>538</v>
      </c>
      <c r="L536" s="147" t="s">
        <v>69</v>
      </c>
      <c r="M536" s="147" t="s">
        <v>562</v>
      </c>
      <c r="N536" s="103">
        <f>'Tariffs 2019'!M530</f>
        <v>1.9890000000000001</v>
      </c>
      <c r="O536" s="73">
        <f t="shared" si="20"/>
        <v>1.9199521033835876</v>
      </c>
      <c r="P536" s="157">
        <f t="shared" si="21"/>
        <v>-3.4714880149025906E-2</v>
      </c>
    </row>
    <row r="537" spans="10:16" x14ac:dyDescent="0.2">
      <c r="J537" s="147">
        <v>301515</v>
      </c>
      <c r="K537" s="147" t="s">
        <v>539</v>
      </c>
      <c r="L537" s="147" t="s">
        <v>69</v>
      </c>
      <c r="M537" s="147" t="s">
        <v>562</v>
      </c>
      <c r="N537" s="103">
        <f>'Tariffs 2019'!M531</f>
        <v>2.2139999999999995</v>
      </c>
      <c r="O537" s="73">
        <f t="shared" si="20"/>
        <v>1.9199521033835876</v>
      </c>
      <c r="P537" s="157">
        <f t="shared" si="21"/>
        <v>-0.13281296143469376</v>
      </c>
    </row>
    <row r="538" spans="10:16" x14ac:dyDescent="0.2">
      <c r="J538" s="147">
        <v>301521</v>
      </c>
      <c r="K538" s="147" t="s">
        <v>540</v>
      </c>
      <c r="L538" s="147" t="s">
        <v>69</v>
      </c>
      <c r="M538" s="147" t="s">
        <v>562</v>
      </c>
      <c r="N538" s="103">
        <f>'Tariffs 2019'!M532</f>
        <v>2.4089999999999998</v>
      </c>
      <c r="O538" s="73">
        <f t="shared" si="20"/>
        <v>1.9199521033835876</v>
      </c>
      <c r="P538" s="157">
        <f t="shared" si="21"/>
        <v>-0.20300867439452563</v>
      </c>
    </row>
    <row r="539" spans="10:16" x14ac:dyDescent="0.2">
      <c r="J539" s="147">
        <v>301522</v>
      </c>
      <c r="K539" s="147" t="s">
        <v>541</v>
      </c>
      <c r="L539" s="147" t="s">
        <v>69</v>
      </c>
      <c r="M539" s="147" t="s">
        <v>562</v>
      </c>
      <c r="N539" s="103">
        <f>'Tariffs 2019'!M533</f>
        <v>3.9239999999999995</v>
      </c>
      <c r="O539" s="73">
        <f t="shared" si="20"/>
        <v>1.9199521033835876</v>
      </c>
      <c r="P539" s="157">
        <f t="shared" si="21"/>
        <v>-0.51071556998379519</v>
      </c>
    </row>
    <row r="540" spans="10:16" x14ac:dyDescent="0.2">
      <c r="J540" s="147">
        <v>301523</v>
      </c>
      <c r="K540" s="147" t="s">
        <v>542</v>
      </c>
      <c r="L540" s="147" t="s">
        <v>69</v>
      </c>
      <c r="M540" s="147" t="s">
        <v>562</v>
      </c>
      <c r="N540" s="103">
        <f>'Tariffs 2019'!M534</f>
        <v>2.0680000000000001</v>
      </c>
      <c r="O540" s="73">
        <f t="shared" si="20"/>
        <v>1.9199521033835876</v>
      </c>
      <c r="P540" s="157">
        <f t="shared" si="21"/>
        <v>-7.1589891980857107E-2</v>
      </c>
    </row>
    <row r="541" spans="10:16" x14ac:dyDescent="0.2">
      <c r="J541" s="147">
        <v>301524</v>
      </c>
      <c r="K541" s="147" t="s">
        <v>596</v>
      </c>
      <c r="L541" s="147" t="s">
        <v>69</v>
      </c>
      <c r="M541" s="147" t="s">
        <v>562</v>
      </c>
      <c r="N541" s="103">
        <f>'Tariffs 2019'!M535</f>
        <v>2.1409999999999996</v>
      </c>
      <c r="O541" s="73">
        <f t="shared" si="20"/>
        <v>1.9199521033835876</v>
      </c>
      <c r="P541" s="157">
        <f t="shared" si="21"/>
        <v>-0.10324516422999161</v>
      </c>
    </row>
    <row r="542" spans="10:16" x14ac:dyDescent="0.2">
      <c r="J542" s="147">
        <v>301525</v>
      </c>
      <c r="K542" s="147" t="s">
        <v>500</v>
      </c>
      <c r="L542" s="147" t="s">
        <v>457</v>
      </c>
      <c r="M542" s="147" t="s">
        <v>562</v>
      </c>
      <c r="N542" s="103">
        <f>'Tariffs 2019'!M536</f>
        <v>2.82</v>
      </c>
      <c r="O542" s="73">
        <f t="shared" si="20"/>
        <v>1.9199521033835876</v>
      </c>
      <c r="P542" s="157">
        <f t="shared" si="21"/>
        <v>-0.31916592078596184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C63913EC73CC4B894CA16AC4AB8BE4" ma:contentTypeVersion="0" ma:contentTypeDescription="Een nieuw document maken." ma:contentTypeScope="" ma:versionID="620a56ae6f405713215e67353e9358a9">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67089D-3D25-44B3-8451-658234448693}">
  <ds:schemaRefs>
    <ds:schemaRef ds:uri="http://schemas.microsoft.com/sharepoint/v3/contenttype/forms"/>
  </ds:schemaRefs>
</ds:datastoreItem>
</file>

<file path=customXml/itemProps2.xml><?xml version="1.0" encoding="utf-8"?>
<ds:datastoreItem xmlns:ds="http://schemas.openxmlformats.org/officeDocument/2006/customXml" ds:itemID="{22EEE1DE-6C20-4F4D-A24A-29DCF5BE8891}">
  <ds:schemaRefs>
    <ds:schemaRef ds:uri="http://www.w3.org/XML/1998/namespace"/>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CFC490D-EA38-4395-8C1F-89165BE28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Explanatory notes</vt:lpstr>
      <vt:lpstr>Tariff model (art.30.2.b)--&gt;</vt:lpstr>
      <vt:lpstr>Parameters</vt:lpstr>
      <vt:lpstr>RPM</vt:lpstr>
      <vt:lpstr>P_EN</vt:lpstr>
      <vt:lpstr>P_EX</vt:lpstr>
      <vt:lpstr>TAR 2019-2020 (art. 30.2.a)--&gt; </vt:lpstr>
      <vt:lpstr>Tariffs 2019</vt:lpstr>
      <vt:lpstr>Comparison 2019-2020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Zande, Monique van der</dc:creator>
  <cp:lastModifiedBy>Coenraad- van der Zande, Monique</cp:lastModifiedBy>
  <dcterms:created xsi:type="dcterms:W3CDTF">2018-01-26T13:01:19Z</dcterms:created>
  <dcterms:modified xsi:type="dcterms:W3CDTF">2019-03-14T16:50:21Z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0x0101009CC63913EC73CC4B894CA16AC4AB8BE4</vt:lpwstr>
  </property>
</Properties>
</file>