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defaultThemeVersion="124226"/>
  <bookViews>
    <workbookView xWindow="-105" yWindow="-105" windowWidth="23250" windowHeight="12570"/>
  </bookViews>
  <sheets>
    <sheet name="Titelblad" sheetId="9" r:id="rId1"/>
    <sheet name="Toelichting" sheetId="10" r:id="rId2"/>
    <sheet name="Bronnen en toepassingen" sheetId="28" r:id="rId3"/>
    <sheet name="Contactgegevens" sheetId="29" r:id="rId4"/>
    <sheet name="Tarievenvoorstel" sheetId="18" r:id="rId5"/>
    <sheet name="Controles ACM" sheetId="24" r:id="rId6"/>
    <sheet name="Overig --&gt;" sheetId="25" r:id="rId7"/>
    <sheet name="Toelichting controle tarieven" sheetId="21" r:id="rId8"/>
    <sheet name="Richtlijn controle tarieven" sheetId="27" r:id="rId9"/>
  </sheets>
  <calcPr calcId="14562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33" i="24" l="1"/>
  <c r="I49" i="24" l="1"/>
  <c r="I20" i="24" l="1"/>
  <c r="I19" i="24"/>
  <c r="I14" i="24"/>
  <c r="I21" i="24" l="1"/>
  <c r="I59" i="24" l="1"/>
  <c r="I35" i="24" l="1"/>
  <c r="I16" i="24" l="1"/>
  <c r="I15" i="24"/>
  <c r="I23" i="24" l="1"/>
  <c r="I25" i="24" s="1"/>
  <c r="D10" i="18" s="1"/>
  <c r="O24" i="18"/>
  <c r="O20" i="18"/>
  <c r="D8" i="18"/>
  <c r="I27" i="24" l="1"/>
  <c r="I60" i="24"/>
  <c r="I44" i="24"/>
  <c r="I45" i="24" s="1"/>
  <c r="I41" i="24"/>
  <c r="I48" i="24" l="1"/>
  <c r="O100" i="18"/>
  <c r="O94" i="18"/>
  <c r="O85" i="18"/>
  <c r="O79" i="18"/>
  <c r="O103" i="18"/>
  <c r="O97" i="18"/>
  <c r="O88" i="18"/>
  <c r="O82" i="18"/>
  <c r="O102" i="18"/>
  <c r="O96" i="18"/>
  <c r="O87" i="18"/>
  <c r="O81" i="18"/>
  <c r="O101" i="18"/>
  <c r="O95" i="18"/>
  <c r="O86" i="18"/>
  <c r="O80" i="18"/>
  <c r="O31" i="18"/>
  <c r="O30" i="18"/>
  <c r="O29" i="18"/>
  <c r="O28" i="18"/>
  <c r="O50" i="18"/>
  <c r="O44" i="18"/>
  <c r="O49" i="18"/>
  <c r="O43" i="18"/>
  <c r="O48" i="18"/>
  <c r="O42" i="18"/>
  <c r="O47" i="18"/>
  <c r="O41" i="18"/>
  <c r="I17" i="24"/>
  <c r="O25" i="18" l="1"/>
  <c r="O21" i="18"/>
  <c r="D9" i="18"/>
  <c r="B43" i="10" l="1"/>
  <c r="B31" i="10" l="1"/>
  <c r="B38" i="10" s="1"/>
  <c r="B32" i="10" l="1"/>
  <c r="B33" i="10" l="1"/>
  <c r="B37" i="10" s="1"/>
</calcChain>
</file>

<file path=xl/comments1.xml><?xml version="1.0" encoding="utf-8"?>
<comments xmlns="http://schemas.openxmlformats.org/spreadsheetml/2006/main">
  <authors>
    <author>Auteur</author>
  </authors>
  <commentList>
    <comment ref="B37" authorId="0">
      <text>
        <r>
          <rPr>
            <sz val="8"/>
            <color indexed="81"/>
            <rFont val="Tahoma"/>
            <family val="2"/>
          </rPr>
          <t xml:space="preserve">In alle gevallen dient een (groep van) roze cel(len) voorzien te zijn van een opmerking die uitlegt wat er specifiek zo bijzonder is aan deze roze cellen
</t>
        </r>
      </text>
    </comment>
  </commentList>
</comments>
</file>

<file path=xl/sharedStrings.xml><?xml version="1.0" encoding="utf-8"?>
<sst xmlns="http://schemas.openxmlformats.org/spreadsheetml/2006/main" count="487" uniqueCount="235">
  <si>
    <t>Overige opmerkingen</t>
  </si>
  <si>
    <t>Over dit bestand</t>
  </si>
  <si>
    <t>Zaaknummer</t>
  </si>
  <si>
    <t>Titel</t>
  </si>
  <si>
    <t>Hoort bij besluit(en):</t>
  </si>
  <si>
    <t>Hoort bij onderzoek/publicatie ACM:</t>
  </si>
  <si>
    <t>Kenmerk besluit(en)</t>
  </si>
  <si>
    <t>Samenhang met andere rekenbestanden</t>
  </si>
  <si>
    <t>Overig opmerkingen</t>
  </si>
  <si>
    <t>Over de status van dit bestand</t>
  </si>
  <si>
    <t>Definitief? (j/n)</t>
  </si>
  <si>
    <t>Publicatie? (j/n)</t>
  </si>
  <si>
    <t>Juridisch integraal onderdeel van bovenstaande besluit(en) (j/n)?</t>
  </si>
  <si>
    <t>Opmerkingen openbare versiegeschiedenis</t>
  </si>
  <si>
    <t>Contactgegevens ACM</t>
  </si>
  <si>
    <t>Disclaimer</t>
  </si>
  <si>
    <t>Toelichting bij de werking van dit model</t>
  </si>
  <si>
    <t>Legenda voor gebruik van celkleuren en tabkleuren</t>
  </si>
  <si>
    <t>Beschrijving</t>
  </si>
  <si>
    <t>Waarde die zonder berekening wordt overgenomen uit een andere cel</t>
  </si>
  <si>
    <t>Berekende waarde</t>
  </si>
  <si>
    <t>Cel is niet van toepassing (dus leeg, niet nul), maar er wordt door een formule wel naar verwezen</t>
  </si>
  <si>
    <t>Bijzonderheden:</t>
  </si>
  <si>
    <t>Waarde of berekening die speciale aandacht vraagt (zet toelichting in opmerking)</t>
  </si>
  <si>
    <t>Ingevoerde waarde of berekening die nog niet juist is (indien van toepassing)</t>
  </si>
  <si>
    <t>Eventueel te gebruiken:</t>
  </si>
  <si>
    <t>Eenheid</t>
  </si>
  <si>
    <t>Constante</t>
  </si>
  <si>
    <t>Beschrijving gegevens</t>
  </si>
  <si>
    <t>Data</t>
  </si>
  <si>
    <t>Berekening</t>
  </si>
  <si>
    <t>Resultaat</t>
  </si>
  <si>
    <t>Tabkleur</t>
  </si>
  <si>
    <t>Tabblad met input</t>
  </si>
  <si>
    <t>Tabblad met berekeningen</t>
  </si>
  <si>
    <t>Input --&gt;</t>
  </si>
  <si>
    <t>Tabblad dat als geheel nog onjuist of niet up to date is</t>
  </si>
  <si>
    <t>Celkleur getallen</t>
  </si>
  <si>
    <t>Tabbladen die het model vormen</t>
  </si>
  <si>
    <t>Toelichting</t>
  </si>
  <si>
    <t>Tabbladen ten behoeve van begrip</t>
  </si>
  <si>
    <t>Tabblad met resultaten/output</t>
  </si>
  <si>
    <t>Leeg tabblad dat wordt gebruikt als index/markering voor een serie tabbladen (kleur: licht grijs)</t>
  </si>
  <si>
    <t>Gestandaardiseerde tabbladen, omvat tenminste: 'Titelblad', 'Toelichting' en 'Bronnen en functies' (kleur: ACM-lichtpaars)</t>
  </si>
  <si>
    <t>Toelichting bij dit bestand</t>
  </si>
  <si>
    <t>Berekende waarde die wordt opgehaald op een ander tabblad, incl. eindresultaat van berekening</t>
  </si>
  <si>
    <t>Data en input (vermeld de bron); bij een dataverzoek: in te vullen velden</t>
  </si>
  <si>
    <t>Grijze cijfers geven de uitkomt van een check berekening; dit is geen resultaat waarmee verder wordt gerekend</t>
  </si>
  <si>
    <t>Schematische weergave en/of inhoudsopgave van de werking van dit model</t>
  </si>
  <si>
    <t>Bevat bedrijfsvertrouwelijke gegevens? (j/n)</t>
  </si>
  <si>
    <t>Tarievenbesluit</t>
  </si>
  <si>
    <t>nee</t>
  </si>
  <si>
    <t>nee (definitieve versie wel)</t>
  </si>
  <si>
    <t>Rekenvolumes 2017-2021 en tarieven</t>
  </si>
  <si>
    <t>Kleinverbruik (t/m 40 m3/h)</t>
  </si>
  <si>
    <t>Vastrecht (TOVT)</t>
  </si>
  <si>
    <t>Capaciteitsafhankelijk tarief (TAVTc)</t>
  </si>
  <si>
    <t>Profielgrootverbruik ( &gt;40 m3/h)</t>
  </si>
  <si>
    <t>Telemetriegrootverbruik (&lt; 16 bar)</t>
  </si>
  <si>
    <t>Capaciteitsafhankelijk tarief (TAVTc) lage druk</t>
  </si>
  <si>
    <t>Capaciteitsafhankelijk tarief (TAVTc) hoge druk</t>
  </si>
  <si>
    <t>Capaciteitsafhankelijk tarief (TAVTc) standaard</t>
  </si>
  <si>
    <t>Periodieke Aansluitvergoeding aansluitingen t/m 40 m3/h</t>
  </si>
  <si>
    <t>0 t/m 10 m3(n)/h</t>
  </si>
  <si>
    <t>10 t/m 16 m3(n)/h</t>
  </si>
  <si>
    <t>16 t/m 25 m3(n)/h</t>
  </si>
  <si>
    <t>25 t/m 40 m3(n)/h</t>
  </si>
  <si>
    <t>Periodieke Aansluitvergoeding aansluitingen groter dan 40 m3/h</t>
  </si>
  <si>
    <t>Bijdragen Eenmalige Aansluitvergoeding t/m 40 m3(n)/h - aansluiting t/m 25 meter</t>
  </si>
  <si>
    <t>Bijdragen Eenmalige Aansluitvergoeding t/m 40 m3(n)/h - meerlengte &gt; 25 meter</t>
  </si>
  <si>
    <t>Rekenvolume</t>
  </si>
  <si>
    <t>Tarief</t>
  </si>
  <si>
    <t>#</t>
  </si>
  <si>
    <t>EUR/jaar</t>
  </si>
  <si>
    <t>EUR/jaar/m3/h</t>
  </si>
  <si>
    <t>EUR</t>
  </si>
  <si>
    <t>EUR/m</t>
  </si>
  <si>
    <t>Omzet transportdienst</t>
  </si>
  <si>
    <t>Omzet aansluitdienst</t>
  </si>
  <si>
    <t>Controle Toegestane Totale Inkomsten</t>
  </si>
  <si>
    <t>Beoordeling omzet</t>
  </si>
  <si>
    <t>Controle Rekenvolume</t>
  </si>
  <si>
    <t>Totaal Rekenvolume</t>
  </si>
  <si>
    <t>Totaal Rekenvolume aangepast</t>
  </si>
  <si>
    <t>Beoordeling</t>
  </si>
  <si>
    <t>Verwachte tariefmutatie Transportdienst</t>
  </si>
  <si>
    <t xml:space="preserve">Vastrecht Kleinverbruik (KV) en Profielgrootverbruik (PGV) </t>
  </si>
  <si>
    <t xml:space="preserve">Verwachte mutatie vastrecht KV en PGV </t>
  </si>
  <si>
    <t>Verwachte mutatie niet-vastrecht KV en PGV tarieven</t>
  </si>
  <si>
    <t xml:space="preserve">Verwachte mutatie tarieven Telemetrie </t>
  </si>
  <si>
    <t>Categorie A</t>
  </si>
  <si>
    <t>%</t>
  </si>
  <si>
    <t>Categorie B</t>
  </si>
  <si>
    <t>Categorie C</t>
  </si>
  <si>
    <t>Categorie D</t>
  </si>
  <si>
    <t>Categorie E</t>
  </si>
  <si>
    <t>Beoordeling rekenvolume</t>
  </si>
  <si>
    <t>Resterende tariefruimte</t>
  </si>
  <si>
    <t>Verwachte mutatie</t>
  </si>
  <si>
    <t>Controle Totale Inkomsten en rekenvolume in Tarievenvoorstel</t>
  </si>
  <si>
    <t xml:space="preserve">Toelichting </t>
  </si>
  <si>
    <t>Kleinverbruik</t>
  </si>
  <si>
    <t>Vastrecht</t>
  </si>
  <si>
    <t>Capaciteits-afhankelijk tarief</t>
  </si>
  <si>
    <t>Profielgrootverbruik</t>
  </si>
  <si>
    <t>Telemetriegrootverbruik</t>
  </si>
  <si>
    <t>Transportdienst</t>
  </si>
  <si>
    <t>Eénmalige aansluitvergoeding</t>
  </si>
  <si>
    <t>Periodieke aansluitvergoeding</t>
  </si>
  <si>
    <t>Meerlengtevergoeding</t>
  </si>
  <si>
    <t>Controle</t>
  </si>
  <si>
    <t>Richtlijn controle tarieven</t>
  </si>
  <si>
    <t>Onderwerp</t>
  </si>
  <si>
    <t>Ja/Nee</t>
  </si>
  <si>
    <t>Zijn in het tarievenvoorstel alle decimalen van alle tarieven zichtbaar?</t>
  </si>
  <si>
    <t>Is het gebruikte aantal decimalen voor vastrechttarieven, voor capaciteitstarieven en voor periodieke aansluitvergoedingen maximaal vier en voor aansluittarieven maximaal twee?</t>
  </si>
  <si>
    <t>Is het vastrecht kleinverbruik op nul decimalen afgerond gelijk aan het uniforme vastrecht van EUR 18? Zo nee, waarom niet?</t>
  </si>
  <si>
    <t>Is er in de categorie telemetriegrootverbruikers een keuze gemaakt tussen een ongedifferentieerd capaciteitstarief of op druk gebaseerde capaciteitstarieven? Zo nee, waarom niet?</t>
  </si>
  <si>
    <t>Wijken de afzonderlijke transportdiensttarieven meer af dan 4 procentpunt t.o.v. het tarief van vorig jaar inclusief de verwachte tariefmutaties?</t>
  </si>
  <si>
    <t>Aansluitdienst</t>
  </si>
  <si>
    <t>Wijken de afzonderlijke aansluitdiensttarieven meer af dan 4 procentpunt t.o.v. het tarief van vorig jaar inclusief de verwachte tariefmutaties?</t>
  </si>
  <si>
    <t>Indien voor een bepaald tarief de 4 procentpunt afwijking wordt overschreden, dient voor dit tarief een kostenonderbouwing te worden aangeleverd waaruit blijkt dat de afwijking van de verwachte tariefmutatie noodzakelijk is om tot een kostengeoriënteerd tarief te komen. Deze kostenonderbouwing dient gelijktijdig met de eerste versie van dit tariefvoorstel te worden aangeleverd bij de ACM.</t>
  </si>
  <si>
    <t>NB1</t>
  </si>
  <si>
    <t>NB2</t>
  </si>
  <si>
    <t>Contactpersoon</t>
  </si>
  <si>
    <t>Telefoonnummer</t>
  </si>
  <si>
    <t>ACM</t>
  </si>
  <si>
    <t>Postbus 16326</t>
  </si>
  <si>
    <t>2500 BH  Den Haag</t>
  </si>
  <si>
    <t>Telefoonnummer: 070 - 72 22 000</t>
  </si>
  <si>
    <t>E-mailadres: codatahelpdesk@acm.nl</t>
  </si>
  <si>
    <t>Legenda</t>
  </si>
  <si>
    <t xml:space="preserve">LD:     </t>
  </si>
  <si>
    <t>&lt; 200mbar</t>
  </si>
  <si>
    <t xml:space="preserve">HD:    </t>
  </si>
  <si>
    <t>≥ 200 mbar en &lt; 16 bar</t>
  </si>
  <si>
    <t>EHD:</t>
  </si>
  <si>
    <t>≥ 16 bar</t>
  </si>
  <si>
    <t>Tarieven zijn excl. BTW</t>
  </si>
  <si>
    <t>Ondertitel</t>
  </si>
  <si>
    <t>In dit bestand worden per netbeheerder de rekenvolumes en tarieven gepresenteerd.</t>
  </si>
  <si>
    <t>Rekenvolumes Transportdienst 2017-2021 en tarieven</t>
  </si>
  <si>
    <t xml:space="preserve">Rekenvolumes Aansluitdienst 2017-2021 en tarieven </t>
  </si>
  <si>
    <t>Bronverwijzing</t>
  </si>
  <si>
    <t>Categorie</t>
  </si>
  <si>
    <t>Bronnenoverzicht en specifieke toepassingen</t>
  </si>
  <si>
    <t>Bronnenoverzicht</t>
  </si>
  <si>
    <t>In onderstaand overzicht houdt ACM bij welke bronnen gebruikt zijn voor de data en berekeningen in dit bestand.</t>
  </si>
  <si>
    <t>Ieder inputblad heeft een kolom 'bronverwijzing', waarin gebruikte bronnen met een verkorte naam worden aangeduid. Deze bronnen worden verder toegelicht in deze tabel.</t>
  </si>
  <si>
    <t>Nr.</t>
  </si>
  <si>
    <t xml:space="preserve">Verkorte naam </t>
  </si>
  <si>
    <t>Naam bestand extern</t>
  </si>
  <si>
    <t>Aanvullende gegevens bestand extern</t>
  </si>
  <si>
    <t>Zoals gebruikt in dit bestand</t>
  </si>
  <si>
    <t>Exacte bestandsnaam</t>
  </si>
  <si>
    <t>Datum ontvangst, versie nr., opmerkingen</t>
  </si>
  <si>
    <t>Dit blad dient ter controle van het tarievenvoorstel. Op dit blad wordt gecontroleerd of het tarievenvoorstel aan de maximale totale inkomsten voldoet en of het rekenvolume niet gewijzigd is. Daarnaast wordt de verwachte tariefmutatie berekend.</t>
  </si>
  <si>
    <t xml:space="preserve">SO bestand </t>
  </si>
  <si>
    <t>EUR, pp 2020</t>
  </si>
  <si>
    <t>Deze kleur wordt uitsluitend gebruikt bij een informatieverzoek: cellen die door de ontvanger van het dataverzoek moeten worden ingevuld</t>
  </si>
  <si>
    <t>Een kader kan worden gebruikt om aan te geven dat een bepaald veld input bevat, maar deze input automatisch wordt ingeladen, bijvoorbeeld door middel van een macro (dus niet handmatig in te vullen)</t>
  </si>
  <si>
    <t>Contactgegevens</t>
  </si>
  <si>
    <t>Invuldatum</t>
  </si>
  <si>
    <t>Code bedrijf</t>
  </si>
  <si>
    <t>Naam bedrijf</t>
  </si>
  <si>
    <t>Postcode</t>
  </si>
  <si>
    <t>Plaats</t>
  </si>
  <si>
    <t>E-mailadres</t>
  </si>
  <si>
    <t>Bijdragen Eenmalige Aansluitvergoeding &gt; 40 m3(n)/h - meerlengte &gt; 25 meter</t>
  </si>
  <si>
    <t xml:space="preserve">Verwachte mutatie AD PAV  t/m 40m3/h </t>
  </si>
  <si>
    <t xml:space="preserve">Verwachte mutatie AD EAV  t/m 40m3/h </t>
  </si>
  <si>
    <t>De ACM houdt zich het recht voor om de tarieven ook op andere punten te toetsen dan de punten die op dit werkblad zijn opgenoemd.</t>
  </si>
  <si>
    <t>Zijn de rekenvolumes per tariefdrager gelijk aan de door de ACM ingevulde rekenvolumes?</t>
  </si>
  <si>
    <t>Tarievenmodule transporttarieven 2021 Gas</t>
  </si>
  <si>
    <t>TI-berekening regionale netbeheerders gas 2021</t>
  </si>
  <si>
    <t>Dit Excel-bestand is bedoelt voor de tarievenvoorstellen voor het jaar 2021 voor de regionale netbeheerders gas.</t>
  </si>
  <si>
    <t>Deze berekeningen maken onderdeel uit van de tarievenbesluiten gas 2021.</t>
  </si>
  <si>
    <t>TI-berekening RNB-G 2021</t>
  </si>
  <si>
    <t>Berekening totale inkomsten regionale netbeheerders gas 2021</t>
  </si>
  <si>
    <t>Tarievenbesluit gas 2020</t>
  </si>
  <si>
    <t>Tarievenblad gas 2020</t>
  </si>
  <si>
    <t>Tarievenvoorstel 2021</t>
  </si>
  <si>
    <t>Op dit blad wordt door de regionale netbeheerder een voorstel gedaan voor de transport- en aansluittarieven 2021.</t>
  </si>
  <si>
    <t>artikel 2.3 lid 1</t>
  </si>
  <si>
    <t>artikel 2.3 lid 2</t>
  </si>
  <si>
    <t>artikel 2.4 lid 1</t>
  </si>
  <si>
    <t>&gt; 40 ≤ 100 m3(n)/uur</t>
  </si>
  <si>
    <t>&gt; 100 ≤ 400 m3(n)/uur</t>
  </si>
  <si>
    <t>&gt; 400 ≤ 650 m3(n)/uur</t>
  </si>
  <si>
    <t>artikel 2.4 lid 2</t>
  </si>
  <si>
    <t>artikel 2.4 lid 3</t>
  </si>
  <si>
    <t>&gt; 400 ≤ 1600 m3(n)/uur</t>
  </si>
  <si>
    <t>artikel 2.4 lid 4</t>
  </si>
  <si>
    <t>Bijdragen Eenmalige Aansluitvergoeding &gt; 40 m3(n)/h - aansluiting ≤ 25 meter</t>
  </si>
  <si>
    <t>EUR, pp 2021</t>
  </si>
  <si>
    <t>Richtbedrag TI Transport 2021, inclusief correcties</t>
  </si>
  <si>
    <t>Vastrecht Kleinverbruik (KV) en Profielgrootverbruik (PGV) 2021</t>
  </si>
  <si>
    <t xml:space="preserve">Richtbedrag TI Transport 2021 zonder vastrecht KV en PGV </t>
  </si>
  <si>
    <t>Richtbedrag TI AD PAV 2021 (incl. correcties) - bestaande taken</t>
  </si>
  <si>
    <t>Richtbedrag TI AD EAV 2021 (incl. correcties) - bestaande taken</t>
  </si>
  <si>
    <t>TI AD EAV 2020</t>
  </si>
  <si>
    <t>TI AD PAV 2020</t>
  </si>
  <si>
    <t>TI Transport 2020</t>
  </si>
  <si>
    <t>TI Transportdienst 2020 zonder vastrecht KV en PGV</t>
  </si>
  <si>
    <t>Totale Inkomsten 2021 inclusief correcties</t>
  </si>
  <si>
    <t>Is het bedrag "Totale Inkomsten 2021 inclusief correcties" in het tabblad Tarievenvoorstel ongewijzigd? Zo nee, waarom niet?</t>
  </si>
  <si>
    <t>Omzet 2021 voor de transportdienst: kleinverbruikers</t>
  </si>
  <si>
    <t>Omzet 2021 voor de transportdienst: profielgrootverbruikers</t>
  </si>
  <si>
    <t xml:space="preserve">Omzet 2021 voor de transportdienst: telemetriegrootverbruikers </t>
  </si>
  <si>
    <t xml:space="preserve">Omzet 2021 voor de aansluitdienst t/m 40m3/h </t>
  </si>
  <si>
    <t>Omzet 2021 voor de aansluitdienst vanaf 40m3/h</t>
  </si>
  <si>
    <t>Omzet tarievenvoorstel 2021</t>
  </si>
  <si>
    <t>Wijkt de verdeling van de inkomsten over de transportdienst en de aansluitdienst in het tarievenvoorstel meer dan 1 procent af van de verdeling volgens de richtbedragen zoals opgenomen in de spreadsheet TI-berekeningen Gas 2021? Zo ja, waarom?</t>
  </si>
  <si>
    <t>Wijkt de verdeling van de inkomsten over de PAV en de EAV in het tarievenvoorstel meer dan 1 procent af van de verdeling volgens de richtbedragen zoals opgenomen in de spreadsheet TI-berekeningen Gas 2021? Zo ja, waarom?</t>
  </si>
  <si>
    <t>Capaciteitsafhankelijk tarief</t>
  </si>
  <si>
    <t xml:space="preserve">Verwachte tariefmutatie Aansluitdienst t/m 40m3/h </t>
  </si>
  <si>
    <t>TI-berekening RNB-G 2021, tabblad 'TI-berekening 2021', regel 47.</t>
  </si>
  <si>
    <t>Dit bestand maakt geen onderdeel uit van een besluit door ACM. Dit bestand is om die reden niet op zichzelf appellabel. Mogelijkheden ten aanzien van bezwaar en beroep zijn opgenomen in het besluit.</t>
  </si>
  <si>
    <t>TI-berekening RNB-G 2021, tabblad 'richtbedragen', regel 77.</t>
  </si>
  <si>
    <t>TI-berekening RNB-G 2021, tabblad 'richtbedragen', regel 78.</t>
  </si>
  <si>
    <t>TI-berekening RNB-G 2021, tabblad 'richtbedragen', regel 80.</t>
  </si>
  <si>
    <t>SO bestand behorende bij herziene x-factorbesluit RNB's gas 2017-2021</t>
  </si>
  <si>
    <t>https://www.acm.nl/nl/publicaties/so-bestand-behorende-bij-het-gewijzigde-x-factorbesluit-regionale-netbeheerders-gas-2017-2021</t>
  </si>
  <si>
    <t>Tarievenmodule transporttarieven 2021 Gas Stedin</t>
  </si>
  <si>
    <t>SO bestand + verschuiving Weert</t>
  </si>
  <si>
    <t>Stedin Netbeheer B.V.</t>
  </si>
  <si>
    <t>Postbus 1598</t>
  </si>
  <si>
    <t xml:space="preserve">3000 BN </t>
  </si>
  <si>
    <t>Rotterdam</t>
  </si>
  <si>
    <t>ja</t>
  </si>
  <si>
    <t>Ja</t>
  </si>
  <si>
    <t xml:space="preserve">EAV wijkt af, hiervoor zijn kostenonderbouwingen aangeleverd. </t>
  </si>
  <si>
    <t>Stedin is het niet eens met de volumes die ACM gebruikt heeft voor de volumes netverlies gas. Stedin is volgens de codes gedwongen voor 2021 het gemiddelde van de volumes 2016-2018 in te kopen terwijl ACM uitgaat van de volumes 2015-2017.
Deze volumes zullen op de 5de werkdag van oktober gepubliceerd worden op de site van de NEDU. Stedin is van mening dat ACM dezelfde volumes moet gebruiken als die Stedin moet inkopen.</t>
  </si>
  <si>
    <t>Nee</t>
  </si>
  <si>
    <t>ACM/20/039931</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</si>
</sst>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42" formatCode="_ &quot;€&quot;\ * #,##0_ ;_ &quot;€&quot;\ * \-#,##0_ ;_ &quot;€&quot;\ * &quot;-&quot;_ ;_ @_ "/>
    <numFmt numFmtId="41" formatCode="_ * #,##0_ ;_ * \-#,##0_ ;_ * &quot;-&quot;_ ;_ @_ "/>
    <numFmt numFmtId="44" formatCode="_ &quot;€&quot;\ * #,##0.00_ ;_ &quot;€&quot;\ * \-#,##0.00_ ;_ &quot;€&quot;\ * &quot;-&quot;??_ ;_ @_ "/>
    <numFmt numFmtId="43" formatCode="_ * #,##0.00_ ;_ * \-#,##0.00_ ;_ * &quot;-&quot;??_ ;_ @_ "/>
    <numFmt numFmtId="164" formatCode="_ * #,##0_ ;_ * \-#,##0_ ;_ * &quot;-&quot;??_ ;_ @_ "/>
    <numFmt numFmtId="165" formatCode="_-* #,##0.00_-;_-* #,##0.00\-;_-* &quot;-&quot;??_-;_-@_-"/>
    <numFmt numFmtId="166" formatCode="0.0%"/>
    <numFmt numFmtId="167" formatCode="_ * #,##0.0000_ ;_ * \-#,##0.0000_ ;_ * &quot;-&quot;??_ ;_ @_ "/>
  </numFmts>
  <fonts count="37" x14ac:knownFonts="1">
    <font>
      <sz val="10"/>
      <color theme="1"/>
      <name val="Arial"/>
      <family val="2"/>
    </font>
    <font>
      <sz val="11"/>
      <color theme="1"/>
      <name val="Calibri"/>
      <family val="2"/>
      <scheme val="minor"/>
    </font>
    <font>
      <sz val="11"/>
      <color theme="1"/>
      <name val="Calibri"/>
      <family val="2"/>
      <scheme val="minor"/>
    </font>
    <font>
      <sz val="10"/>
      <color theme="1"/>
      <name val="Arial"/>
      <family val="2"/>
    </font>
    <font>
      <sz val="11"/>
      <color rgb="FF006100"/>
      <name val="Calibri"/>
      <family val="2"/>
      <scheme val="minor"/>
    </font>
    <font>
      <sz val="11"/>
      <color rgb="FF9C0006"/>
      <name val="Calibri"/>
      <family val="2"/>
      <scheme val="minor"/>
    </font>
    <font>
      <sz val="11"/>
      <color rgb="FF9C6500"/>
      <name val="Calibri"/>
      <family val="2"/>
      <scheme val="minor"/>
    </font>
    <font>
      <sz val="10"/>
      <name val="Arial"/>
      <family val="2"/>
    </font>
    <font>
      <b/>
      <sz val="10"/>
      <name val="Arial"/>
      <family val="2"/>
    </font>
    <font>
      <sz val="10"/>
      <name val="Arial"/>
      <family val="2"/>
    </font>
    <font>
      <b/>
      <sz val="14"/>
      <color theme="0"/>
      <name val="Arial"/>
      <family val="2"/>
    </font>
    <font>
      <i/>
      <sz val="10"/>
      <name val="Arial"/>
      <family val="2"/>
    </font>
    <font>
      <b/>
      <sz val="10"/>
      <color rgb="FFFF0000"/>
      <name val="Arial"/>
      <family val="2"/>
    </font>
    <font>
      <sz val="8"/>
      <color indexed="81"/>
      <name val="Tahoma"/>
      <family val="2"/>
    </font>
    <font>
      <sz val="10"/>
      <color indexed="55"/>
      <name val="Arial"/>
      <family val="2"/>
    </font>
    <font>
      <b/>
      <sz val="10"/>
      <color theme="0"/>
      <name val="Arial"/>
      <family val="2"/>
    </font>
    <font>
      <sz val="10"/>
      <color rgb="FFFF0000"/>
      <name val="Arial"/>
      <family val="2"/>
    </font>
    <font>
      <sz val="11"/>
      <color theme="1"/>
      <name val="Calibri"/>
      <family val="2"/>
      <scheme val="minor"/>
    </font>
    <font>
      <sz val="10"/>
      <color rgb="FF3F3F76"/>
      <name val="Arial"/>
      <family val="2"/>
    </font>
    <font>
      <b/>
      <sz val="10"/>
      <color rgb="FF3F3F3F"/>
      <name val="Arial"/>
      <family val="2"/>
    </font>
    <font>
      <b/>
      <sz val="10"/>
      <color rgb="FFFA7D00"/>
      <name val="Arial"/>
      <family val="2"/>
    </font>
    <font>
      <sz val="10"/>
      <color rgb="FFFA7D00"/>
      <name val="Arial"/>
      <family val="2"/>
    </font>
    <font>
      <u/>
      <sz val="11"/>
      <color theme="10"/>
      <name val="Calibri"/>
      <family val="2"/>
      <scheme val="minor"/>
    </font>
    <font>
      <u/>
      <sz val="10"/>
      <color theme="10"/>
      <name val="Arial"/>
      <family val="2"/>
    </font>
    <font>
      <b/>
      <sz val="18"/>
      <color theme="3"/>
      <name val="Cambria"/>
      <family val="2"/>
      <scheme val="major"/>
    </font>
    <font>
      <b/>
      <sz val="15"/>
      <color theme="3"/>
      <name val="Arial"/>
      <family val="2"/>
    </font>
    <font>
      <b/>
      <sz val="13"/>
      <color theme="3"/>
      <name val="Arial"/>
      <family val="2"/>
    </font>
    <font>
      <b/>
      <sz val="11"/>
      <color theme="3"/>
      <name val="Arial"/>
      <family val="2"/>
    </font>
    <font>
      <i/>
      <sz val="10"/>
      <color rgb="FF7F7F7F"/>
      <name val="Arial"/>
      <family val="2"/>
    </font>
    <font>
      <b/>
      <sz val="10"/>
      <color theme="1"/>
      <name val="Arial"/>
      <family val="2"/>
    </font>
    <font>
      <sz val="10"/>
      <color theme="0"/>
      <name val="Arial"/>
      <family val="2"/>
    </font>
    <font>
      <u/>
      <sz val="11"/>
      <color theme="11"/>
      <name val="Calibri"/>
      <family val="2"/>
      <scheme val="minor"/>
    </font>
    <font>
      <sz val="11"/>
      <color theme="1"/>
      <name val="Arial"/>
      <family val="2"/>
    </font>
    <font>
      <b/>
      <sz val="10"/>
      <color indexed="9"/>
      <name val="Arial"/>
      <family val="2"/>
    </font>
    <font>
      <sz val="10"/>
      <color indexed="8"/>
      <name val="Arial"/>
      <family val="2"/>
    </font>
    <font>
      <b/>
      <sz val="11"/>
      <color indexed="8"/>
      <name val="Arial"/>
      <family val="2"/>
    </font>
    <font>
      <b/>
      <sz val="14"/>
      <name val="Arial"/>
      <family val="2"/>
    </font>
  </fonts>
  <fills count="52">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5F1F7A"/>
        <bgColor indexed="64"/>
      </patternFill>
    </fill>
    <fill>
      <patternFill patternType="solid">
        <fgColor theme="0" tint="-0.14999847407452621"/>
        <bgColor indexed="64"/>
      </patternFill>
    </fill>
    <fill>
      <patternFill patternType="solid">
        <fgColor rgb="FFFF00FF"/>
        <bgColor indexed="64"/>
      </patternFill>
    </fill>
    <fill>
      <patternFill patternType="solid">
        <fgColor indexed="42"/>
        <bgColor indexed="64"/>
      </patternFill>
    </fill>
    <fill>
      <patternFill patternType="solid">
        <fgColor indexed="41"/>
        <bgColor indexed="64"/>
      </patternFill>
    </fill>
    <fill>
      <patternFill patternType="solid">
        <fgColor rgb="FFFFCCFF"/>
        <bgColor indexed="64"/>
      </patternFill>
    </fill>
    <fill>
      <patternFill patternType="solid">
        <fgColor indexed="14"/>
        <bgColor indexed="64"/>
      </patternFill>
    </fill>
    <fill>
      <patternFill patternType="solid">
        <fgColor rgb="FFFFFFCC"/>
        <bgColor indexed="64"/>
      </patternFill>
    </fill>
    <fill>
      <patternFill patternType="solid">
        <fgColor rgb="FFCCFFFF"/>
        <bgColor indexed="64"/>
      </patternFill>
    </fill>
    <fill>
      <patternFill patternType="solid">
        <fgColor rgb="FFFFCC99"/>
        <bgColor indexed="64"/>
      </patternFill>
    </fill>
    <fill>
      <patternFill patternType="solid">
        <fgColor theme="0" tint="-4.9989318521683403E-2"/>
        <bgColor indexed="64"/>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rgb="FFCCC8D9"/>
        <bgColor indexed="64"/>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6795556505021"/>
        <bgColor indexed="64"/>
      </patternFill>
    </fill>
    <fill>
      <patternFill patternType="solid">
        <fgColor theme="0"/>
        <bgColor indexed="64"/>
      </patternFill>
    </fill>
    <fill>
      <patternFill patternType="solid">
        <fgColor indexed="9"/>
        <bgColor indexed="64"/>
      </patternFill>
    </fill>
    <fill>
      <patternFill patternType="solid">
        <fgColor rgb="FF7030A0"/>
        <bgColor indexed="64"/>
      </patternFill>
    </fill>
    <fill>
      <patternFill patternType="solid">
        <fgColor rgb="FFE1FFE1"/>
        <bgColor indexed="64"/>
      </patternFill>
    </fill>
    <fill>
      <patternFill patternType="solid">
        <fgColor rgb="FF99FF99"/>
        <bgColor indexed="64"/>
      </patternFill>
    </fill>
    <fill>
      <patternFill patternType="solid">
        <fgColor theme="1"/>
        <bgColor indexed="64"/>
      </patternFill>
    </fill>
  </fills>
  <borders count="29">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diagonal/>
    </border>
    <border>
      <left/>
      <right/>
      <top style="hair">
        <color indexed="64"/>
      </top>
      <bottom/>
      <diagonal/>
    </border>
    <border>
      <left/>
      <right/>
      <top/>
      <bottom style="hair">
        <color indexed="64"/>
      </bottom>
      <diagonal/>
    </border>
    <border>
      <left style="hair">
        <color indexed="64"/>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hair">
        <color indexed="64"/>
      </right>
      <top/>
      <bottom/>
      <diagonal/>
    </border>
  </borders>
  <cellStyleXfs count="81">
    <xf numFmtId="0" fontId="0" fillId="0" borderId="0">
      <alignment vertical="top"/>
    </xf>
    <xf numFmtId="0" fontId="4" fillId="2" borderId="0" applyNumberFormat="0" applyBorder="0" applyAlignment="0" applyProtection="0"/>
    <xf numFmtId="0" fontId="5" fillId="3" borderId="0" applyNumberFormat="0" applyBorder="0" applyAlignment="0" applyProtection="0"/>
    <xf numFmtId="0" fontId="6" fillId="4" borderId="0" applyNumberFormat="0" applyBorder="0" applyAlignment="0" applyProtection="0"/>
    <xf numFmtId="0" fontId="7" fillId="0" borderId="0">
      <alignment vertical="top"/>
    </xf>
    <xf numFmtId="49" fontId="10" fillId="5" borderId="1">
      <alignment vertical="top"/>
    </xf>
    <xf numFmtId="49" fontId="8" fillId="20" borderId="1">
      <alignment vertical="top"/>
    </xf>
    <xf numFmtId="49" fontId="8" fillId="0" borderId="0">
      <alignment vertical="top"/>
    </xf>
    <xf numFmtId="43" fontId="7" fillId="13" borderId="0">
      <alignment vertical="top"/>
    </xf>
    <xf numFmtId="43" fontId="7" fillId="12" borderId="0">
      <alignment vertical="top"/>
    </xf>
    <xf numFmtId="43" fontId="7" fillId="10" borderId="0">
      <alignment vertical="top"/>
    </xf>
    <xf numFmtId="43" fontId="7" fillId="49" borderId="0">
      <alignment vertical="top"/>
    </xf>
    <xf numFmtId="43" fontId="7" fillId="7" borderId="0">
      <alignment vertical="top"/>
    </xf>
    <xf numFmtId="43" fontId="7" fillId="14" borderId="0">
      <alignment vertical="top"/>
    </xf>
    <xf numFmtId="49" fontId="12" fillId="0" borderId="0">
      <alignment vertical="top"/>
    </xf>
    <xf numFmtId="49" fontId="11" fillId="0" borderId="0">
      <alignment vertical="top"/>
    </xf>
    <xf numFmtId="0" fontId="18" fillId="16" borderId="5" applyNumberFormat="0" applyAlignment="0" applyProtection="0"/>
    <xf numFmtId="0" fontId="19" fillId="17" borderId="6" applyNumberFormat="0" applyAlignment="0" applyProtection="0"/>
    <xf numFmtId="0" fontId="20" fillId="17" borderId="5" applyNumberFormat="0" applyAlignment="0" applyProtection="0"/>
    <xf numFmtId="0" fontId="21" fillId="0" borderId="7" applyNumberFormat="0" applyFill="0" applyAlignment="0" applyProtection="0"/>
    <xf numFmtId="0" fontId="15" fillId="18" borderId="8" applyNumberFormat="0" applyAlignment="0" applyProtection="0"/>
    <xf numFmtId="0" fontId="17" fillId="19" borderId="9" applyNumberFormat="0" applyFont="0" applyAlignment="0" applyProtection="0"/>
    <xf numFmtId="0" fontId="22" fillId="0" borderId="0" applyNumberFormat="0" applyFill="0" applyBorder="0" applyAlignment="0" applyProtection="0"/>
    <xf numFmtId="43" fontId="17" fillId="0" borderId="0" applyFont="0" applyFill="0" applyBorder="0" applyAlignment="0" applyProtection="0"/>
    <xf numFmtId="41" fontId="17" fillId="0" borderId="0" applyFont="0" applyFill="0" applyBorder="0" applyAlignment="0" applyProtection="0"/>
    <xf numFmtId="44" fontId="17" fillId="0" borderId="0" applyFont="0" applyFill="0" applyBorder="0" applyAlignment="0" applyProtection="0"/>
    <xf numFmtId="42" fontId="17" fillId="0" borderId="0" applyFont="0" applyFill="0" applyBorder="0" applyAlignment="0" applyProtection="0"/>
    <xf numFmtId="9" fontId="17" fillId="0" borderId="0" applyFont="0" applyFill="0" applyBorder="0" applyAlignment="0" applyProtection="0"/>
    <xf numFmtId="0" fontId="24" fillId="0" borderId="0" applyNumberFormat="0" applyFill="0" applyBorder="0" applyAlignment="0" applyProtection="0"/>
    <xf numFmtId="0" fontId="25" fillId="0" borderId="10" applyNumberFormat="0" applyFill="0" applyAlignment="0" applyProtection="0"/>
    <xf numFmtId="0" fontId="26" fillId="0" borderId="11" applyNumberFormat="0" applyFill="0" applyAlignment="0" applyProtection="0"/>
    <xf numFmtId="0" fontId="27" fillId="0" borderId="12" applyNumberFormat="0" applyFill="0" applyAlignment="0" applyProtection="0"/>
    <xf numFmtId="0" fontId="27" fillId="0" borderId="0" applyNumberFormat="0" applyFill="0" applyBorder="0" applyAlignment="0" applyProtection="0"/>
    <xf numFmtId="0" fontId="16" fillId="0" borderId="0" applyNumberFormat="0" applyFill="0" applyBorder="0" applyAlignment="0" applyProtection="0"/>
    <xf numFmtId="0" fontId="28" fillId="0" borderId="0" applyNumberFormat="0" applyFill="0" applyBorder="0" applyAlignment="0" applyProtection="0"/>
    <xf numFmtId="0" fontId="29" fillId="0" borderId="13" applyNumberFormat="0" applyFill="0" applyAlignment="0" applyProtection="0"/>
    <xf numFmtId="0" fontId="30" fillId="21"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0" fillId="24" borderId="0" applyNumberFormat="0" applyBorder="0" applyAlignment="0" applyProtection="0"/>
    <xf numFmtId="0" fontId="30" fillId="25"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0" fillId="28" borderId="0" applyNumberFormat="0" applyBorder="0" applyAlignment="0" applyProtection="0"/>
    <xf numFmtId="0" fontId="30" fillId="29"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0" fillId="32" borderId="0" applyNumberFormat="0" applyBorder="0" applyAlignment="0" applyProtection="0"/>
    <xf numFmtId="0" fontId="30" fillId="33" borderId="0" applyNumberFormat="0" applyBorder="0" applyAlignment="0" applyProtection="0"/>
    <xf numFmtId="0" fontId="3" fillId="34" borderId="0" applyNumberFormat="0" applyBorder="0" applyAlignment="0" applyProtection="0"/>
    <xf numFmtId="0" fontId="3" fillId="35" borderId="0" applyNumberFormat="0" applyBorder="0" applyAlignment="0" applyProtection="0"/>
    <xf numFmtId="0" fontId="30" fillId="36" borderId="0" applyNumberFormat="0" applyBorder="0" applyAlignment="0" applyProtection="0"/>
    <xf numFmtId="0" fontId="30" fillId="37" borderId="0" applyNumberFormat="0" applyBorder="0" applyAlignment="0" applyProtection="0"/>
    <xf numFmtId="0" fontId="3" fillId="38" borderId="0" applyNumberFormat="0" applyBorder="0" applyAlignment="0" applyProtection="0"/>
    <xf numFmtId="0" fontId="3" fillId="39" borderId="0" applyNumberFormat="0" applyBorder="0" applyAlignment="0" applyProtection="0"/>
    <xf numFmtId="0" fontId="30" fillId="40" borderId="0" applyNumberFormat="0" applyBorder="0" applyAlignment="0" applyProtection="0"/>
    <xf numFmtId="0" fontId="30" fillId="41" borderId="0" applyNumberFormat="0" applyBorder="0" applyAlignment="0" applyProtection="0"/>
    <xf numFmtId="0" fontId="3" fillId="42" borderId="0" applyNumberFormat="0" applyBorder="0" applyAlignment="0" applyProtection="0"/>
    <xf numFmtId="0" fontId="3" fillId="43" borderId="0" applyNumberFormat="0" applyBorder="0" applyAlignment="0" applyProtection="0"/>
    <xf numFmtId="0" fontId="30" fillId="44" borderId="0" applyNumberFormat="0" applyBorder="0" applyAlignment="0" applyProtection="0"/>
    <xf numFmtId="0" fontId="31" fillId="0" borderId="0" applyNumberFormat="0" applyFill="0" applyBorder="0" applyAlignment="0" applyProtection="0"/>
    <xf numFmtId="49" fontId="23" fillId="0" borderId="0" applyFill="0" applyBorder="0" applyAlignment="0" applyProtection="0"/>
    <xf numFmtId="43" fontId="7" fillId="45" borderId="0" applyNumberFormat="0">
      <alignment vertical="top"/>
    </xf>
    <xf numFmtId="43" fontId="7" fillId="12" borderId="0" applyFont="0" applyFill="0" applyBorder="0" applyAlignment="0" applyProtection="0">
      <alignment vertical="top"/>
    </xf>
    <xf numFmtId="10" fontId="7" fillId="0" borderId="0" applyFont="0" applyFill="0" applyBorder="0" applyAlignment="0" applyProtection="0">
      <alignment vertical="top"/>
    </xf>
    <xf numFmtId="0" fontId="7" fillId="0" borderId="0"/>
    <xf numFmtId="165" fontId="7" fillId="0" borderId="0" applyFont="0" applyFill="0" applyBorder="0" applyAlignment="0" applyProtection="0"/>
    <xf numFmtId="9" fontId="7" fillId="0" borderId="0" applyFont="0" applyFill="0" applyBorder="0" applyAlignment="0" applyProtection="0"/>
    <xf numFmtId="165" fontId="7" fillId="0" borderId="0" applyFont="0" applyFill="0" applyBorder="0" applyAlignment="0" applyProtection="0"/>
    <xf numFmtId="0" fontId="2" fillId="0" borderId="0"/>
    <xf numFmtId="43" fontId="7" fillId="50" borderId="0">
      <alignment vertical="top"/>
    </xf>
    <xf numFmtId="43" fontId="7" fillId="13" borderId="0">
      <alignment vertical="top"/>
    </xf>
    <xf numFmtId="43" fontId="7" fillId="12" borderId="0">
      <alignment vertical="top"/>
    </xf>
    <xf numFmtId="43" fontId="7" fillId="10" borderId="0">
      <alignment vertical="top"/>
    </xf>
    <xf numFmtId="43" fontId="7" fillId="49" borderId="0">
      <alignment vertical="top"/>
    </xf>
    <xf numFmtId="43" fontId="7" fillId="7" borderId="0">
      <alignment vertical="top"/>
    </xf>
    <xf numFmtId="43" fontId="7" fillId="14" borderId="0">
      <alignment vertical="top"/>
    </xf>
    <xf numFmtId="43" fontId="7" fillId="45" borderId="0" applyNumberFormat="0">
      <alignment vertical="top"/>
    </xf>
    <xf numFmtId="43" fontId="7" fillId="12" borderId="0" applyFont="0" applyFill="0" applyBorder="0" applyAlignment="0" applyProtection="0">
      <alignment vertical="top"/>
    </xf>
    <xf numFmtId="0" fontId="1" fillId="0" borderId="0"/>
    <xf numFmtId="43" fontId="7" fillId="50" borderId="0">
      <alignment vertical="top"/>
    </xf>
  </cellStyleXfs>
  <cellXfs count="123">
    <xf numFmtId="0" fontId="0" fillId="0" borderId="0" xfId="0">
      <alignment vertical="top"/>
    </xf>
    <xf numFmtId="0" fontId="8" fillId="0" borderId="0" xfId="4" applyFont="1">
      <alignment vertical="top"/>
    </xf>
    <xf numFmtId="0" fontId="7" fillId="0" borderId="0" xfId="4">
      <alignment vertical="top"/>
    </xf>
    <xf numFmtId="0" fontId="9" fillId="0" borderId="0" xfId="4" applyFont="1">
      <alignment vertical="top"/>
    </xf>
    <xf numFmtId="0" fontId="12" fillId="0" borderId="0" xfId="4" applyFont="1">
      <alignment vertical="top"/>
    </xf>
    <xf numFmtId="49" fontId="10" fillId="5" borderId="1" xfId="5">
      <alignment vertical="top"/>
    </xf>
    <xf numFmtId="49" fontId="8" fillId="20" borderId="1" xfId="6">
      <alignment vertical="top"/>
    </xf>
    <xf numFmtId="0" fontId="7" fillId="0" borderId="0" xfId="4" applyFill="1">
      <alignment vertical="top"/>
    </xf>
    <xf numFmtId="0" fontId="9" fillId="0" borderId="2" xfId="4" applyFont="1" applyBorder="1" applyAlignment="1">
      <alignment horizontal="left" vertical="top" wrapText="1"/>
    </xf>
    <xf numFmtId="0" fontId="7" fillId="0" borderId="2" xfId="4" applyBorder="1" applyAlignment="1">
      <alignment horizontal="left" vertical="top" wrapText="1"/>
    </xf>
    <xf numFmtId="0" fontId="12" fillId="0" borderId="0" xfId="4" applyFont="1" applyFill="1">
      <alignment vertical="top"/>
    </xf>
    <xf numFmtId="0" fontId="7" fillId="6" borderId="0" xfId="4" applyFill="1">
      <alignment vertical="top"/>
    </xf>
    <xf numFmtId="2" fontId="7" fillId="11" borderId="0" xfId="4" applyNumberFormat="1" applyFill="1">
      <alignment vertical="top"/>
    </xf>
    <xf numFmtId="1" fontId="7" fillId="0" borderId="0" xfId="4" applyNumberFormat="1" applyFill="1">
      <alignment vertical="top"/>
    </xf>
    <xf numFmtId="1" fontId="11" fillId="0" borderId="0" xfId="4" applyNumberFormat="1" applyFont="1" applyFill="1">
      <alignment vertical="top"/>
    </xf>
    <xf numFmtId="0" fontId="14" fillId="0" borderId="0" xfId="4" applyFont="1" applyFill="1">
      <alignment vertical="top"/>
    </xf>
    <xf numFmtId="0" fontId="10" fillId="5" borderId="1" xfId="5" applyNumberFormat="1">
      <alignment vertical="top"/>
    </xf>
    <xf numFmtId="0" fontId="16" fillId="0" borderId="0" xfId="4" applyFont="1">
      <alignment vertical="top"/>
    </xf>
    <xf numFmtId="0" fontId="9" fillId="8" borderId="0" xfId="4" applyFont="1" applyFill="1">
      <alignment vertical="top"/>
    </xf>
    <xf numFmtId="0" fontId="9" fillId="9" borderId="0" xfId="4" applyFont="1" applyFill="1">
      <alignment vertical="top"/>
    </xf>
    <xf numFmtId="0" fontId="7" fillId="15" borderId="0" xfId="4" applyFill="1">
      <alignment vertical="top"/>
    </xf>
    <xf numFmtId="49" fontId="9" fillId="20" borderId="0" xfId="6" applyFont="1" applyBorder="1">
      <alignment vertical="top"/>
    </xf>
    <xf numFmtId="0" fontId="7" fillId="0" borderId="0" xfId="4" applyFont="1">
      <alignment vertical="top"/>
    </xf>
    <xf numFmtId="49" fontId="8" fillId="0" borderId="0" xfId="7">
      <alignment vertical="top"/>
    </xf>
    <xf numFmtId="49" fontId="11" fillId="0" borderId="0" xfId="15">
      <alignment vertical="top"/>
    </xf>
    <xf numFmtId="0" fontId="7" fillId="0" borderId="2" xfId="4" applyFont="1" applyBorder="1" applyAlignment="1">
      <alignment horizontal="left" vertical="top" wrapText="1"/>
    </xf>
    <xf numFmtId="43" fontId="7" fillId="13" borderId="0" xfId="8">
      <alignment vertical="top"/>
    </xf>
    <xf numFmtId="0" fontId="9" fillId="12" borderId="0" xfId="4" applyFont="1" applyFill="1">
      <alignment vertical="top"/>
    </xf>
    <xf numFmtId="9" fontId="7" fillId="0" borderId="0" xfId="4" applyNumberFormat="1">
      <alignment vertical="top"/>
    </xf>
    <xf numFmtId="43" fontId="7" fillId="12" borderId="0" xfId="63" applyFill="1">
      <alignment vertical="top"/>
    </xf>
    <xf numFmtId="43" fontId="7" fillId="14" borderId="0" xfId="63" applyFill="1">
      <alignment vertical="top"/>
    </xf>
    <xf numFmtId="43" fontId="7" fillId="10" borderId="0" xfId="10">
      <alignment vertical="top"/>
    </xf>
    <xf numFmtId="43" fontId="7" fillId="7" borderId="0" xfId="12">
      <alignment vertical="top"/>
    </xf>
    <xf numFmtId="43" fontId="7" fillId="49" borderId="0" xfId="11">
      <alignment vertical="top"/>
    </xf>
    <xf numFmtId="43" fontId="14" fillId="0" borderId="0" xfId="63" applyFont="1" applyFill="1">
      <alignment vertical="top"/>
    </xf>
    <xf numFmtId="0" fontId="3" fillId="0" borderId="0" xfId="0" applyFont="1" applyAlignment="1"/>
    <xf numFmtId="164" fontId="3" fillId="0" borderId="14" xfId="63" applyNumberFormat="1" applyFont="1" applyFill="1" applyBorder="1" applyAlignment="1"/>
    <xf numFmtId="164" fontId="3" fillId="0" borderId="15" xfId="63" applyNumberFormat="1" applyFont="1" applyFill="1" applyBorder="1" applyAlignment="1"/>
    <xf numFmtId="164" fontId="3" fillId="0" borderId="0" xfId="63" applyNumberFormat="1" applyFont="1" applyFill="1" applyAlignment="1"/>
    <xf numFmtId="164" fontId="3" fillId="0" borderId="16" xfId="63" applyNumberFormat="1" applyFont="1" applyFill="1" applyBorder="1" applyAlignment="1"/>
    <xf numFmtId="0" fontId="32" fillId="0" borderId="0" xfId="0" applyFont="1" applyFill="1" applyAlignment="1"/>
    <xf numFmtId="43" fontId="7" fillId="12" borderId="0" xfId="9">
      <alignment vertical="top"/>
    </xf>
    <xf numFmtId="43" fontId="7" fillId="0" borderId="0" xfId="11" applyFill="1">
      <alignment vertical="top"/>
    </xf>
    <xf numFmtId="0" fontId="7" fillId="0" borderId="0" xfId="65" applyFont="1" applyFill="1" applyBorder="1" applyAlignment="1">
      <alignment vertical="center"/>
    </xf>
    <xf numFmtId="0" fontId="7" fillId="46" borderId="0" xfId="65" applyFont="1" applyFill="1" applyBorder="1" applyAlignment="1">
      <alignment horizontal="right" vertical="center"/>
    </xf>
    <xf numFmtId="164" fontId="7" fillId="0" borderId="2" xfId="66" applyNumberFormat="1" applyFont="1" applyFill="1" applyBorder="1" applyAlignment="1">
      <alignment vertical="center"/>
    </xf>
    <xf numFmtId="0" fontId="7" fillId="46" borderId="0" xfId="65" applyFont="1" applyFill="1" applyBorder="1" applyAlignment="1">
      <alignment vertical="center"/>
    </xf>
    <xf numFmtId="0" fontId="7" fillId="46" borderId="0" xfId="65" applyNumberFormat="1" applyFont="1" applyFill="1" applyBorder="1" applyAlignment="1">
      <alignment vertical="center"/>
    </xf>
    <xf numFmtId="0" fontId="7" fillId="0" borderId="0" xfId="65" applyFont="1" applyFill="1" applyBorder="1" applyAlignment="1">
      <alignment horizontal="right" vertical="center"/>
    </xf>
    <xf numFmtId="164" fontId="7" fillId="46" borderId="0" xfId="63" applyNumberFormat="1" applyFont="1" applyFill="1" applyBorder="1" applyAlignment="1">
      <alignment vertical="center"/>
    </xf>
    <xf numFmtId="0" fontId="7" fillId="0" borderId="0" xfId="65" applyNumberFormat="1" applyFont="1" applyFill="1" applyBorder="1" applyAlignment="1">
      <alignment horizontal="right" vertical="center"/>
    </xf>
    <xf numFmtId="164" fontId="7" fillId="0" borderId="0" xfId="66" applyNumberFormat="1" applyFont="1" applyFill="1" applyBorder="1" applyAlignment="1">
      <alignment vertical="center"/>
    </xf>
    <xf numFmtId="39" fontId="33" fillId="46" borderId="0" xfId="65" applyNumberFormat="1" applyFont="1" applyFill="1" applyBorder="1" applyAlignment="1">
      <alignment horizontal="center" vertical="center"/>
    </xf>
    <xf numFmtId="0" fontId="7" fillId="0" borderId="0" xfId="4" applyBorder="1">
      <alignment vertical="top"/>
    </xf>
    <xf numFmtId="164" fontId="7" fillId="46" borderId="14" xfId="66" applyNumberFormat="1" applyFont="1" applyFill="1" applyBorder="1" applyAlignment="1">
      <alignment vertical="center"/>
    </xf>
    <xf numFmtId="0" fontId="3" fillId="0" borderId="0" xfId="0" applyFont="1" applyBorder="1" applyAlignment="1"/>
    <xf numFmtId="164" fontId="7" fillId="46" borderId="15" xfId="66" applyNumberFormat="1" applyFont="1" applyFill="1" applyBorder="1" applyAlignment="1">
      <alignment vertical="center"/>
    </xf>
    <xf numFmtId="166" fontId="7" fillId="0" borderId="2" xfId="64" applyNumberFormat="1" applyFont="1" applyFill="1" applyBorder="1" applyAlignment="1">
      <alignment vertical="center"/>
    </xf>
    <xf numFmtId="164" fontId="7" fillId="46" borderId="0" xfId="66" applyNumberFormat="1" applyFont="1" applyFill="1" applyBorder="1" applyAlignment="1">
      <alignment vertical="center"/>
    </xf>
    <xf numFmtId="43" fontId="7" fillId="12" borderId="0" xfId="9" applyBorder="1">
      <alignment vertical="top"/>
    </xf>
    <xf numFmtId="43" fontId="7" fillId="13" borderId="0" xfId="8" applyBorder="1">
      <alignment vertical="top"/>
    </xf>
    <xf numFmtId="164" fontId="7" fillId="46" borderId="2" xfId="66" applyNumberFormat="1" applyFont="1" applyFill="1" applyBorder="1" applyAlignment="1">
      <alignment vertical="center"/>
    </xf>
    <xf numFmtId="164" fontId="7" fillId="12" borderId="0" xfId="9" applyNumberFormat="1">
      <alignment vertical="top"/>
    </xf>
    <xf numFmtId="43" fontId="7" fillId="0" borderId="2" xfId="4" applyNumberFormat="1" applyBorder="1">
      <alignment vertical="top"/>
    </xf>
    <xf numFmtId="10" fontId="7" fillId="0" borderId="0" xfId="64" applyAlignment="1">
      <alignment horizontal="left" vertical="top"/>
    </xf>
    <xf numFmtId="43" fontId="7" fillId="0" borderId="0" xfId="4" applyNumberFormat="1">
      <alignment vertical="top"/>
    </xf>
    <xf numFmtId="43" fontId="7" fillId="0" borderId="0" xfId="64" applyNumberFormat="1">
      <alignment vertical="top"/>
    </xf>
    <xf numFmtId="164" fontId="7" fillId="0" borderId="0" xfId="9" applyNumberFormat="1" applyFill="1">
      <alignment vertical="top"/>
    </xf>
    <xf numFmtId="0" fontId="7" fillId="0" borderId="0" xfId="65" applyFont="1" applyFill="1" applyAlignment="1">
      <alignment vertical="top" wrapText="1"/>
    </xf>
    <xf numFmtId="0" fontId="8" fillId="0" borderId="0" xfId="65" applyFont="1" applyFill="1" applyAlignment="1">
      <alignment vertical="top" wrapText="1"/>
    </xf>
    <xf numFmtId="0" fontId="7" fillId="0" borderId="0" xfId="65" applyFont="1" applyFill="1" applyAlignment="1">
      <alignment horizontal="left" vertical="top" wrapText="1"/>
    </xf>
    <xf numFmtId="0" fontId="7" fillId="47" borderId="0" xfId="65" applyFont="1" applyFill="1" applyBorder="1"/>
    <xf numFmtId="0" fontId="7" fillId="47" borderId="18" xfId="65" applyFont="1" applyFill="1" applyBorder="1"/>
    <xf numFmtId="0" fontId="7" fillId="0" borderId="0" xfId="65" applyFont="1" applyFill="1" applyBorder="1" applyAlignment="1">
      <alignment wrapText="1"/>
    </xf>
    <xf numFmtId="0" fontId="7" fillId="0" borderId="20" xfId="65" applyFont="1" applyFill="1" applyBorder="1" applyAlignment="1">
      <alignment wrapText="1"/>
    </xf>
    <xf numFmtId="0" fontId="7" fillId="0" borderId="0" xfId="65" applyFont="1" applyFill="1" applyBorder="1"/>
    <xf numFmtId="0" fontId="7" fillId="47" borderId="21" xfId="65" applyFont="1" applyFill="1" applyBorder="1"/>
    <xf numFmtId="0" fontId="7" fillId="47" borderId="0" xfId="65" applyFont="1" applyFill="1" applyAlignment="1">
      <alignment horizontal="center" vertical="top"/>
    </xf>
    <xf numFmtId="0" fontId="7" fillId="0" borderId="22" xfId="4" applyBorder="1">
      <alignment vertical="top"/>
    </xf>
    <xf numFmtId="0" fontId="7" fillId="0" borderId="23" xfId="4" applyBorder="1" applyAlignment="1">
      <alignment vertical="top" wrapText="1"/>
    </xf>
    <xf numFmtId="0" fontId="35" fillId="0" borderId="0" xfId="0" applyFont="1" applyFill="1" applyBorder="1" applyAlignment="1"/>
    <xf numFmtId="0" fontId="32" fillId="0" borderId="0" xfId="0" applyFont="1" applyFill="1" applyBorder="1" applyAlignment="1"/>
    <xf numFmtId="0" fontId="32" fillId="0" borderId="0" xfId="0" applyFont="1" applyAlignment="1"/>
    <xf numFmtId="49" fontId="8" fillId="20" borderId="3" xfId="6" applyBorder="1">
      <alignment vertical="top"/>
    </xf>
    <xf numFmtId="49" fontId="8" fillId="20" borderId="4" xfId="6" applyBorder="1">
      <alignment vertical="top"/>
    </xf>
    <xf numFmtId="0" fontId="7" fillId="0" borderId="24" xfId="4" applyBorder="1">
      <alignment vertical="top"/>
    </xf>
    <xf numFmtId="0" fontId="7" fillId="0" borderId="25" xfId="4" applyBorder="1">
      <alignment vertical="top"/>
    </xf>
    <xf numFmtId="0" fontId="7" fillId="0" borderId="26" xfId="4" applyBorder="1">
      <alignment vertical="top"/>
    </xf>
    <xf numFmtId="0" fontId="7" fillId="0" borderId="27" xfId="4" applyBorder="1">
      <alignment vertical="top"/>
    </xf>
    <xf numFmtId="0" fontId="7" fillId="0" borderId="0" xfId="0" applyFont="1" applyFill="1" applyAlignment="1"/>
    <xf numFmtId="0" fontId="7" fillId="0" borderId="0" xfId="0" applyNumberFormat="1" applyFont="1" applyAlignment="1"/>
    <xf numFmtId="0" fontId="0" fillId="0" borderId="0" xfId="0" applyFont="1" applyAlignment="1"/>
    <xf numFmtId="43" fontId="7" fillId="14" borderId="0" xfId="13">
      <alignment vertical="top"/>
    </xf>
    <xf numFmtId="43" fontId="7" fillId="46" borderId="0" xfId="9" applyFill="1">
      <alignment vertical="top"/>
    </xf>
    <xf numFmtId="0" fontId="7" fillId="0" borderId="0" xfId="4" applyFont="1" applyAlignment="1">
      <alignment vertical="top"/>
    </xf>
    <xf numFmtId="0" fontId="10" fillId="48" borderId="1" xfId="4" applyFont="1" applyFill="1" applyBorder="1">
      <alignment vertical="top"/>
    </xf>
    <xf numFmtId="0" fontId="36" fillId="48" borderId="1" xfId="4" applyFont="1" applyFill="1" applyBorder="1">
      <alignment vertical="top"/>
    </xf>
    <xf numFmtId="0" fontId="15" fillId="48" borderId="1" xfId="4" applyFont="1" applyFill="1" applyBorder="1">
      <alignment vertical="top"/>
    </xf>
    <xf numFmtId="49" fontId="7" fillId="20" borderId="2" xfId="6" applyFont="1" applyBorder="1">
      <alignment vertical="top"/>
    </xf>
    <xf numFmtId="0" fontId="7" fillId="0" borderId="2" xfId="4" applyFont="1" applyBorder="1">
      <alignment vertical="top"/>
    </xf>
    <xf numFmtId="0" fontId="7" fillId="0" borderId="2" xfId="4" applyBorder="1">
      <alignment vertical="top"/>
    </xf>
    <xf numFmtId="43" fontId="7" fillId="50" borderId="0" xfId="70">
      <alignment vertical="top"/>
    </xf>
    <xf numFmtId="167" fontId="7" fillId="50" borderId="0" xfId="70" applyNumberFormat="1">
      <alignment vertical="top"/>
    </xf>
    <xf numFmtId="167" fontId="3" fillId="0" borderId="0" xfId="63" applyNumberFormat="1" applyFont="1" applyFill="1" applyAlignment="1"/>
    <xf numFmtId="0" fontId="7" fillId="0" borderId="20" xfId="4" applyBorder="1">
      <alignment vertical="top"/>
    </xf>
    <xf numFmtId="0" fontId="7" fillId="47" borderId="28" xfId="65" applyFont="1" applyFill="1" applyBorder="1"/>
    <xf numFmtId="43" fontId="7" fillId="50" borderId="17" xfId="70" applyBorder="1">
      <alignment vertical="top"/>
    </xf>
    <xf numFmtId="43" fontId="7" fillId="49" borderId="2" xfId="11" applyFill="1" applyBorder="1" applyAlignment="1">
      <alignment horizontal="left" vertical="top" indent="1"/>
    </xf>
    <xf numFmtId="43" fontId="7" fillId="50" borderId="2" xfId="70" applyBorder="1">
      <alignment vertical="top"/>
    </xf>
    <xf numFmtId="0" fontId="7" fillId="0" borderId="2" xfId="4" applyBorder="1" applyAlignment="1">
      <alignment vertical="top" wrapText="1"/>
    </xf>
    <xf numFmtId="49" fontId="23" fillId="0" borderId="2" xfId="61" applyBorder="1" applyAlignment="1">
      <alignment vertical="top" wrapText="1"/>
    </xf>
    <xf numFmtId="14" fontId="7" fillId="50" borderId="2" xfId="70" applyNumberFormat="1" applyBorder="1" applyAlignment="1">
      <alignment horizontal="left" vertical="top"/>
    </xf>
    <xf numFmtId="167" fontId="7" fillId="0" borderId="2" xfId="4" applyNumberFormat="1" applyBorder="1">
      <alignment vertical="top"/>
    </xf>
    <xf numFmtId="0" fontId="7" fillId="50" borderId="0" xfId="70" applyNumberFormat="1" applyAlignment="1">
      <alignment vertical="top" wrapText="1"/>
    </xf>
    <xf numFmtId="0" fontId="34" fillId="0" borderId="19" xfId="65" applyFont="1" applyFill="1" applyBorder="1"/>
    <xf numFmtId="0" fontId="34" fillId="47" borderId="20" xfId="65" applyFont="1" applyFill="1" applyBorder="1"/>
    <xf numFmtId="0" fontId="7" fillId="0" borderId="0" xfId="65" applyFont="1" applyFill="1" applyBorder="1"/>
    <xf numFmtId="0" fontId="7" fillId="47" borderId="20" xfId="65" applyFont="1" applyFill="1" applyBorder="1"/>
    <xf numFmtId="43" fontId="7" fillId="50" borderId="17" xfId="80" applyBorder="1">
      <alignment vertical="top"/>
    </xf>
    <xf numFmtId="43" fontId="7" fillId="50" borderId="0" xfId="70" applyNumberFormat="1">
      <alignment vertical="top"/>
    </xf>
    <xf numFmtId="43" fontId="3" fillId="0" borderId="0" xfId="63" applyNumberFormat="1" applyFont="1" applyFill="1" applyAlignment="1"/>
    <xf numFmtId="43" fontId="7" fillId="51" borderId="2" xfId="70" applyFill="1" applyBorder="1">
      <alignment vertical="top"/>
    </xf>
    <xf numFmtId="0" fontId="7" fillId="51" borderId="0" xfId="4" applyFill="1">
      <alignment vertical="top"/>
    </xf>
  </cellXfs>
  <cellStyles count="81">
    <cellStyle name="_kop1 Bladtitel" xfId="5"/>
    <cellStyle name="_kop2 Bloktitel" xfId="6"/>
    <cellStyle name="_kop3 Subkop" xfId="7"/>
    <cellStyle name="20% - Accent1" xfId="37" builtinId="30" hidden="1"/>
    <cellStyle name="20% - Accent2" xfId="41" builtinId="34" hidden="1"/>
    <cellStyle name="20% - Accent3" xfId="45" builtinId="38" hidden="1"/>
    <cellStyle name="20% - Accent4" xfId="49" builtinId="42" hidden="1"/>
    <cellStyle name="20% - Accent5" xfId="53" builtinId="46" hidden="1"/>
    <cellStyle name="20% - Accent6" xfId="57" builtinId="50" hidden="1"/>
    <cellStyle name="40% - Accent1" xfId="38" builtinId="31" hidden="1"/>
    <cellStyle name="40% - Accent2" xfId="42" builtinId="35" hidden="1"/>
    <cellStyle name="40% - Accent3" xfId="46" builtinId="39" hidden="1"/>
    <cellStyle name="40% - Accent4" xfId="50" builtinId="43" hidden="1"/>
    <cellStyle name="40% - Accent5" xfId="54" builtinId="47" hidden="1"/>
    <cellStyle name="40% - Accent6" xfId="58" builtinId="51" hidden="1"/>
    <cellStyle name="60% - Accent1" xfId="39" builtinId="32" hidden="1"/>
    <cellStyle name="60% - Accent2" xfId="43" builtinId="36" hidden="1"/>
    <cellStyle name="60% - Accent3" xfId="47" builtinId="40" hidden="1"/>
    <cellStyle name="60% - Accent4" xfId="51" builtinId="44" hidden="1"/>
    <cellStyle name="60% - Accent5" xfId="55" builtinId="48" hidden="1"/>
    <cellStyle name="60% - Accent6" xfId="59" builtinId="52" hidden="1"/>
    <cellStyle name="Accent1" xfId="36" builtinId="29" hidden="1"/>
    <cellStyle name="Accent2" xfId="40" builtinId="33" hidden="1"/>
    <cellStyle name="Accent3" xfId="44" builtinId="37" hidden="1"/>
    <cellStyle name="Accent4" xfId="48" builtinId="41" hidden="1"/>
    <cellStyle name="Accent5" xfId="52" builtinId="45" hidden="1"/>
    <cellStyle name="Accent6" xfId="56" builtinId="49" hidden="1"/>
    <cellStyle name="Berekening" xfId="18" builtinId="22" hidden="1"/>
    <cellStyle name="Cel (tussen)resultaat" xfId="8"/>
    <cellStyle name="Cel (tussen)resultaat 2" xfId="71"/>
    <cellStyle name="Cel Berekening" xfId="9"/>
    <cellStyle name="Cel Berekening 2" xfId="72"/>
    <cellStyle name="Cel Bijzonderheid" xfId="10"/>
    <cellStyle name="Cel Bijzonderheid 2" xfId="73"/>
    <cellStyle name="Cel Input" xfId="11"/>
    <cellStyle name="Cel Input 2" xfId="74"/>
    <cellStyle name="Cel Input Data" xfId="70"/>
    <cellStyle name="Cel Input Data 2" xfId="80"/>
    <cellStyle name="Cel n.v.t. (leeg)" xfId="62"/>
    <cellStyle name="Cel n.v.t. (leeg) 2" xfId="77"/>
    <cellStyle name="Cel PM extern" xfId="12"/>
    <cellStyle name="Cel PM extern 2" xfId="75"/>
    <cellStyle name="Cel Verwijzing" xfId="13"/>
    <cellStyle name="Cel Verwijzing 2" xfId="76"/>
    <cellStyle name="Controlecel" xfId="20" builtinId="23" hidden="1"/>
    <cellStyle name="Gekoppelde cel" xfId="19" builtinId="24" hidden="1"/>
    <cellStyle name="Gevolgde hyperlink" xfId="60" builtinId="9" hidden="1"/>
    <cellStyle name="Goed" xfId="1" builtinId="26" hidden="1"/>
    <cellStyle name="Hyperlink" xfId="22" builtinId="8" hidden="1"/>
    <cellStyle name="Hyperlink" xfId="61" builtinId="8" customBuiltin="1"/>
    <cellStyle name="Invoer" xfId="16" builtinId="20" hidden="1"/>
    <cellStyle name="Komma" xfId="23" builtinId="3" hidden="1"/>
    <cellStyle name="Komma" xfId="63" builtinId="3"/>
    <cellStyle name="Komma [0]" xfId="24" builtinId="6" hidden="1"/>
    <cellStyle name="Komma 10 2 2" xfId="68"/>
    <cellStyle name="Komma 14 2" xfId="66"/>
    <cellStyle name="Komma 2" xfId="78"/>
    <cellStyle name="Kop 1" xfId="29" builtinId="16" hidden="1"/>
    <cellStyle name="Kop 2" xfId="30" builtinId="17" hidden="1"/>
    <cellStyle name="Kop 3" xfId="31" builtinId="18" hidden="1"/>
    <cellStyle name="Kop 4" xfId="32" builtinId="19" hidden="1"/>
    <cellStyle name="Neutraal" xfId="3" builtinId="28" hidden="1"/>
    <cellStyle name="Notitie" xfId="21" builtinId="10" hidden="1"/>
    <cellStyle name="Ongeldig" xfId="2" builtinId="27" hidden="1"/>
    <cellStyle name="Opm. INTERN" xfId="14"/>
    <cellStyle name="Procent" xfId="27" builtinId="5" hidden="1"/>
    <cellStyle name="Procent" xfId="64" builtinId="5"/>
    <cellStyle name="Procent 2" xfId="67"/>
    <cellStyle name="Standaard" xfId="0" builtinId="0" customBuiltin="1"/>
    <cellStyle name="Standaard 2" xfId="65"/>
    <cellStyle name="Standaard 3 4" xfId="69"/>
    <cellStyle name="Standaard 3 4 2" xfId="79"/>
    <cellStyle name="Standaard ACM-DE" xfId="4"/>
    <cellStyle name="Titel" xfId="28" builtinId="15" hidden="1"/>
    <cellStyle name="Toelichting" xfId="15"/>
    <cellStyle name="Totaal" xfId="35" builtinId="25" hidden="1"/>
    <cellStyle name="Uitvoer" xfId="17" builtinId="21" hidden="1"/>
    <cellStyle name="Valuta" xfId="25" builtinId="4" hidden="1"/>
    <cellStyle name="Valuta [0]" xfId="26" builtinId="7" hidden="1"/>
    <cellStyle name="Verklarende tekst" xfId="34" builtinId="53" hidden="1"/>
    <cellStyle name="Waarschuwingstekst" xfId="33" builtinId="11" hidden="1"/>
  </cellStyles>
  <dxfs count="11">
    <dxf>
      <font>
        <condense val="0"/>
        <extend val="0"/>
        <color auto="1"/>
      </font>
      <fill>
        <patternFill patternType="solid">
          <fgColor indexed="27"/>
          <bgColor indexed="42"/>
        </patternFill>
      </fill>
    </dxf>
    <dxf>
      <font>
        <condense val="0"/>
        <extend val="0"/>
        <color auto="1"/>
      </font>
      <fill>
        <patternFill patternType="solid">
          <fgColor indexed="27"/>
          <bgColor indexed="42"/>
        </patternFill>
      </fill>
    </dxf>
    <dxf>
      <font>
        <condense val="0"/>
        <extend val="0"/>
        <color auto="1"/>
      </font>
      <fill>
        <patternFill patternType="solid">
          <fgColor indexed="27"/>
          <bgColor indexed="42"/>
        </patternFill>
      </fill>
    </dxf>
    <dxf>
      <font>
        <condense val="0"/>
        <extend val="0"/>
        <color auto="1"/>
      </font>
      <fill>
        <patternFill patternType="solid">
          <fgColor indexed="27"/>
          <bgColor indexed="42"/>
        </patternFill>
      </fill>
    </dxf>
    <dxf>
      <font>
        <condense val="0"/>
        <extend val="0"/>
        <color auto="1"/>
      </font>
      <fill>
        <patternFill patternType="solid">
          <fgColor indexed="27"/>
          <bgColor indexed="42"/>
        </patternFill>
      </fill>
    </dxf>
    <dxf>
      <font>
        <condense val="0"/>
        <extend val="0"/>
        <color auto="1"/>
      </font>
      <fill>
        <patternFill patternType="solid">
          <fgColor indexed="27"/>
          <bgColor indexed="42"/>
        </patternFill>
      </fill>
    </dxf>
    <dxf>
      <font>
        <condense val="0"/>
        <extend val="0"/>
        <color indexed="42"/>
      </font>
      <fill>
        <patternFill>
          <bgColor indexed="42"/>
        </patternFill>
      </fill>
    </dxf>
    <dxf>
      <font>
        <condense val="0"/>
        <extend val="0"/>
        <color indexed="42"/>
      </font>
      <fill>
        <patternFill>
          <bgColor indexed="42"/>
        </patternFill>
      </fill>
    </dxf>
    <dxf>
      <font>
        <b/>
        <i val="0"/>
        <condense val="0"/>
        <extend val="0"/>
        <color indexed="10"/>
      </font>
    </dxf>
    <dxf>
      <font>
        <color auto="1"/>
      </font>
      <fill>
        <patternFill patternType="solid">
          <fgColor rgb="FF92D050"/>
          <bgColor rgb="FF92D050"/>
        </patternFill>
      </fill>
    </dxf>
    <dxf>
      <fill>
        <patternFill patternType="solid">
          <bgColor rgb="FFFF0000"/>
        </patternFill>
      </fill>
    </dxf>
  </dxfs>
  <tableStyles count="0" defaultTableStyle="TableStyleMedium2" defaultPivotStyle="PivotStyleLight16"/>
  <colors>
    <mruColors>
      <color rgb="FFCCFFCC"/>
      <color rgb="FFE1FFE1"/>
      <color rgb="FFFFFFCC"/>
      <color rgb="FFCCC8D9"/>
      <color rgb="FFCCFFFF"/>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66675</xdr:colOff>
      <xdr:row>3</xdr:row>
      <xdr:rowOff>133351</xdr:rowOff>
    </xdr:from>
    <xdr:to>
      <xdr:col>1</xdr:col>
      <xdr:colOff>1905000</xdr:colOff>
      <xdr:row>10</xdr:row>
      <xdr:rowOff>94480</xdr:rowOff>
    </xdr:to>
    <xdr:pic>
      <xdr:nvPicPr>
        <xdr:cNvPr id="2" name="Afbeelding 1">
          <a:extLst>
            <a:ext uri="{FF2B5EF4-FFF2-40B4-BE49-F238E27FC236}">
              <a16:creationId xmlns:a16="http://schemas.microsoft.com/office/drawing/2014/main" xmlns="" id="{00000000-0008-0000-0000-000002000000}"/>
            </a:ext>
          </a:extLst>
        </xdr:cNvPr>
        <xdr:cNvPicPr>
          <a:picLocks noChangeAspect="1"/>
        </xdr:cNvPicPr>
      </xdr:nvPicPr>
      <xdr:blipFill>
        <a:blip xmlns:r="http://schemas.openxmlformats.org/officeDocument/2006/relationships" r:embed="rId1"/>
        <a:stretch>
          <a:fillRect/>
        </a:stretch>
      </xdr:blipFill>
      <xdr:spPr>
        <a:xfrm>
          <a:off x="257175" y="685801"/>
          <a:ext cx="1838325" cy="109460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146850</xdr:colOff>
      <xdr:row>20</xdr:row>
      <xdr:rowOff>8005</xdr:rowOff>
    </xdr:from>
    <xdr:to>
      <xdr:col>12</xdr:col>
      <xdr:colOff>126850</xdr:colOff>
      <xdr:row>24</xdr:row>
      <xdr:rowOff>10828</xdr:rowOff>
    </xdr:to>
    <xdr:sp macro="" textlink="">
      <xdr:nvSpPr>
        <xdr:cNvPr id="2" name="Rechthoek 1">
          <a:extLst>
            <a:ext uri="{FF2B5EF4-FFF2-40B4-BE49-F238E27FC236}">
              <a16:creationId xmlns:a16="http://schemas.microsoft.com/office/drawing/2014/main" xmlns="" id="{00000000-0008-0000-0100-000002000000}"/>
            </a:ext>
          </a:extLst>
        </xdr:cNvPr>
        <xdr:cNvSpPr/>
      </xdr:nvSpPr>
      <xdr:spPr>
        <a:xfrm>
          <a:off x="5633250" y="3379855"/>
          <a:ext cx="1808800" cy="764823"/>
        </a:xfrm>
        <a:prstGeom prst="rect">
          <a:avLst/>
        </a:prstGeom>
        <a:solidFill>
          <a:srgbClr val="E5007D"/>
        </a:solidFill>
        <a:ln w="38100" cap="flat" cmpd="sng" algn="ctr">
          <a:solidFill>
            <a:srgbClr val="5F1F7A"/>
          </a:solidFill>
          <a:prstDash val="solid"/>
        </a:ln>
        <a:effectLst>
          <a:outerShdw blurRad="40000" dist="20000" dir="5400000" rotWithShape="0">
            <a:srgbClr val="000000">
              <a:alpha val="38000"/>
            </a:srgbClr>
          </a:outerShdw>
        </a:effectLst>
      </xdr:spPr>
      <xdr:txBody>
        <a:bodyPr vertOverflow="clip" horzOverflow="clip" rtlCol="0" anchor="b"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nl-NL" sz="1200" b="1" i="0" u="none" strike="noStrike" kern="0" cap="none" spc="0" normalizeH="0" baseline="0" noProof="0">
              <a:ln>
                <a:noFill/>
              </a:ln>
              <a:solidFill>
                <a:srgbClr val="FFFFFF"/>
              </a:solidFill>
              <a:effectLst/>
              <a:uLnTx/>
              <a:uFillTx/>
              <a:latin typeface="Arial"/>
              <a:ea typeface="+mn-ea"/>
              <a:cs typeface="+mn-cs"/>
            </a:rPr>
            <a:t>Tarievenbladen </a:t>
          </a:r>
        </a:p>
        <a:p>
          <a:pPr marL="0" marR="0" lvl="0" indent="0" algn="ctr" defTabSz="914400" eaLnBrk="1" fontAlgn="auto" latinLnBrk="0" hangingPunct="1">
            <a:lnSpc>
              <a:spcPct val="100000"/>
            </a:lnSpc>
            <a:spcBef>
              <a:spcPts val="0"/>
            </a:spcBef>
            <a:spcAft>
              <a:spcPts val="0"/>
            </a:spcAft>
            <a:buClrTx/>
            <a:buSzTx/>
            <a:buFontTx/>
            <a:buNone/>
            <a:tabLst/>
            <a:defRPr/>
          </a:pPr>
          <a:r>
            <a:rPr lang="nl-NL" sz="1100" b="1" i="0" baseline="0">
              <a:solidFill>
                <a:schemeClr val="bg1"/>
              </a:solidFill>
              <a:effectLst/>
              <a:latin typeface="+mn-lt"/>
              <a:ea typeface="+mn-ea"/>
              <a:cs typeface="+mn-cs"/>
            </a:rPr>
            <a:t>(dit bestand)</a:t>
          </a:r>
          <a:endParaRPr lang="nl-NL" sz="1200">
            <a:solidFill>
              <a:schemeClr val="bg1"/>
            </a:solidFill>
            <a:effectLst/>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nl-NL" sz="1200" b="1" i="0" u="none" strike="noStrike" kern="0" cap="none" spc="0" normalizeH="0" baseline="0" noProof="0">
            <a:ln>
              <a:noFill/>
            </a:ln>
            <a:solidFill>
              <a:srgbClr val="FFFFFF"/>
            </a:solidFill>
            <a:effectLst/>
            <a:uLnTx/>
            <a:uFillTx/>
            <a:latin typeface="Arial"/>
            <a:ea typeface="+mn-ea"/>
            <a:cs typeface="+mn-cs"/>
          </a:endParaRPr>
        </a:p>
      </xdr:txBody>
    </xdr:sp>
    <xdr:clientData/>
  </xdr:twoCellAnchor>
  <xdr:twoCellAnchor>
    <xdr:from>
      <xdr:col>5</xdr:col>
      <xdr:colOff>19051</xdr:colOff>
      <xdr:row>19</xdr:row>
      <xdr:rowOff>187280</xdr:rowOff>
    </xdr:from>
    <xdr:to>
      <xdr:col>8</xdr:col>
      <xdr:colOff>3283</xdr:colOff>
      <xdr:row>23</xdr:row>
      <xdr:rowOff>190105</xdr:rowOff>
    </xdr:to>
    <xdr:sp macro="" textlink="">
      <xdr:nvSpPr>
        <xdr:cNvPr id="3" name="Rechthoek 2">
          <a:extLst>
            <a:ext uri="{FF2B5EF4-FFF2-40B4-BE49-F238E27FC236}">
              <a16:creationId xmlns:a16="http://schemas.microsoft.com/office/drawing/2014/main" xmlns="" id="{00000000-0008-0000-0100-000003000000}"/>
            </a:ext>
          </a:extLst>
        </xdr:cNvPr>
        <xdr:cNvSpPr/>
      </xdr:nvSpPr>
      <xdr:spPr>
        <a:xfrm>
          <a:off x="3067051" y="3368630"/>
          <a:ext cx="1813032" cy="764825"/>
        </a:xfrm>
        <a:prstGeom prst="rect">
          <a:avLst/>
        </a:prstGeom>
        <a:solidFill>
          <a:srgbClr val="007FAE"/>
        </a:solidFill>
        <a:ln w="25400" cap="flat" cmpd="sng" algn="ctr">
          <a:solidFill>
            <a:srgbClr val="5F1F7A">
              <a:shade val="50000"/>
            </a:srgbClr>
          </a:solidFill>
          <a:prstDash val="solid"/>
        </a:ln>
        <a:effectLst/>
      </xdr:spPr>
      <xdr:txBody>
        <a:bodyPr vertOverflow="clip" horzOverflow="clip" rtlCol="0" anchor="ctr"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nl-NL" sz="1200" b="1" i="0" u="none" strike="noStrike" kern="0" cap="none" spc="0" normalizeH="0" baseline="0">
              <a:ln>
                <a:noFill/>
              </a:ln>
              <a:solidFill>
                <a:srgbClr val="FFFFFF"/>
              </a:solidFill>
              <a:effectLst/>
              <a:uLnTx/>
              <a:uFillTx/>
              <a:latin typeface="Arial" panose="020B0604020202020204" pitchFamily="34" charset="0"/>
              <a:ea typeface="+mn-ea"/>
              <a:cs typeface="Arial" panose="020B0604020202020204" pitchFamily="34" charset="0"/>
            </a:rPr>
            <a:t>Totale inkomsten 2021</a:t>
          </a:r>
        </a:p>
      </xdr:txBody>
    </xdr:sp>
    <xdr:clientData/>
  </xdr:twoCellAnchor>
  <xdr:twoCellAnchor>
    <xdr:from>
      <xdr:col>3</xdr:col>
      <xdr:colOff>549007</xdr:colOff>
      <xdr:row>21</xdr:row>
      <xdr:rowOff>188693</xdr:rowOff>
    </xdr:from>
    <xdr:to>
      <xdr:col>5</xdr:col>
      <xdr:colOff>19051</xdr:colOff>
      <xdr:row>22</xdr:row>
      <xdr:rowOff>12620</xdr:rowOff>
    </xdr:to>
    <xdr:cxnSp macro="">
      <xdr:nvCxnSpPr>
        <xdr:cNvPr id="4" name="Rechte verbindingslijn met pijl 3">
          <a:extLst>
            <a:ext uri="{FF2B5EF4-FFF2-40B4-BE49-F238E27FC236}">
              <a16:creationId xmlns:a16="http://schemas.microsoft.com/office/drawing/2014/main" xmlns="" id="{00000000-0008-0000-0100-000004000000}"/>
            </a:ext>
          </a:extLst>
        </xdr:cNvPr>
        <xdr:cNvCxnSpPr>
          <a:stCxn id="6" idx="3"/>
          <a:endCxn id="3" idx="1"/>
        </xdr:cNvCxnSpPr>
      </xdr:nvCxnSpPr>
      <xdr:spPr>
        <a:xfrm flipV="1">
          <a:off x="2377807" y="3751043"/>
          <a:ext cx="689244" cy="14427"/>
        </a:xfrm>
        <a:prstGeom prst="straightConnector1">
          <a:avLst/>
        </a:prstGeom>
        <a:noFill/>
        <a:ln w="19050" cap="flat" cmpd="sng" algn="ctr">
          <a:solidFill>
            <a:srgbClr val="5F1F7A"/>
          </a:solidFill>
          <a:prstDash val="solid"/>
          <a:tailEnd type="arrow"/>
        </a:ln>
        <a:effectLst/>
      </xdr:spPr>
    </xdr:cxnSp>
    <xdr:clientData/>
  </xdr:twoCellAnchor>
  <xdr:twoCellAnchor>
    <xdr:from>
      <xdr:col>8</xdr:col>
      <xdr:colOff>3283</xdr:colOff>
      <xdr:row>21</xdr:row>
      <xdr:rowOff>188693</xdr:rowOff>
    </xdr:from>
    <xdr:to>
      <xdr:col>9</xdr:col>
      <xdr:colOff>146850</xdr:colOff>
      <xdr:row>22</xdr:row>
      <xdr:rowOff>9417</xdr:rowOff>
    </xdr:to>
    <xdr:cxnSp macro="">
      <xdr:nvCxnSpPr>
        <xdr:cNvPr id="5" name="Rechte verbindingslijn met pijl 4">
          <a:extLst>
            <a:ext uri="{FF2B5EF4-FFF2-40B4-BE49-F238E27FC236}">
              <a16:creationId xmlns:a16="http://schemas.microsoft.com/office/drawing/2014/main" xmlns="" id="{00000000-0008-0000-0100-000005000000}"/>
            </a:ext>
          </a:extLst>
        </xdr:cNvPr>
        <xdr:cNvCxnSpPr>
          <a:stCxn id="3" idx="3"/>
          <a:endCxn id="2" idx="1"/>
        </xdr:cNvCxnSpPr>
      </xdr:nvCxnSpPr>
      <xdr:spPr>
        <a:xfrm>
          <a:off x="4880083" y="3751043"/>
          <a:ext cx="753167" cy="11224"/>
        </a:xfrm>
        <a:prstGeom prst="straightConnector1">
          <a:avLst/>
        </a:prstGeom>
        <a:noFill/>
        <a:ln w="19050" cap="flat" cmpd="sng" algn="ctr">
          <a:solidFill>
            <a:srgbClr val="5F1F7A"/>
          </a:solidFill>
          <a:prstDash val="solid"/>
          <a:tailEnd type="arrow"/>
        </a:ln>
        <a:effectLst/>
      </xdr:spPr>
    </xdr:cxnSp>
    <xdr:clientData/>
  </xdr:twoCellAnchor>
  <xdr:twoCellAnchor>
    <xdr:from>
      <xdr:col>0</xdr:col>
      <xdr:colOff>179293</xdr:colOff>
      <xdr:row>20</xdr:row>
      <xdr:rowOff>33620</xdr:rowOff>
    </xdr:from>
    <xdr:to>
      <xdr:col>3</xdr:col>
      <xdr:colOff>549007</xdr:colOff>
      <xdr:row>23</xdr:row>
      <xdr:rowOff>182120</xdr:rowOff>
    </xdr:to>
    <xdr:sp macro="" textlink="">
      <xdr:nvSpPr>
        <xdr:cNvPr id="6" name="Rechthoek 5">
          <a:extLst>
            <a:ext uri="{FF2B5EF4-FFF2-40B4-BE49-F238E27FC236}">
              <a16:creationId xmlns:a16="http://schemas.microsoft.com/office/drawing/2014/main" xmlns="" id="{00000000-0008-0000-0100-000006000000}"/>
            </a:ext>
          </a:extLst>
        </xdr:cNvPr>
        <xdr:cNvSpPr/>
      </xdr:nvSpPr>
      <xdr:spPr>
        <a:xfrm>
          <a:off x="179293" y="3405470"/>
          <a:ext cx="2198514" cy="720000"/>
        </a:xfrm>
        <a:prstGeom prst="rect">
          <a:avLst/>
        </a:prstGeom>
        <a:solidFill>
          <a:srgbClr val="007FAE"/>
        </a:solidFill>
        <a:ln w="22225" cap="flat" cmpd="sng" algn="ctr">
          <a:solidFill>
            <a:sysClr val="windowText" lastClr="000000"/>
          </a:solidFill>
          <a:prstDash val="solid"/>
        </a:ln>
        <a:effectLst>
          <a:outerShdw blurRad="40000" dist="20000" dir="5400000" rotWithShape="0">
            <a:srgbClr val="000000">
              <a:alpha val="38000"/>
            </a:srgbClr>
          </a:outerShdw>
        </a:effectLst>
      </xdr:spPr>
      <xdr:txBody>
        <a:bodyPr vertOverflow="clip" horzOverflow="clip" rtlCol="0" anchor="ctr" anchorCtr="1"/>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nl-NL" sz="1200" b="1" i="0" u="none" strike="noStrike" kern="0" cap="none" spc="0" normalizeH="0" baseline="0" noProof="0">
              <a:ln>
                <a:noFill/>
              </a:ln>
              <a:solidFill>
                <a:srgbClr val="FFFFFF"/>
              </a:solidFill>
              <a:effectLst/>
              <a:uLnTx/>
              <a:uFillTx/>
              <a:latin typeface="Arial"/>
              <a:ea typeface="+mn-ea"/>
              <a:cs typeface="+mn-cs"/>
            </a:rPr>
            <a:t>x-factormodel</a:t>
          </a:r>
          <a:endParaRPr kumimoji="0" lang="nl-NL" sz="1100" b="0" i="0" u="none" strike="noStrike" kern="0" cap="none" spc="0" normalizeH="0" baseline="0" noProof="0">
            <a:ln>
              <a:noFill/>
            </a:ln>
            <a:solidFill>
              <a:srgbClr val="5F1F7A"/>
            </a:solidFill>
            <a:effectLst/>
            <a:uLnTx/>
            <a:uFillTx/>
            <a:latin typeface="Arial"/>
            <a:ea typeface="+mn-ea"/>
            <a:cs typeface="+mn-cs"/>
          </a:endParaRPr>
        </a:p>
      </xdr:txBody>
    </xdr:sp>
    <xdr:clientData/>
  </xdr:twoCellAnchor>
  <xdr:twoCellAnchor>
    <xdr:from>
      <xdr:col>5</xdr:col>
      <xdr:colOff>22410</xdr:colOff>
      <xdr:row>12</xdr:row>
      <xdr:rowOff>78441</xdr:rowOff>
    </xdr:from>
    <xdr:to>
      <xdr:col>7</xdr:col>
      <xdr:colOff>635292</xdr:colOff>
      <xdr:row>16</xdr:row>
      <xdr:rowOff>81265</xdr:rowOff>
    </xdr:to>
    <xdr:sp macro="" textlink="">
      <xdr:nvSpPr>
        <xdr:cNvPr id="7" name="Stroomdiagram: Proces 6">
          <a:extLst>
            <a:ext uri="{FF2B5EF4-FFF2-40B4-BE49-F238E27FC236}">
              <a16:creationId xmlns:a16="http://schemas.microsoft.com/office/drawing/2014/main" xmlns="" id="{00000000-0008-0000-0100-000007000000}"/>
            </a:ext>
          </a:extLst>
        </xdr:cNvPr>
        <xdr:cNvSpPr/>
      </xdr:nvSpPr>
      <xdr:spPr>
        <a:xfrm>
          <a:off x="3070410" y="1926291"/>
          <a:ext cx="1803507" cy="764824"/>
        </a:xfrm>
        <a:prstGeom prst="flowChartProcess">
          <a:avLst/>
        </a:prstGeom>
        <a:solidFill>
          <a:srgbClr val="007FAE"/>
        </a:solidFill>
        <a:ln w="25400" cap="flat" cmpd="sng" algn="ctr">
          <a:solidFill>
            <a:srgbClr val="5F1F7A">
              <a:shade val="50000"/>
            </a:srgbClr>
          </a:solidFill>
          <a:prstDash val="solid"/>
        </a:ln>
        <a:effectLst/>
      </xdr:spPr>
      <xdr:txBody>
        <a:bodyPr vertOverflow="clip" horzOverflow="clip" rtlCol="0" anchor="ctr"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nl-NL" sz="1200" b="1" i="0" u="none" strike="noStrike" kern="0" cap="none" spc="0" normalizeH="0" baseline="0" noProof="0">
              <a:ln>
                <a:noFill/>
              </a:ln>
              <a:solidFill>
                <a:srgbClr val="FFFFFF"/>
              </a:solidFill>
              <a:effectLst/>
              <a:uLnTx/>
              <a:uFillTx/>
              <a:latin typeface="Arial" panose="020B0604020202020204" pitchFamily="34" charset="0"/>
              <a:ea typeface="+mn-ea"/>
              <a:cs typeface="Arial" panose="020B0604020202020204" pitchFamily="34" charset="0"/>
            </a:rPr>
            <a:t>Input nacalculaties</a:t>
          </a:r>
        </a:p>
      </xdr:txBody>
    </xdr:sp>
    <xdr:clientData/>
  </xdr:twoCellAnchor>
  <xdr:twoCellAnchor>
    <xdr:from>
      <xdr:col>6</xdr:col>
      <xdr:colOff>314564</xdr:colOff>
      <xdr:row>16</xdr:row>
      <xdr:rowOff>81265</xdr:rowOff>
    </xdr:from>
    <xdr:to>
      <xdr:col>6</xdr:col>
      <xdr:colOff>318084</xdr:colOff>
      <xdr:row>19</xdr:row>
      <xdr:rowOff>187280</xdr:rowOff>
    </xdr:to>
    <xdr:cxnSp macro="">
      <xdr:nvCxnSpPr>
        <xdr:cNvPr id="8" name="Rechte verbindingslijn met pijl 7">
          <a:extLst>
            <a:ext uri="{FF2B5EF4-FFF2-40B4-BE49-F238E27FC236}">
              <a16:creationId xmlns:a16="http://schemas.microsoft.com/office/drawing/2014/main" xmlns="" id="{00000000-0008-0000-0100-000008000000}"/>
            </a:ext>
          </a:extLst>
        </xdr:cNvPr>
        <xdr:cNvCxnSpPr>
          <a:stCxn id="7" idx="2"/>
          <a:endCxn id="3" idx="0"/>
        </xdr:cNvCxnSpPr>
      </xdr:nvCxnSpPr>
      <xdr:spPr>
        <a:xfrm>
          <a:off x="3972164" y="2691115"/>
          <a:ext cx="3520" cy="677515"/>
        </a:xfrm>
        <a:prstGeom prst="straightConnector1">
          <a:avLst/>
        </a:prstGeom>
        <a:noFill/>
        <a:ln w="19050" cap="flat" cmpd="sng" algn="ctr">
          <a:solidFill>
            <a:srgbClr val="5F1F7A"/>
          </a:solidFill>
          <a:prstDash val="solid"/>
          <a:tailEnd type="arrow"/>
        </a:ln>
        <a:effectLst/>
      </xdr:spPr>
    </xdr:cxn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66675</xdr:colOff>
      <xdr:row>3</xdr:row>
      <xdr:rowOff>133351</xdr:rowOff>
    </xdr:from>
    <xdr:to>
      <xdr:col>1</xdr:col>
      <xdr:colOff>1905000</xdr:colOff>
      <xdr:row>10</xdr:row>
      <xdr:rowOff>94480</xdr:rowOff>
    </xdr:to>
    <xdr:pic>
      <xdr:nvPicPr>
        <xdr:cNvPr id="2" name="Afbeelding 1">
          <a:extLst>
            <a:ext uri="{FF2B5EF4-FFF2-40B4-BE49-F238E27FC236}">
              <a16:creationId xmlns:a16="http://schemas.microsoft.com/office/drawing/2014/main" xmlns="" id="{00000000-0008-0000-0300-000002000000}"/>
            </a:ext>
          </a:extLst>
        </xdr:cNvPr>
        <xdr:cNvPicPr>
          <a:picLocks noChangeAspect="1"/>
        </xdr:cNvPicPr>
      </xdr:nvPicPr>
      <xdr:blipFill>
        <a:blip xmlns:r="http://schemas.openxmlformats.org/officeDocument/2006/relationships" r:embed="rId1"/>
        <a:stretch>
          <a:fillRect/>
        </a:stretch>
      </xdr:blipFill>
      <xdr:spPr>
        <a:xfrm>
          <a:off x="257175" y="685801"/>
          <a:ext cx="1838325" cy="1094604"/>
        </a:xfrm>
        <a:prstGeom prst="rect">
          <a:avLst/>
        </a:prstGeom>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acm.nl/nl/publicaties/so-bestand-behorende-bij-het-gewijzigde-x-factorbesluit-regionale-netbeheerders-gas-2017-2021"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C8D9"/>
  </sheetPr>
  <dimension ref="B2:C37"/>
  <sheetViews>
    <sheetView showGridLines="0" tabSelected="1" zoomScale="85" zoomScaleNormal="85" workbookViewId="0">
      <pane ySplit="3" topLeftCell="A4" activePane="bottomLeft" state="frozen"/>
      <selection activeCell="A4" sqref="A4"/>
      <selection pane="bottomLeft" activeCell="A4" sqref="A4"/>
    </sheetView>
  </sheetViews>
  <sheetFormatPr defaultColWidth="9.140625" defaultRowHeight="12.75" x14ac:dyDescent="0.2"/>
  <cols>
    <col min="1" max="1" width="2.85546875" style="2" customWidth="1"/>
    <col min="2" max="2" width="39.85546875" style="2" customWidth="1"/>
    <col min="3" max="3" width="91.85546875" style="2" customWidth="1"/>
    <col min="4" max="16384" width="9.140625" style="2"/>
  </cols>
  <sheetData>
    <row r="2" spans="2:3" s="5" customFormat="1" ht="18" x14ac:dyDescent="0.2">
      <c r="B2" s="5" t="s">
        <v>173</v>
      </c>
    </row>
    <row r="6" spans="2:3" x14ac:dyDescent="0.2">
      <c r="B6" s="3"/>
    </row>
    <row r="13" spans="2:3" s="6" customFormat="1" x14ac:dyDescent="0.2">
      <c r="B13" s="6" t="s">
        <v>1</v>
      </c>
    </row>
    <row r="14" spans="2:3" s="7" customFormat="1" x14ac:dyDescent="0.2"/>
    <row r="15" spans="2:3" x14ac:dyDescent="0.2">
      <c r="B15" s="8" t="s">
        <v>2</v>
      </c>
      <c r="C15" s="9" t="s">
        <v>234</v>
      </c>
    </row>
    <row r="16" spans="2:3" x14ac:dyDescent="0.2">
      <c r="B16" s="8" t="s">
        <v>3</v>
      </c>
      <c r="C16" s="9" t="s">
        <v>223</v>
      </c>
    </row>
    <row r="17" spans="2:3" x14ac:dyDescent="0.2">
      <c r="B17" s="25" t="s">
        <v>139</v>
      </c>
      <c r="C17" s="9"/>
    </row>
    <row r="18" spans="2:3" x14ac:dyDescent="0.2">
      <c r="B18" s="8" t="s">
        <v>4</v>
      </c>
      <c r="C18" s="9" t="s">
        <v>50</v>
      </c>
    </row>
    <row r="19" spans="2:3" x14ac:dyDescent="0.2">
      <c r="B19" s="8" t="s">
        <v>5</v>
      </c>
      <c r="C19" s="9"/>
    </row>
    <row r="20" spans="2:3" x14ac:dyDescent="0.2">
      <c r="B20" s="8" t="s">
        <v>6</v>
      </c>
      <c r="C20" s="9"/>
    </row>
    <row r="21" spans="2:3" x14ac:dyDescent="0.2">
      <c r="B21" s="8" t="s">
        <v>7</v>
      </c>
      <c r="C21" s="9" t="s">
        <v>174</v>
      </c>
    </row>
    <row r="22" spans="2:3" x14ac:dyDescent="0.2">
      <c r="B22" s="8" t="s">
        <v>8</v>
      </c>
      <c r="C22" s="9"/>
    </row>
    <row r="25" spans="2:3" s="6" customFormat="1" x14ac:dyDescent="0.2">
      <c r="B25" s="6" t="s">
        <v>9</v>
      </c>
    </row>
    <row r="27" spans="2:3" x14ac:dyDescent="0.2">
      <c r="B27" s="8" t="s">
        <v>10</v>
      </c>
      <c r="C27" s="9" t="s">
        <v>51</v>
      </c>
    </row>
    <row r="28" spans="2:3" x14ac:dyDescent="0.2">
      <c r="B28" s="8" t="s">
        <v>11</v>
      </c>
      <c r="C28" s="9" t="s">
        <v>229</v>
      </c>
    </row>
    <row r="29" spans="2:3" ht="25.5" x14ac:dyDescent="0.2">
      <c r="B29" s="8" t="s">
        <v>12</v>
      </c>
      <c r="C29" s="9" t="s">
        <v>52</v>
      </c>
    </row>
    <row r="30" spans="2:3" x14ac:dyDescent="0.2">
      <c r="B30" s="25" t="s">
        <v>49</v>
      </c>
      <c r="C30" s="9" t="s">
        <v>51</v>
      </c>
    </row>
    <row r="31" spans="2:3" x14ac:dyDescent="0.2">
      <c r="B31" s="8" t="s">
        <v>13</v>
      </c>
      <c r="C31" s="9"/>
    </row>
    <row r="32" spans="2:3" x14ac:dyDescent="0.2">
      <c r="B32" s="8" t="s">
        <v>8</v>
      </c>
      <c r="C32" s="9"/>
    </row>
    <row r="35" spans="2:2" s="6" customFormat="1" x14ac:dyDescent="0.2">
      <c r="B35" s="6" t="s">
        <v>15</v>
      </c>
    </row>
    <row r="37" spans="2:2" x14ac:dyDescent="0.2">
      <c r="B37" s="2" t="s">
        <v>217</v>
      </c>
    </row>
  </sheetData>
  <pageMargins left="0.75" right="0.75" top="1" bottom="1" header="0.5" footer="0.5"/>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CCC8D9"/>
  </sheetPr>
  <dimension ref="B2:R56"/>
  <sheetViews>
    <sheetView showGridLines="0" zoomScale="85" zoomScaleNormal="85" workbookViewId="0">
      <pane ySplit="3" topLeftCell="A4" activePane="bottomLeft" state="frozen"/>
      <selection activeCell="A4" sqref="A4"/>
      <selection pane="bottomLeft" activeCell="A4" sqref="A4"/>
    </sheetView>
  </sheetViews>
  <sheetFormatPr defaultColWidth="9.140625" defaultRowHeight="12.75" x14ac:dyDescent="0.2"/>
  <cols>
    <col min="1" max="1" width="2.7109375" style="2" customWidth="1"/>
    <col min="2" max="7" width="9.140625" style="2" customWidth="1"/>
    <col min="8" max="16384" width="9.140625" style="2"/>
  </cols>
  <sheetData>
    <row r="2" spans="2:18" s="5" customFormat="1" ht="18" x14ac:dyDescent="0.2">
      <c r="B2" s="5" t="s">
        <v>44</v>
      </c>
    </row>
    <row r="4" spans="2:18" s="6" customFormat="1" x14ac:dyDescent="0.2">
      <c r="B4" s="6" t="s">
        <v>16</v>
      </c>
    </row>
    <row r="6" spans="2:18" x14ac:dyDescent="0.2">
      <c r="B6" s="89" t="s">
        <v>175</v>
      </c>
    </row>
    <row r="7" spans="2:18" x14ac:dyDescent="0.2">
      <c r="B7" s="91" t="s">
        <v>140</v>
      </c>
      <c r="H7" s="28"/>
    </row>
    <row r="8" spans="2:18" x14ac:dyDescent="0.2">
      <c r="B8" s="90" t="s">
        <v>176</v>
      </c>
    </row>
    <row r="9" spans="2:18" x14ac:dyDescent="0.2">
      <c r="B9" s="90"/>
    </row>
    <row r="10" spans="2:18" s="6" customFormat="1" x14ac:dyDescent="0.2">
      <c r="B10" s="6" t="s">
        <v>48</v>
      </c>
    </row>
    <row r="13" spans="2:18" s="80" customFormat="1" ht="15" x14ac:dyDescent="0.25"/>
    <row r="14" spans="2:18" s="80" customFormat="1" ht="15" x14ac:dyDescent="0.25">
      <c r="B14" s="81"/>
      <c r="C14" s="81"/>
      <c r="D14" s="81"/>
      <c r="E14" s="81"/>
      <c r="F14" s="81"/>
      <c r="G14" s="81"/>
      <c r="H14" s="81"/>
      <c r="I14" s="81"/>
      <c r="J14" s="81"/>
      <c r="K14" s="81"/>
      <c r="L14" s="81"/>
      <c r="M14" s="81"/>
      <c r="N14" s="81"/>
      <c r="O14" s="81"/>
      <c r="P14" s="81"/>
      <c r="Q14" s="81"/>
      <c r="R14" s="82"/>
    </row>
    <row r="15" spans="2:18" s="80" customFormat="1" ht="15" x14ac:dyDescent="0.25">
      <c r="B15" s="81"/>
      <c r="C15" s="81"/>
      <c r="D15" s="81"/>
      <c r="E15" s="81"/>
      <c r="F15" s="81"/>
      <c r="G15" s="81"/>
      <c r="H15" s="81"/>
      <c r="I15" s="81"/>
      <c r="J15" s="81"/>
      <c r="K15" s="81"/>
      <c r="L15" s="81"/>
      <c r="M15" s="81"/>
      <c r="N15" s="81"/>
      <c r="O15" s="81"/>
      <c r="P15" s="81"/>
      <c r="Q15" s="81"/>
      <c r="R15" s="82"/>
    </row>
    <row r="16" spans="2:18" s="80" customFormat="1" ht="15" x14ac:dyDescent="0.25">
      <c r="B16" s="81"/>
      <c r="C16" s="81"/>
      <c r="D16" s="81"/>
      <c r="E16" s="81"/>
      <c r="F16" s="81"/>
      <c r="G16" s="81"/>
      <c r="H16" s="81"/>
      <c r="I16" s="81"/>
      <c r="J16" s="81"/>
      <c r="K16" s="81"/>
      <c r="L16" s="81"/>
      <c r="M16" s="81"/>
      <c r="N16" s="81"/>
      <c r="O16" s="81"/>
      <c r="P16" s="81"/>
      <c r="Q16" s="81"/>
      <c r="R16" s="82"/>
    </row>
    <row r="17" spans="2:18" s="80" customFormat="1" ht="15" x14ac:dyDescent="0.25">
      <c r="B17" s="81"/>
      <c r="C17" s="81"/>
      <c r="D17" s="81"/>
      <c r="E17" s="81"/>
      <c r="F17" s="81"/>
      <c r="G17" s="81"/>
      <c r="H17" s="81"/>
      <c r="I17" s="81"/>
      <c r="J17" s="81"/>
      <c r="K17" s="81"/>
      <c r="L17" s="81"/>
      <c r="M17" s="81"/>
      <c r="N17" s="81"/>
      <c r="O17" s="81"/>
      <c r="P17" s="81"/>
      <c r="Q17" s="81"/>
      <c r="R17" s="82"/>
    </row>
    <row r="18" spans="2:18" s="80" customFormat="1" ht="15" x14ac:dyDescent="0.25">
      <c r="B18" s="81"/>
      <c r="C18" s="81"/>
      <c r="D18" s="81"/>
      <c r="E18" s="81"/>
      <c r="F18" s="81"/>
      <c r="G18" s="81"/>
      <c r="H18" s="81"/>
      <c r="I18" s="81"/>
      <c r="J18" s="81"/>
      <c r="K18" s="81"/>
      <c r="L18" s="81"/>
      <c r="M18" s="81"/>
      <c r="N18" s="81"/>
      <c r="O18" s="81"/>
      <c r="P18" s="81"/>
      <c r="Q18" s="81"/>
      <c r="R18" s="82"/>
    </row>
    <row r="19" spans="2:18" s="80" customFormat="1" ht="15" x14ac:dyDescent="0.25">
      <c r="B19" s="81"/>
      <c r="C19" s="81"/>
      <c r="D19" s="81"/>
      <c r="E19" s="81"/>
      <c r="F19" s="81"/>
      <c r="G19" s="81"/>
      <c r="H19" s="81"/>
      <c r="I19" s="81"/>
      <c r="J19" s="81"/>
      <c r="K19" s="81"/>
      <c r="L19" s="81"/>
      <c r="M19" s="81"/>
      <c r="N19" s="81"/>
      <c r="O19" s="81"/>
      <c r="P19" s="81"/>
      <c r="Q19" s="81"/>
      <c r="R19" s="82"/>
    </row>
    <row r="20" spans="2:18" s="80" customFormat="1" ht="15" x14ac:dyDescent="0.25">
      <c r="B20" s="81"/>
      <c r="C20" s="81"/>
      <c r="D20" s="81"/>
      <c r="E20" s="81"/>
      <c r="F20" s="81"/>
      <c r="G20" s="81"/>
      <c r="H20" s="81"/>
      <c r="I20" s="81"/>
      <c r="J20" s="81"/>
      <c r="K20" s="81"/>
      <c r="L20" s="81"/>
      <c r="M20" s="81"/>
      <c r="N20" s="81"/>
      <c r="O20" s="81"/>
      <c r="P20" s="81"/>
      <c r="Q20" s="81"/>
      <c r="R20" s="82"/>
    </row>
    <row r="21" spans="2:18" s="80" customFormat="1" ht="15" x14ac:dyDescent="0.25">
      <c r="B21" s="81"/>
      <c r="C21" s="81"/>
      <c r="D21" s="81"/>
      <c r="E21" s="81"/>
      <c r="F21" s="81"/>
      <c r="G21" s="81"/>
      <c r="H21" s="81"/>
      <c r="I21" s="81"/>
      <c r="J21" s="81"/>
      <c r="K21" s="81"/>
      <c r="L21" s="81"/>
      <c r="M21" s="81"/>
      <c r="N21" s="81"/>
      <c r="O21" s="81"/>
      <c r="P21" s="81"/>
      <c r="Q21" s="81"/>
      <c r="R21" s="82"/>
    </row>
    <row r="22" spans="2:18" s="80" customFormat="1" ht="15" x14ac:dyDescent="0.25">
      <c r="B22" s="81"/>
      <c r="C22" s="81"/>
      <c r="D22" s="81"/>
      <c r="E22" s="81"/>
      <c r="F22" s="81"/>
      <c r="G22" s="81"/>
      <c r="H22" s="81"/>
      <c r="I22" s="81"/>
      <c r="J22" s="81"/>
      <c r="K22" s="81"/>
      <c r="L22" s="81"/>
      <c r="M22" s="81"/>
      <c r="N22" s="81"/>
      <c r="O22" s="81"/>
      <c r="P22" s="81"/>
      <c r="Q22" s="81"/>
      <c r="R22" s="82"/>
    </row>
    <row r="23" spans="2:18" s="80" customFormat="1" ht="15" x14ac:dyDescent="0.25">
      <c r="B23" s="81"/>
      <c r="C23" s="81"/>
      <c r="D23" s="81"/>
      <c r="E23" s="81"/>
      <c r="F23" s="81"/>
      <c r="G23" s="81"/>
      <c r="H23" s="81"/>
      <c r="I23" s="81"/>
      <c r="J23" s="81"/>
      <c r="K23" s="81"/>
      <c r="L23" s="81"/>
      <c r="M23" s="81"/>
      <c r="N23" s="81"/>
      <c r="O23" s="81"/>
      <c r="P23" s="81"/>
      <c r="Q23" s="81"/>
      <c r="R23" s="82"/>
    </row>
    <row r="24" spans="2:18" s="80" customFormat="1" ht="15" x14ac:dyDescent="0.25">
      <c r="B24" s="81"/>
      <c r="C24" s="81"/>
      <c r="D24" s="81"/>
      <c r="E24" s="81"/>
      <c r="F24" s="81"/>
      <c r="G24" s="81"/>
      <c r="H24" s="81"/>
      <c r="I24" s="81"/>
      <c r="J24" s="81"/>
      <c r="K24" s="81"/>
      <c r="L24" s="81"/>
      <c r="M24" s="81"/>
      <c r="N24" s="81"/>
      <c r="O24" s="81"/>
      <c r="P24" s="81"/>
      <c r="Q24" s="81"/>
      <c r="R24" s="82"/>
    </row>
    <row r="25" spans="2:18" s="80" customFormat="1" ht="15" x14ac:dyDescent="0.25">
      <c r="B25" s="81"/>
      <c r="C25" s="81"/>
      <c r="D25" s="81"/>
      <c r="E25" s="81"/>
      <c r="F25" s="81"/>
      <c r="G25" s="81"/>
      <c r="H25" s="81"/>
      <c r="I25" s="81"/>
      <c r="J25" s="81"/>
      <c r="K25" s="81"/>
      <c r="L25" s="81"/>
      <c r="M25" s="81"/>
      <c r="N25" s="81"/>
      <c r="O25" s="81"/>
      <c r="P25" s="81"/>
      <c r="Q25" s="81"/>
      <c r="R25" s="82"/>
    </row>
    <row r="26" spans="2:18" s="6" customFormat="1" x14ac:dyDescent="0.2">
      <c r="B26" s="6" t="s">
        <v>17</v>
      </c>
    </row>
    <row r="27" spans="2:18" x14ac:dyDescent="0.2">
      <c r="C27" s="7"/>
    </row>
    <row r="28" spans="2:18" x14ac:dyDescent="0.2">
      <c r="B28" s="23" t="s">
        <v>37</v>
      </c>
      <c r="C28" s="7"/>
      <c r="D28" s="23" t="s">
        <v>18</v>
      </c>
      <c r="F28" s="10"/>
    </row>
    <row r="29" spans="2:18" x14ac:dyDescent="0.2">
      <c r="C29" s="7"/>
    </row>
    <row r="30" spans="2:18" x14ac:dyDescent="0.2">
      <c r="B30" s="33">
        <v>123</v>
      </c>
      <c r="C30" s="7"/>
      <c r="D30" s="22" t="s">
        <v>46</v>
      </c>
    </row>
    <row r="31" spans="2:18" x14ac:dyDescent="0.2">
      <c r="B31" s="30">
        <f>B30</f>
        <v>123</v>
      </c>
      <c r="C31" s="7"/>
      <c r="D31" s="2" t="s">
        <v>19</v>
      </c>
    </row>
    <row r="32" spans="2:18" x14ac:dyDescent="0.2">
      <c r="B32" s="29">
        <f>B31+B30</f>
        <v>246</v>
      </c>
      <c r="C32" s="7"/>
      <c r="D32" s="2" t="s">
        <v>20</v>
      </c>
    </row>
    <row r="33" spans="2:7" x14ac:dyDescent="0.2">
      <c r="B33" s="26">
        <f>B31+B32</f>
        <v>369</v>
      </c>
      <c r="C33" s="7"/>
      <c r="D33" s="22" t="s">
        <v>45</v>
      </c>
      <c r="E33" s="10"/>
      <c r="F33" s="4"/>
    </row>
    <row r="34" spans="2:7" x14ac:dyDescent="0.2">
      <c r="B34" s="11"/>
      <c r="C34" s="7"/>
      <c r="D34" s="3" t="s">
        <v>21</v>
      </c>
      <c r="E34" s="10"/>
    </row>
    <row r="35" spans="2:7" x14ac:dyDescent="0.2">
      <c r="B35" s="7"/>
      <c r="C35" s="7"/>
    </row>
    <row r="36" spans="2:7" x14ac:dyDescent="0.2">
      <c r="B36" s="24" t="s">
        <v>22</v>
      </c>
      <c r="C36" s="7"/>
    </row>
    <row r="37" spans="2:7" x14ac:dyDescent="0.2">
      <c r="B37" s="31">
        <f>B33+16</f>
        <v>385</v>
      </c>
      <c r="C37" s="7"/>
      <c r="D37" s="2" t="s">
        <v>23</v>
      </c>
    </row>
    <row r="38" spans="2:7" x14ac:dyDescent="0.2">
      <c r="B38" s="32">
        <f>B31*PI()</f>
        <v>386.41589639154455</v>
      </c>
      <c r="C38" s="13"/>
      <c r="D38" s="2" t="s">
        <v>24</v>
      </c>
    </row>
    <row r="39" spans="2:7" x14ac:dyDescent="0.2">
      <c r="B39" s="13"/>
      <c r="C39" s="13"/>
    </row>
    <row r="40" spans="2:7" x14ac:dyDescent="0.2">
      <c r="B40" s="24" t="s">
        <v>25</v>
      </c>
      <c r="C40" s="14"/>
    </row>
    <row r="41" spans="2:7" x14ac:dyDescent="0.2">
      <c r="B41" s="101">
        <v>123</v>
      </c>
      <c r="C41" s="14"/>
      <c r="D41" s="22" t="s">
        <v>159</v>
      </c>
      <c r="G41" s="10"/>
    </row>
    <row r="42" spans="2:7" x14ac:dyDescent="0.2">
      <c r="B42" s="107">
        <v>124</v>
      </c>
      <c r="C42" s="14"/>
      <c r="D42" s="22" t="s">
        <v>160</v>
      </c>
    </row>
    <row r="43" spans="2:7" x14ac:dyDescent="0.2">
      <c r="B43" s="34">
        <f>B41-B42</f>
        <v>-1</v>
      </c>
      <c r="C43" s="15"/>
      <c r="D43" s="2" t="s">
        <v>47</v>
      </c>
    </row>
    <row r="46" spans="2:7" x14ac:dyDescent="0.2">
      <c r="B46" s="23" t="s">
        <v>32</v>
      </c>
    </row>
    <row r="47" spans="2:7" x14ac:dyDescent="0.2">
      <c r="B47" s="1"/>
    </row>
    <row r="48" spans="2:7" x14ac:dyDescent="0.2">
      <c r="B48" s="24" t="s">
        <v>38</v>
      </c>
    </row>
    <row r="49" spans="2:4" x14ac:dyDescent="0.2">
      <c r="B49" s="19" t="s">
        <v>31</v>
      </c>
      <c r="C49" s="7"/>
      <c r="D49" s="3" t="s">
        <v>41</v>
      </c>
    </row>
    <row r="50" spans="2:4" x14ac:dyDescent="0.2">
      <c r="B50" s="18" t="s">
        <v>29</v>
      </c>
      <c r="C50" s="7"/>
      <c r="D50" s="3" t="s">
        <v>33</v>
      </c>
    </row>
    <row r="51" spans="2:4" x14ac:dyDescent="0.2">
      <c r="B51" s="27" t="s">
        <v>30</v>
      </c>
      <c r="C51" s="7"/>
      <c r="D51" s="3" t="s">
        <v>34</v>
      </c>
    </row>
    <row r="52" spans="2:4" x14ac:dyDescent="0.2">
      <c r="B52" s="12" t="s">
        <v>30</v>
      </c>
      <c r="C52" s="7"/>
      <c r="D52" s="3" t="s">
        <v>36</v>
      </c>
    </row>
    <row r="53" spans="2:4" x14ac:dyDescent="0.2">
      <c r="C53" s="7"/>
      <c r="D53" s="3"/>
    </row>
    <row r="54" spans="2:4" x14ac:dyDescent="0.2">
      <c r="B54" s="24" t="s">
        <v>40</v>
      </c>
      <c r="C54" s="7"/>
      <c r="D54" s="3"/>
    </row>
    <row r="55" spans="2:4" x14ac:dyDescent="0.2">
      <c r="B55" s="20" t="s">
        <v>35</v>
      </c>
      <c r="C55" s="7"/>
      <c r="D55" s="3" t="s">
        <v>42</v>
      </c>
    </row>
    <row r="56" spans="2:4" x14ac:dyDescent="0.2">
      <c r="B56" s="21" t="s">
        <v>39</v>
      </c>
      <c r="D56" s="22" t="s">
        <v>43</v>
      </c>
    </row>
  </sheetData>
  <pageMargins left="0.75" right="0.75" top="1" bottom="1" header="0.5" footer="0.5"/>
  <pageSetup paperSize="9" orientation="portrait"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C8D9"/>
  </sheetPr>
  <dimension ref="B2:E14"/>
  <sheetViews>
    <sheetView showGridLines="0" zoomScale="85" zoomScaleNormal="85" workbookViewId="0">
      <pane ySplit="3" topLeftCell="A4" activePane="bottomLeft" state="frozen"/>
      <selection activeCell="A4" sqref="A4"/>
      <selection pane="bottomLeft" activeCell="A4" sqref="A4"/>
    </sheetView>
  </sheetViews>
  <sheetFormatPr defaultColWidth="9.140625" defaultRowHeight="12.75" x14ac:dyDescent="0.2"/>
  <cols>
    <col min="1" max="1" width="2.85546875" style="2" customWidth="1"/>
    <col min="2" max="2" width="7.5703125" style="2" customWidth="1"/>
    <col min="3" max="3" width="35.140625" style="2" customWidth="1"/>
    <col min="4" max="4" width="54.5703125" style="2" bestFit="1" customWidth="1"/>
    <col min="5" max="5" width="40.7109375" style="2" customWidth="1"/>
    <col min="6" max="6" width="4.5703125" style="2" customWidth="1"/>
    <col min="7" max="7" width="43.42578125" style="2" customWidth="1"/>
    <col min="8" max="8" width="28.7109375" style="2" customWidth="1"/>
    <col min="9" max="9" width="18.42578125" style="2" customWidth="1"/>
    <col min="10" max="11" width="58.42578125" style="2" customWidth="1"/>
    <col min="12" max="16384" width="9.140625" style="2"/>
  </cols>
  <sheetData>
    <row r="2" spans="2:5" s="96" customFormat="1" ht="18" x14ac:dyDescent="0.2">
      <c r="B2" s="95" t="s">
        <v>145</v>
      </c>
    </row>
    <row r="4" spans="2:5" s="6" customFormat="1" x14ac:dyDescent="0.2">
      <c r="B4" s="6" t="s">
        <v>146</v>
      </c>
    </row>
    <row r="6" spans="2:5" x14ac:dyDescent="0.2">
      <c r="B6" s="24" t="s">
        <v>147</v>
      </c>
    </row>
    <row r="7" spans="2:5" x14ac:dyDescent="0.2">
      <c r="B7" s="24" t="s">
        <v>148</v>
      </c>
    </row>
    <row r="9" spans="2:5" x14ac:dyDescent="0.2">
      <c r="B9" s="97" t="s">
        <v>149</v>
      </c>
      <c r="C9" s="97" t="s">
        <v>150</v>
      </c>
      <c r="D9" s="97" t="s">
        <v>151</v>
      </c>
      <c r="E9" s="97" t="s">
        <v>152</v>
      </c>
    </row>
    <row r="10" spans="2:5" x14ac:dyDescent="0.2">
      <c r="B10" s="98"/>
      <c r="C10" s="98" t="s">
        <v>153</v>
      </c>
      <c r="D10" s="98" t="s">
        <v>154</v>
      </c>
      <c r="E10" s="98" t="s">
        <v>155</v>
      </c>
    </row>
    <row r="11" spans="2:5" x14ac:dyDescent="0.2">
      <c r="B11" s="99">
        <v>1</v>
      </c>
      <c r="C11" s="100" t="s">
        <v>177</v>
      </c>
      <c r="D11" s="100" t="s">
        <v>178</v>
      </c>
      <c r="E11" s="100"/>
    </row>
    <row r="12" spans="2:5" ht="38.25" x14ac:dyDescent="0.2">
      <c r="B12" s="100">
        <v>2</v>
      </c>
      <c r="C12" s="100" t="s">
        <v>157</v>
      </c>
      <c r="D12" s="109" t="s">
        <v>221</v>
      </c>
      <c r="E12" s="110" t="s">
        <v>222</v>
      </c>
    </row>
    <row r="13" spans="2:5" x14ac:dyDescent="0.2">
      <c r="B13" s="100">
        <v>3</v>
      </c>
      <c r="C13" s="100" t="s">
        <v>179</v>
      </c>
      <c r="D13" s="100"/>
      <c r="E13" s="100"/>
    </row>
    <row r="14" spans="2:5" x14ac:dyDescent="0.2">
      <c r="B14" s="100">
        <v>4</v>
      </c>
      <c r="C14" s="100" t="s">
        <v>180</v>
      </c>
      <c r="D14" s="100"/>
      <c r="E14" s="100"/>
    </row>
  </sheetData>
  <hyperlinks>
    <hyperlink ref="E12" r:id="rId1"/>
  </hyperlinks>
  <pageMargins left="0.75" right="0.75" top="1" bottom="1" header="0.5" footer="0.5"/>
  <pageSetup paperSize="9" orientation="portrait" r:id="rId2"/>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CC"/>
  </sheetPr>
  <dimension ref="B2:C34"/>
  <sheetViews>
    <sheetView showGridLines="0" zoomScale="85" zoomScaleNormal="85" workbookViewId="0">
      <pane ySplit="3" topLeftCell="A4" activePane="bottomLeft" state="frozen"/>
      <selection activeCell="A4" sqref="A4"/>
      <selection pane="bottomLeft" activeCell="A4" sqref="A4"/>
    </sheetView>
  </sheetViews>
  <sheetFormatPr defaultColWidth="9.140625" defaultRowHeight="12.75" x14ac:dyDescent="0.2"/>
  <cols>
    <col min="1" max="1" width="2.85546875" style="2" customWidth="1"/>
    <col min="2" max="2" width="39.85546875" style="2" customWidth="1"/>
    <col min="3" max="3" width="91.85546875" style="2" customWidth="1"/>
    <col min="4" max="16384" width="9.140625" style="2"/>
  </cols>
  <sheetData>
    <row r="2" spans="2:3" s="5" customFormat="1" ht="18" x14ac:dyDescent="0.2">
      <c r="B2" s="5" t="s">
        <v>173</v>
      </c>
    </row>
    <row r="6" spans="2:3" x14ac:dyDescent="0.2">
      <c r="B6" s="3"/>
    </row>
    <row r="13" spans="2:3" s="6" customFormat="1" x14ac:dyDescent="0.2">
      <c r="B13" s="6" t="s">
        <v>161</v>
      </c>
    </row>
    <row r="14" spans="2:3" s="7" customFormat="1" x14ac:dyDescent="0.2"/>
    <row r="15" spans="2:3" x14ac:dyDescent="0.2">
      <c r="B15" s="25" t="s">
        <v>162</v>
      </c>
      <c r="C15" s="111">
        <v>44099</v>
      </c>
    </row>
    <row r="16" spans="2:3" x14ac:dyDescent="0.2">
      <c r="B16" s="25" t="s">
        <v>163</v>
      </c>
      <c r="C16" s="108" t="s">
        <v>225</v>
      </c>
    </row>
    <row r="17" spans="2:3" x14ac:dyDescent="0.2">
      <c r="B17" s="25" t="s">
        <v>164</v>
      </c>
      <c r="C17" s="108" t="s">
        <v>226</v>
      </c>
    </row>
    <row r="18" spans="2:3" x14ac:dyDescent="0.2">
      <c r="B18" s="25" t="s">
        <v>165</v>
      </c>
      <c r="C18" s="108" t="s">
        <v>227</v>
      </c>
    </row>
    <row r="19" spans="2:3" x14ac:dyDescent="0.2">
      <c r="B19" s="25" t="s">
        <v>166</v>
      </c>
      <c r="C19" s="108" t="s">
        <v>228</v>
      </c>
    </row>
    <row r="20" spans="2:3" x14ac:dyDescent="0.2">
      <c r="B20" s="25" t="s">
        <v>124</v>
      </c>
      <c r="C20" s="121"/>
    </row>
    <row r="21" spans="2:3" x14ac:dyDescent="0.2">
      <c r="B21" s="25" t="s">
        <v>125</v>
      </c>
      <c r="C21" s="121"/>
    </row>
    <row r="22" spans="2:3" x14ac:dyDescent="0.2">
      <c r="B22" s="25" t="s">
        <v>167</v>
      </c>
      <c r="C22" s="121"/>
    </row>
    <row r="25" spans="2:3" s="6" customFormat="1" x14ac:dyDescent="0.2">
      <c r="B25" s="6" t="s">
        <v>14</v>
      </c>
    </row>
    <row r="27" spans="2:3" x14ac:dyDescent="0.2">
      <c r="B27" s="23" t="s">
        <v>124</v>
      </c>
      <c r="C27" s="23" t="s">
        <v>125</v>
      </c>
    </row>
    <row r="28" spans="2:3" x14ac:dyDescent="0.2">
      <c r="B28" s="122"/>
      <c r="C28" s="122"/>
    </row>
    <row r="30" spans="2:3" x14ac:dyDescent="0.2">
      <c r="B30" s="2" t="s">
        <v>126</v>
      </c>
    </row>
    <row r="31" spans="2:3" x14ac:dyDescent="0.2">
      <c r="B31" s="2" t="s">
        <v>127</v>
      </c>
    </row>
    <row r="32" spans="2:3" x14ac:dyDescent="0.2">
      <c r="B32" s="2" t="s">
        <v>128</v>
      </c>
    </row>
    <row r="33" spans="2:2" x14ac:dyDescent="0.2">
      <c r="B33" s="2" t="s">
        <v>129</v>
      </c>
    </row>
    <row r="34" spans="2:2" x14ac:dyDescent="0.2">
      <c r="B34" s="2" t="s">
        <v>130</v>
      </c>
    </row>
  </sheetData>
  <pageMargins left="0.75" right="0.75" top="1" bottom="1" header="0.5" footer="0.5"/>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CC"/>
  </sheetPr>
  <dimension ref="B2:R178"/>
  <sheetViews>
    <sheetView showGridLines="0" zoomScale="85" zoomScaleNormal="85" workbookViewId="0">
      <pane xSplit="5" ySplit="15" topLeftCell="F16" activePane="bottomRight" state="frozen"/>
      <selection activeCell="Q51" sqref="Q51"/>
      <selection pane="topRight" activeCell="Q51" sqref="Q51"/>
      <selection pane="bottomLeft" activeCell="Q51" sqref="Q51"/>
      <selection pane="bottomRight" activeCell="F16" sqref="F16"/>
    </sheetView>
  </sheetViews>
  <sheetFormatPr defaultColWidth="9.140625" defaultRowHeight="12.75" x14ac:dyDescent="0.2"/>
  <cols>
    <col min="1" max="1" width="4" style="2" customWidth="1"/>
    <col min="2" max="2" width="22" style="2" customWidth="1"/>
    <col min="3" max="3" width="4.140625" style="2" customWidth="1"/>
    <col min="4" max="4" width="30.42578125" style="2" customWidth="1"/>
    <col min="5" max="5" width="21.42578125" style="2" customWidth="1"/>
    <col min="6" max="6" width="2.7109375" style="2" customWidth="1"/>
    <col min="7" max="7" width="12.5703125" style="2" customWidth="1"/>
    <col min="8" max="8" width="2.7109375" style="2" customWidth="1"/>
    <col min="9" max="9" width="15.7109375" style="2" customWidth="1"/>
    <col min="10" max="10" width="2.7109375" style="2" customWidth="1"/>
    <col min="11" max="11" width="12.5703125" style="2" customWidth="1"/>
    <col min="12" max="12" width="2.7109375" style="2" customWidth="1"/>
    <col min="13" max="13" width="15.7109375" style="2" customWidth="1"/>
    <col min="14" max="14" width="2.7109375" style="2" customWidth="1"/>
    <col min="15" max="15" width="17.140625" style="2" customWidth="1"/>
    <col min="16" max="16" width="24" style="2" bestFit="1" customWidth="1"/>
    <col min="17" max="17" width="2.7109375" style="2" customWidth="1"/>
    <col min="18" max="18" width="36.28515625" style="2" bestFit="1" customWidth="1"/>
    <col min="19" max="32" width="13.7109375" style="2" customWidth="1"/>
    <col min="33" max="16384" width="9.140625" style="2"/>
  </cols>
  <sheetData>
    <row r="2" spans="2:18" s="16" customFormat="1" ht="18" x14ac:dyDescent="0.2">
      <c r="B2" s="16" t="s">
        <v>181</v>
      </c>
    </row>
    <row r="4" spans="2:18" x14ac:dyDescent="0.2">
      <c r="B4" s="23" t="s">
        <v>28</v>
      </c>
    </row>
    <row r="5" spans="2:18" x14ac:dyDescent="0.2">
      <c r="B5" s="2" t="s">
        <v>182</v>
      </c>
    </row>
    <row r="6" spans="2:18" x14ac:dyDescent="0.2">
      <c r="B6" s="23"/>
      <c r="C6" s="1"/>
      <c r="D6" s="1"/>
    </row>
    <row r="7" spans="2:18" x14ac:dyDescent="0.2">
      <c r="B7" s="23" t="s">
        <v>84</v>
      </c>
      <c r="G7" s="17"/>
      <c r="O7" s="83" t="s">
        <v>131</v>
      </c>
      <c r="P7" s="84"/>
    </row>
    <row r="8" spans="2:18" x14ac:dyDescent="0.2">
      <c r="B8" s="2" t="s">
        <v>96</v>
      </c>
      <c r="D8" s="63" t="str">
        <f>'Controles ACM'!I35</f>
        <v>REKENVOLUME VOLDOET</v>
      </c>
      <c r="G8" s="17"/>
      <c r="O8" s="85" t="s">
        <v>132</v>
      </c>
      <c r="P8" s="86" t="s">
        <v>133</v>
      </c>
    </row>
    <row r="9" spans="2:18" x14ac:dyDescent="0.2">
      <c r="B9" s="2" t="s">
        <v>80</v>
      </c>
      <c r="D9" s="63" t="str">
        <f>'Controles ACM'!I27</f>
        <v>TARIEVENVOORSTEL VOLDOET</v>
      </c>
      <c r="G9" s="17"/>
      <c r="O9" s="85" t="s">
        <v>134</v>
      </c>
      <c r="P9" s="86" t="s">
        <v>135</v>
      </c>
    </row>
    <row r="10" spans="2:18" x14ac:dyDescent="0.2">
      <c r="B10" s="2" t="s">
        <v>97</v>
      </c>
      <c r="D10" s="112">
        <f>'Controles ACM'!I25</f>
        <v>9.4164609909057617E-3</v>
      </c>
      <c r="O10" s="87" t="s">
        <v>136</v>
      </c>
      <c r="P10" s="88" t="s">
        <v>137</v>
      </c>
      <c r="R10" s="53"/>
    </row>
    <row r="11" spans="2:18" x14ac:dyDescent="0.2">
      <c r="O11" s="2" t="s">
        <v>138</v>
      </c>
    </row>
    <row r="14" spans="2:18" s="6" customFormat="1" x14ac:dyDescent="0.2">
      <c r="B14" s="6" t="s">
        <v>53</v>
      </c>
      <c r="G14" s="6" t="s">
        <v>26</v>
      </c>
      <c r="I14" s="6" t="s">
        <v>70</v>
      </c>
      <c r="K14" s="6" t="s">
        <v>26</v>
      </c>
      <c r="M14" s="6" t="s">
        <v>71</v>
      </c>
      <c r="O14" s="6" t="s">
        <v>98</v>
      </c>
    </row>
    <row r="17" spans="2:15" s="6" customFormat="1" x14ac:dyDescent="0.2">
      <c r="B17" s="6" t="s">
        <v>141</v>
      </c>
    </row>
    <row r="19" spans="2:15" x14ac:dyDescent="0.2">
      <c r="B19" s="23" t="s">
        <v>54</v>
      </c>
    </row>
    <row r="20" spans="2:15" x14ac:dyDescent="0.2">
      <c r="B20" s="2" t="s">
        <v>55</v>
      </c>
      <c r="G20" s="2" t="s">
        <v>72</v>
      </c>
      <c r="I20" s="36">
        <v>1883064.4949132442</v>
      </c>
      <c r="K20" s="2" t="s">
        <v>73</v>
      </c>
      <c r="M20" s="102">
        <v>18</v>
      </c>
      <c r="O20" s="64">
        <f>'Controles ACM'!$I$47</f>
        <v>0</v>
      </c>
    </row>
    <row r="21" spans="2:15" x14ac:dyDescent="0.2">
      <c r="B21" s="2" t="s">
        <v>56</v>
      </c>
      <c r="G21" s="2" t="s">
        <v>72</v>
      </c>
      <c r="I21" s="37">
        <v>5732172.2473380528</v>
      </c>
      <c r="K21" s="2" t="s">
        <v>74</v>
      </c>
      <c r="M21" s="102">
        <v>29.0306</v>
      </c>
      <c r="O21" s="66">
        <f>'Controles ACM'!$I$48</f>
        <v>2.1600494278513072E-2</v>
      </c>
    </row>
    <row r="22" spans="2:15" x14ac:dyDescent="0.2">
      <c r="I22" s="38"/>
    </row>
    <row r="23" spans="2:15" x14ac:dyDescent="0.2">
      <c r="B23" s="23" t="s">
        <v>57</v>
      </c>
      <c r="I23" s="38"/>
    </row>
    <row r="24" spans="2:15" x14ac:dyDescent="0.2">
      <c r="B24" s="2" t="s">
        <v>55</v>
      </c>
      <c r="G24" s="2" t="s">
        <v>72</v>
      </c>
      <c r="I24" s="36">
        <v>7564.8138475051474</v>
      </c>
      <c r="K24" s="2" t="s">
        <v>73</v>
      </c>
      <c r="M24" s="102">
        <v>18</v>
      </c>
      <c r="O24" s="64">
        <f>'Controles ACM'!$I$47</f>
        <v>0</v>
      </c>
    </row>
    <row r="25" spans="2:15" x14ac:dyDescent="0.2">
      <c r="B25" s="2" t="s">
        <v>56</v>
      </c>
      <c r="G25" s="2" t="s">
        <v>72</v>
      </c>
      <c r="I25" s="37">
        <v>596051.19967434602</v>
      </c>
      <c r="K25" s="2" t="s">
        <v>74</v>
      </c>
      <c r="M25" s="102">
        <v>29.0306</v>
      </c>
      <c r="O25" s="66">
        <f>'Controles ACM'!$I$48</f>
        <v>2.1600494278513072E-2</v>
      </c>
    </row>
    <row r="26" spans="2:15" ht="14.25" x14ac:dyDescent="0.2">
      <c r="I26" s="40"/>
    </row>
    <row r="27" spans="2:15" ht="14.25" x14ac:dyDescent="0.2">
      <c r="B27" s="23" t="s">
        <v>58</v>
      </c>
      <c r="I27" s="40"/>
    </row>
    <row r="28" spans="2:15" x14ac:dyDescent="0.2">
      <c r="B28" s="2" t="s">
        <v>55</v>
      </c>
      <c r="G28" s="2" t="s">
        <v>72</v>
      </c>
      <c r="I28" s="36">
        <v>2077.7677751095866</v>
      </c>
      <c r="K28" s="2" t="s">
        <v>73</v>
      </c>
      <c r="M28" s="102">
        <v>780.01620000000003</v>
      </c>
      <c r="O28" s="65">
        <f>'Controles ACM'!$I$49</f>
        <v>1.84316506850839E-2</v>
      </c>
    </row>
    <row r="29" spans="2:15" x14ac:dyDescent="0.2">
      <c r="B29" s="2" t="s">
        <v>59</v>
      </c>
      <c r="G29" s="2" t="s">
        <v>72</v>
      </c>
      <c r="I29" s="39">
        <v>0</v>
      </c>
      <c r="K29" s="2" t="s">
        <v>74</v>
      </c>
      <c r="M29" s="102"/>
      <c r="O29" s="65">
        <f>'Controles ACM'!$I$49</f>
        <v>1.84316506850839E-2</v>
      </c>
    </row>
    <row r="30" spans="2:15" x14ac:dyDescent="0.2">
      <c r="B30" s="2" t="s">
        <v>60</v>
      </c>
      <c r="G30" s="2" t="s">
        <v>72</v>
      </c>
      <c r="I30" s="39">
        <v>0</v>
      </c>
      <c r="K30" s="2" t="s">
        <v>74</v>
      </c>
      <c r="M30" s="102"/>
      <c r="O30" s="65">
        <f>'Controles ACM'!$I$49</f>
        <v>1.84316506850839E-2</v>
      </c>
    </row>
    <row r="31" spans="2:15" x14ac:dyDescent="0.2">
      <c r="B31" s="2" t="s">
        <v>61</v>
      </c>
      <c r="G31" s="2" t="s">
        <v>72</v>
      </c>
      <c r="I31" s="37">
        <v>640093.17812121205</v>
      </c>
      <c r="K31" s="2" t="s">
        <v>74</v>
      </c>
      <c r="M31" s="102">
        <v>25.25</v>
      </c>
      <c r="O31" s="65">
        <f>'Controles ACM'!$I$49</f>
        <v>1.84316506850839E-2</v>
      </c>
    </row>
    <row r="36" spans="2:15" s="6" customFormat="1" x14ac:dyDescent="0.2">
      <c r="B36" s="6" t="s">
        <v>142</v>
      </c>
    </row>
    <row r="38" spans="2:15" x14ac:dyDescent="0.2">
      <c r="B38" s="23" t="s">
        <v>62</v>
      </c>
    </row>
    <row r="40" spans="2:15" x14ac:dyDescent="0.2">
      <c r="B40" s="23" t="s">
        <v>183</v>
      </c>
    </row>
    <row r="41" spans="2:15" x14ac:dyDescent="0.2">
      <c r="B41" s="2" t="s">
        <v>63</v>
      </c>
      <c r="G41" s="2" t="s">
        <v>72</v>
      </c>
      <c r="I41" s="36">
        <v>1854844.0428774997</v>
      </c>
      <c r="K41" s="35" t="s">
        <v>75</v>
      </c>
      <c r="M41" s="102">
        <v>30</v>
      </c>
      <c r="O41" s="65">
        <f>'Controles ACM'!$I$59</f>
        <v>3.0237327193978425E-2</v>
      </c>
    </row>
    <row r="42" spans="2:15" x14ac:dyDescent="0.2">
      <c r="B42" s="2" t="s">
        <v>64</v>
      </c>
      <c r="G42" s="2" t="s">
        <v>72</v>
      </c>
      <c r="I42" s="39">
        <v>7658.47575652464</v>
      </c>
      <c r="K42" s="35" t="s">
        <v>75</v>
      </c>
      <c r="M42" s="102">
        <v>64.8</v>
      </c>
      <c r="O42" s="65">
        <f>'Controles ACM'!$I$59</f>
        <v>3.0237327193978425E-2</v>
      </c>
    </row>
    <row r="43" spans="2:15" x14ac:dyDescent="0.2">
      <c r="B43" s="2" t="s">
        <v>65</v>
      </c>
      <c r="G43" s="2" t="s">
        <v>72</v>
      </c>
      <c r="I43" s="39">
        <v>14196.926199881311</v>
      </c>
      <c r="K43" s="35" t="s">
        <v>75</v>
      </c>
      <c r="M43" s="102">
        <v>64.8</v>
      </c>
      <c r="O43" s="65">
        <f>'Controles ACM'!$I$59</f>
        <v>3.0237327193978425E-2</v>
      </c>
    </row>
    <row r="44" spans="2:15" x14ac:dyDescent="0.2">
      <c r="B44" s="2" t="s">
        <v>66</v>
      </c>
      <c r="G44" s="2" t="s">
        <v>72</v>
      </c>
      <c r="I44" s="37">
        <v>6117.7381441803927</v>
      </c>
      <c r="K44" s="35" t="s">
        <v>75</v>
      </c>
      <c r="M44" s="102">
        <v>104</v>
      </c>
      <c r="O44" s="65">
        <f>'Controles ACM'!$I$59</f>
        <v>3.0237327193978425E-2</v>
      </c>
    </row>
    <row r="45" spans="2:15" x14ac:dyDescent="0.2">
      <c r="I45" s="38"/>
      <c r="K45" s="35"/>
      <c r="M45" s="103"/>
    </row>
    <row r="46" spans="2:15" x14ac:dyDescent="0.2">
      <c r="B46" s="23" t="s">
        <v>184</v>
      </c>
      <c r="I46" s="38"/>
      <c r="K46" s="35"/>
      <c r="M46" s="103"/>
    </row>
    <row r="47" spans="2:15" x14ac:dyDescent="0.2">
      <c r="B47" s="2" t="s">
        <v>63</v>
      </c>
      <c r="G47" s="2" t="s">
        <v>72</v>
      </c>
      <c r="I47" s="36">
        <v>0</v>
      </c>
      <c r="K47" s="35" t="s">
        <v>75</v>
      </c>
      <c r="M47" s="102"/>
      <c r="O47" s="65">
        <f>'Controles ACM'!$I$59</f>
        <v>3.0237327193978425E-2</v>
      </c>
    </row>
    <row r="48" spans="2:15" x14ac:dyDescent="0.2">
      <c r="B48" s="2" t="s">
        <v>64</v>
      </c>
      <c r="G48" s="2" t="s">
        <v>72</v>
      </c>
      <c r="I48" s="39">
        <v>0</v>
      </c>
      <c r="K48" s="35" t="s">
        <v>75</v>
      </c>
      <c r="M48" s="102"/>
      <c r="O48" s="65">
        <f>'Controles ACM'!$I$59</f>
        <v>3.0237327193978425E-2</v>
      </c>
    </row>
    <row r="49" spans="2:15" x14ac:dyDescent="0.2">
      <c r="B49" s="2" t="s">
        <v>65</v>
      </c>
      <c r="G49" s="2" t="s">
        <v>72</v>
      </c>
      <c r="I49" s="39">
        <v>0</v>
      </c>
      <c r="K49" s="35" t="s">
        <v>75</v>
      </c>
      <c r="M49" s="102"/>
      <c r="O49" s="65">
        <f>'Controles ACM'!$I$59</f>
        <v>3.0237327193978425E-2</v>
      </c>
    </row>
    <row r="50" spans="2:15" x14ac:dyDescent="0.2">
      <c r="B50" s="2" t="s">
        <v>66</v>
      </c>
      <c r="G50" s="2" t="s">
        <v>72</v>
      </c>
      <c r="I50" s="37">
        <v>0</v>
      </c>
      <c r="K50" s="35" t="s">
        <v>75</v>
      </c>
      <c r="M50" s="102"/>
      <c r="O50" s="65">
        <f>'Controles ACM'!$I$59</f>
        <v>3.0237327193978425E-2</v>
      </c>
    </row>
    <row r="51" spans="2:15" x14ac:dyDescent="0.2">
      <c r="I51" s="38"/>
      <c r="K51" s="35"/>
      <c r="M51" s="38"/>
    </row>
    <row r="52" spans="2:15" x14ac:dyDescent="0.2">
      <c r="I52" s="38"/>
      <c r="K52" s="35"/>
      <c r="M52" s="38"/>
    </row>
    <row r="53" spans="2:15" x14ac:dyDescent="0.2">
      <c r="B53" s="23" t="s">
        <v>67</v>
      </c>
      <c r="I53" s="38"/>
      <c r="K53" s="35"/>
      <c r="M53" s="38"/>
    </row>
    <row r="54" spans="2:15" x14ac:dyDescent="0.2">
      <c r="I54" s="38"/>
      <c r="K54" s="35"/>
      <c r="M54" s="38"/>
    </row>
    <row r="55" spans="2:15" x14ac:dyDescent="0.2">
      <c r="B55" s="23" t="s">
        <v>185</v>
      </c>
      <c r="I55" s="38"/>
      <c r="K55" s="35"/>
      <c r="M55" s="38"/>
    </row>
    <row r="56" spans="2:15" x14ac:dyDescent="0.2">
      <c r="B56" s="2" t="s">
        <v>186</v>
      </c>
      <c r="G56" s="2" t="s">
        <v>72</v>
      </c>
      <c r="I56" s="36">
        <v>5306.4508941400445</v>
      </c>
      <c r="K56" s="35" t="s">
        <v>75</v>
      </c>
      <c r="M56" s="102">
        <v>278.83999999999997</v>
      </c>
      <c r="O56" s="65"/>
    </row>
    <row r="57" spans="2:15" x14ac:dyDescent="0.2">
      <c r="B57" s="2" t="s">
        <v>187</v>
      </c>
      <c r="G57" s="2" t="s">
        <v>72</v>
      </c>
      <c r="I57" s="39">
        <v>2934.3530477869413</v>
      </c>
      <c r="K57" s="35" t="s">
        <v>75</v>
      </c>
      <c r="M57" s="102">
        <v>544.73</v>
      </c>
      <c r="O57" s="65"/>
    </row>
    <row r="58" spans="2:15" x14ac:dyDescent="0.2">
      <c r="B58" s="2" t="s">
        <v>188</v>
      </c>
      <c r="G58" s="2" t="s">
        <v>72</v>
      </c>
      <c r="I58" s="37">
        <v>261.74777403598142</v>
      </c>
      <c r="K58" s="35" t="s">
        <v>75</v>
      </c>
      <c r="M58" s="102">
        <v>873.46159999999998</v>
      </c>
      <c r="O58" s="65"/>
    </row>
    <row r="59" spans="2:15" x14ac:dyDescent="0.2">
      <c r="I59" s="38"/>
      <c r="K59" s="35"/>
      <c r="O59" s="65"/>
    </row>
    <row r="60" spans="2:15" x14ac:dyDescent="0.2">
      <c r="B60" s="23" t="s">
        <v>189</v>
      </c>
      <c r="I60" s="38"/>
      <c r="K60" s="35"/>
      <c r="M60" s="38"/>
      <c r="O60" s="65"/>
    </row>
    <row r="61" spans="2:15" x14ac:dyDescent="0.2">
      <c r="B61" s="2" t="s">
        <v>186</v>
      </c>
      <c r="G61" s="2" t="s">
        <v>72</v>
      </c>
      <c r="I61" s="36">
        <v>98</v>
      </c>
      <c r="K61" s="35" t="s">
        <v>75</v>
      </c>
      <c r="M61" s="102">
        <v>278.83999999999997</v>
      </c>
      <c r="O61" s="65"/>
    </row>
    <row r="62" spans="2:15" x14ac:dyDescent="0.2">
      <c r="B62" s="2" t="s">
        <v>187</v>
      </c>
      <c r="G62" s="2" t="s">
        <v>72</v>
      </c>
      <c r="I62" s="39">
        <v>94</v>
      </c>
      <c r="K62" s="35" t="s">
        <v>75</v>
      </c>
      <c r="M62" s="102">
        <v>544.73</v>
      </c>
      <c r="O62" s="65"/>
    </row>
    <row r="63" spans="2:15" x14ac:dyDescent="0.2">
      <c r="B63" s="2" t="s">
        <v>188</v>
      </c>
      <c r="G63" s="2" t="s">
        <v>72</v>
      </c>
      <c r="I63" s="37">
        <v>12</v>
      </c>
      <c r="K63" s="35" t="s">
        <v>75</v>
      </c>
      <c r="M63" s="102">
        <v>873.46159999999998</v>
      </c>
      <c r="O63" s="65"/>
    </row>
    <row r="64" spans="2:15" x14ac:dyDescent="0.2">
      <c r="I64" s="38"/>
      <c r="K64" s="35"/>
      <c r="O64" s="65"/>
    </row>
    <row r="65" spans="2:15" x14ac:dyDescent="0.2">
      <c r="B65" s="23" t="s">
        <v>190</v>
      </c>
      <c r="I65" s="38"/>
      <c r="K65" s="35"/>
      <c r="M65" s="38"/>
      <c r="O65" s="65"/>
    </row>
    <row r="66" spans="2:15" x14ac:dyDescent="0.2">
      <c r="B66" s="2" t="s">
        <v>186</v>
      </c>
      <c r="G66" s="2" t="s">
        <v>72</v>
      </c>
      <c r="I66" s="36">
        <v>64.609779260628784</v>
      </c>
      <c r="K66" s="35" t="s">
        <v>75</v>
      </c>
      <c r="M66" s="102">
        <v>776.72280000000001</v>
      </c>
    </row>
    <row r="67" spans="2:15" x14ac:dyDescent="0.2">
      <c r="B67" s="2" t="s">
        <v>187</v>
      </c>
      <c r="G67" s="2" t="s">
        <v>72</v>
      </c>
      <c r="I67" s="39">
        <v>130.59551871137521</v>
      </c>
      <c r="K67" s="35" t="s">
        <v>75</v>
      </c>
      <c r="M67" s="102">
        <v>820.37049999999999</v>
      </c>
    </row>
    <row r="68" spans="2:15" x14ac:dyDescent="0.2">
      <c r="B68" s="2" t="s">
        <v>191</v>
      </c>
      <c r="G68" s="2" t="s">
        <v>72</v>
      </c>
      <c r="I68" s="37">
        <v>578.07008454987715</v>
      </c>
      <c r="K68" s="35" t="s">
        <v>75</v>
      </c>
      <c r="M68" s="102">
        <v>873.46159999999998</v>
      </c>
      <c r="O68" s="65"/>
    </row>
    <row r="69" spans="2:15" x14ac:dyDescent="0.2">
      <c r="I69" s="38"/>
      <c r="K69" s="35"/>
      <c r="O69" s="65"/>
    </row>
    <row r="70" spans="2:15" x14ac:dyDescent="0.2">
      <c r="B70" s="23" t="s">
        <v>192</v>
      </c>
      <c r="I70" s="38"/>
      <c r="K70" s="35"/>
      <c r="M70" s="38"/>
      <c r="O70" s="65"/>
    </row>
    <row r="71" spans="2:15" x14ac:dyDescent="0.2">
      <c r="B71" s="2" t="s">
        <v>186</v>
      </c>
      <c r="G71" s="2" t="s">
        <v>72</v>
      </c>
      <c r="I71" s="36">
        <v>24</v>
      </c>
      <c r="K71" s="35" t="s">
        <v>75</v>
      </c>
      <c r="M71" s="102">
        <v>776.72280000000001</v>
      </c>
      <c r="O71" s="65"/>
    </row>
    <row r="72" spans="2:15" x14ac:dyDescent="0.2">
      <c r="B72" s="2" t="s">
        <v>187</v>
      </c>
      <c r="G72" s="2" t="s">
        <v>72</v>
      </c>
      <c r="I72" s="39">
        <v>63.333333333333336</v>
      </c>
      <c r="K72" s="35" t="s">
        <v>75</v>
      </c>
      <c r="M72" s="102">
        <v>820.37049999999999</v>
      </c>
      <c r="O72" s="65"/>
    </row>
    <row r="73" spans="2:15" x14ac:dyDescent="0.2">
      <c r="B73" s="2" t="s">
        <v>191</v>
      </c>
      <c r="G73" s="2" t="s">
        <v>72</v>
      </c>
      <c r="I73" s="37">
        <v>12.666666666666666</v>
      </c>
      <c r="K73" s="35" t="s">
        <v>75</v>
      </c>
      <c r="M73" s="102">
        <v>873.46159999999998</v>
      </c>
      <c r="O73" s="65"/>
    </row>
    <row r="74" spans="2:15" x14ac:dyDescent="0.2">
      <c r="I74" s="38"/>
      <c r="K74" s="35"/>
      <c r="M74" s="38"/>
    </row>
    <row r="75" spans="2:15" x14ac:dyDescent="0.2">
      <c r="I75" s="38"/>
      <c r="K75" s="35"/>
      <c r="M75" s="38"/>
    </row>
    <row r="76" spans="2:15" x14ac:dyDescent="0.2">
      <c r="B76" s="23" t="s">
        <v>68</v>
      </c>
      <c r="I76" s="38"/>
      <c r="K76" s="35"/>
      <c r="M76" s="38"/>
    </row>
    <row r="77" spans="2:15" x14ac:dyDescent="0.2">
      <c r="I77" s="38"/>
      <c r="K77" s="35"/>
      <c r="M77" s="38"/>
    </row>
    <row r="78" spans="2:15" x14ac:dyDescent="0.2">
      <c r="B78" s="23" t="s">
        <v>183</v>
      </c>
      <c r="I78" s="38"/>
      <c r="K78" s="35"/>
      <c r="M78" s="38"/>
    </row>
    <row r="79" spans="2:15" x14ac:dyDescent="0.2">
      <c r="B79" s="2" t="s">
        <v>63</v>
      </c>
      <c r="G79" s="2" t="s">
        <v>72</v>
      </c>
      <c r="I79" s="36">
        <v>8908.8414468202009</v>
      </c>
      <c r="K79" s="35" t="s">
        <v>75</v>
      </c>
      <c r="M79" s="101">
        <v>1267.5</v>
      </c>
      <c r="O79" s="65">
        <f>'Controles ACM'!$I$60</f>
        <v>3.797410043195848E-2</v>
      </c>
    </row>
    <row r="80" spans="2:15" x14ac:dyDescent="0.2">
      <c r="B80" s="2" t="s">
        <v>64</v>
      </c>
      <c r="G80" s="2" t="s">
        <v>72</v>
      </c>
      <c r="I80" s="39">
        <v>91.991279142028205</v>
      </c>
      <c r="K80" s="35" t="s">
        <v>75</v>
      </c>
      <c r="M80" s="101">
        <v>2225.5</v>
      </c>
      <c r="O80" s="65">
        <f>'Controles ACM'!$I$60</f>
        <v>3.797410043195848E-2</v>
      </c>
    </row>
    <row r="81" spans="2:15" x14ac:dyDescent="0.2">
      <c r="B81" s="2" t="s">
        <v>65</v>
      </c>
      <c r="G81" s="2" t="s">
        <v>72</v>
      </c>
      <c r="I81" s="39">
        <v>95.182111997057405</v>
      </c>
      <c r="K81" s="35" t="s">
        <v>75</v>
      </c>
      <c r="M81" s="101">
        <v>2225.5</v>
      </c>
      <c r="O81" s="65">
        <f>'Controles ACM'!$I$60</f>
        <v>3.797410043195848E-2</v>
      </c>
    </row>
    <row r="82" spans="2:15" x14ac:dyDescent="0.2">
      <c r="B82" s="2" t="s">
        <v>66</v>
      </c>
      <c r="G82" s="2" t="s">
        <v>72</v>
      </c>
      <c r="I82" s="37">
        <v>54.647081314530105</v>
      </c>
      <c r="K82" s="35" t="s">
        <v>75</v>
      </c>
      <c r="M82" s="101">
        <v>3120</v>
      </c>
      <c r="O82" s="65">
        <f>'Controles ACM'!$I$60</f>
        <v>3.797410043195848E-2</v>
      </c>
    </row>
    <row r="83" spans="2:15" x14ac:dyDescent="0.2">
      <c r="I83" s="38"/>
      <c r="K83" s="35"/>
      <c r="M83" s="38"/>
    </row>
    <row r="84" spans="2:15" x14ac:dyDescent="0.2">
      <c r="B84" s="23" t="s">
        <v>184</v>
      </c>
      <c r="I84" s="38"/>
      <c r="K84" s="35"/>
      <c r="M84" s="38"/>
    </row>
    <row r="85" spans="2:15" x14ac:dyDescent="0.2">
      <c r="B85" s="2" t="s">
        <v>63</v>
      </c>
      <c r="G85" s="2" t="s">
        <v>72</v>
      </c>
      <c r="I85" s="36">
        <v>0</v>
      </c>
      <c r="K85" s="35" t="s">
        <v>75</v>
      </c>
      <c r="M85" s="101"/>
      <c r="O85" s="65">
        <f>'Controles ACM'!$I$60</f>
        <v>3.797410043195848E-2</v>
      </c>
    </row>
    <row r="86" spans="2:15" x14ac:dyDescent="0.2">
      <c r="B86" s="2" t="s">
        <v>64</v>
      </c>
      <c r="G86" s="2" t="s">
        <v>72</v>
      </c>
      <c r="I86" s="39">
        <v>0</v>
      </c>
      <c r="K86" s="35" t="s">
        <v>75</v>
      </c>
      <c r="M86" s="101"/>
      <c r="O86" s="65">
        <f>'Controles ACM'!$I$60</f>
        <v>3.797410043195848E-2</v>
      </c>
    </row>
    <row r="87" spans="2:15" x14ac:dyDescent="0.2">
      <c r="B87" s="2" t="s">
        <v>65</v>
      </c>
      <c r="G87" s="2" t="s">
        <v>72</v>
      </c>
      <c r="I87" s="39">
        <v>0</v>
      </c>
      <c r="K87" s="35" t="s">
        <v>75</v>
      </c>
      <c r="M87" s="101"/>
      <c r="O87" s="65">
        <f>'Controles ACM'!$I$60</f>
        <v>3.797410043195848E-2</v>
      </c>
    </row>
    <row r="88" spans="2:15" x14ac:dyDescent="0.2">
      <c r="B88" s="2" t="s">
        <v>66</v>
      </c>
      <c r="G88" s="2" t="s">
        <v>72</v>
      </c>
      <c r="I88" s="37">
        <v>0</v>
      </c>
      <c r="K88" s="35" t="s">
        <v>75</v>
      </c>
      <c r="M88" s="101"/>
      <c r="O88" s="65">
        <f>'Controles ACM'!$I$60</f>
        <v>3.797410043195848E-2</v>
      </c>
    </row>
    <row r="89" spans="2:15" x14ac:dyDescent="0.2">
      <c r="I89" s="38"/>
      <c r="K89" s="35"/>
      <c r="M89" s="38"/>
    </row>
    <row r="90" spans="2:15" x14ac:dyDescent="0.2">
      <c r="I90" s="38"/>
      <c r="K90" s="35"/>
      <c r="M90" s="38"/>
    </row>
    <row r="91" spans="2:15" x14ac:dyDescent="0.2">
      <c r="B91" s="23" t="s">
        <v>69</v>
      </c>
      <c r="I91" s="38"/>
      <c r="K91" s="35"/>
      <c r="M91" s="38"/>
    </row>
    <row r="92" spans="2:15" x14ac:dyDescent="0.2">
      <c r="I92" s="38"/>
      <c r="K92" s="35"/>
      <c r="M92" s="38"/>
    </row>
    <row r="93" spans="2:15" x14ac:dyDescent="0.2">
      <c r="B93" s="23" t="s">
        <v>183</v>
      </c>
      <c r="I93" s="38"/>
      <c r="K93" s="35"/>
      <c r="M93" s="38"/>
    </row>
    <row r="94" spans="2:15" x14ac:dyDescent="0.2">
      <c r="B94" s="2" t="s">
        <v>63</v>
      </c>
      <c r="G94" s="2" t="s">
        <v>72</v>
      </c>
      <c r="I94" s="36">
        <v>5730.7997504641016</v>
      </c>
      <c r="K94" s="35" t="s">
        <v>76</v>
      </c>
      <c r="M94" s="101">
        <v>46.95</v>
      </c>
      <c r="O94" s="65">
        <f>'Controles ACM'!$I$60</f>
        <v>3.797410043195848E-2</v>
      </c>
    </row>
    <row r="95" spans="2:15" x14ac:dyDescent="0.2">
      <c r="B95" s="2" t="s">
        <v>64</v>
      </c>
      <c r="G95" s="2" t="s">
        <v>72</v>
      </c>
      <c r="I95" s="39">
        <v>1236.8627230970453</v>
      </c>
      <c r="K95" s="35" t="s">
        <v>76</v>
      </c>
      <c r="M95" s="101">
        <v>51.9</v>
      </c>
      <c r="O95" s="65">
        <f>'Controles ACM'!$I$60</f>
        <v>3.797410043195848E-2</v>
      </c>
    </row>
    <row r="96" spans="2:15" x14ac:dyDescent="0.2">
      <c r="B96" s="2" t="s">
        <v>65</v>
      </c>
      <c r="G96" s="2" t="s">
        <v>72</v>
      </c>
      <c r="I96" s="39">
        <v>1794.391357869159</v>
      </c>
      <c r="K96" s="35" t="s">
        <v>76</v>
      </c>
      <c r="M96" s="101">
        <v>51.9</v>
      </c>
      <c r="O96" s="65">
        <f>'Controles ACM'!$I$60</f>
        <v>3.797410043195848E-2</v>
      </c>
    </row>
    <row r="97" spans="2:15" x14ac:dyDescent="0.2">
      <c r="B97" s="2" t="s">
        <v>66</v>
      </c>
      <c r="G97" s="2" t="s">
        <v>72</v>
      </c>
      <c r="I97" s="37">
        <v>818.89337483931831</v>
      </c>
      <c r="K97" s="35" t="s">
        <v>76</v>
      </c>
      <c r="M97" s="101">
        <v>55.9</v>
      </c>
      <c r="O97" s="65">
        <f>'Controles ACM'!$I$60</f>
        <v>3.797410043195848E-2</v>
      </c>
    </row>
    <row r="98" spans="2:15" x14ac:dyDescent="0.2">
      <c r="I98" s="38"/>
      <c r="K98" s="35"/>
      <c r="M98" s="38"/>
    </row>
    <row r="99" spans="2:15" x14ac:dyDescent="0.2">
      <c r="B99" s="23" t="s">
        <v>184</v>
      </c>
      <c r="I99" s="38"/>
      <c r="K99" s="35"/>
      <c r="M99" s="38"/>
    </row>
    <row r="100" spans="2:15" x14ac:dyDescent="0.2">
      <c r="B100" s="2" t="s">
        <v>63</v>
      </c>
      <c r="G100" s="2" t="s">
        <v>72</v>
      </c>
      <c r="I100" s="36">
        <v>0</v>
      </c>
      <c r="K100" s="35" t="s">
        <v>76</v>
      </c>
      <c r="M100" s="101"/>
      <c r="O100" s="65">
        <f>'Controles ACM'!$I$60</f>
        <v>3.797410043195848E-2</v>
      </c>
    </row>
    <row r="101" spans="2:15" x14ac:dyDescent="0.2">
      <c r="B101" s="2" t="s">
        <v>64</v>
      </c>
      <c r="G101" s="2" t="s">
        <v>72</v>
      </c>
      <c r="I101" s="39">
        <v>0</v>
      </c>
      <c r="K101" s="35" t="s">
        <v>76</v>
      </c>
      <c r="M101" s="101"/>
      <c r="O101" s="65">
        <f>'Controles ACM'!$I$60</f>
        <v>3.797410043195848E-2</v>
      </c>
    </row>
    <row r="102" spans="2:15" x14ac:dyDescent="0.2">
      <c r="B102" s="2" t="s">
        <v>65</v>
      </c>
      <c r="G102" s="2" t="s">
        <v>72</v>
      </c>
      <c r="I102" s="39">
        <v>0</v>
      </c>
      <c r="K102" s="35" t="s">
        <v>76</v>
      </c>
      <c r="M102" s="101"/>
      <c r="O102" s="65">
        <f>'Controles ACM'!$I$60</f>
        <v>3.797410043195848E-2</v>
      </c>
    </row>
    <row r="103" spans="2:15" x14ac:dyDescent="0.2">
      <c r="B103" s="2" t="s">
        <v>66</v>
      </c>
      <c r="G103" s="2" t="s">
        <v>72</v>
      </c>
      <c r="I103" s="37">
        <v>0</v>
      </c>
      <c r="K103" s="35" t="s">
        <v>76</v>
      </c>
      <c r="M103" s="101"/>
      <c r="O103" s="65">
        <f>'Controles ACM'!$I$60</f>
        <v>3.797410043195848E-2</v>
      </c>
    </row>
    <row r="104" spans="2:15" x14ac:dyDescent="0.2">
      <c r="I104" s="38"/>
      <c r="K104" s="35"/>
      <c r="M104" s="38"/>
    </row>
    <row r="105" spans="2:15" x14ac:dyDescent="0.2">
      <c r="I105" s="38"/>
      <c r="K105" s="35"/>
      <c r="M105" s="38"/>
    </row>
    <row r="106" spans="2:15" x14ac:dyDescent="0.2">
      <c r="B106" s="23" t="s">
        <v>193</v>
      </c>
      <c r="I106" s="38"/>
      <c r="K106" s="35"/>
      <c r="M106" s="38"/>
    </row>
    <row r="107" spans="2:15" x14ac:dyDescent="0.2">
      <c r="I107" s="38"/>
      <c r="K107" s="35"/>
      <c r="M107" s="38"/>
    </row>
    <row r="108" spans="2:15" x14ac:dyDescent="0.2">
      <c r="B108" s="23" t="s">
        <v>185</v>
      </c>
      <c r="I108" s="38"/>
      <c r="K108" s="35"/>
      <c r="M108" s="38"/>
    </row>
    <row r="109" spans="2:15" x14ac:dyDescent="0.2">
      <c r="B109" s="2" t="s">
        <v>186</v>
      </c>
      <c r="G109" s="2" t="s">
        <v>72</v>
      </c>
      <c r="I109" s="36">
        <v>39.910695223945396</v>
      </c>
      <c r="K109" s="35" t="s">
        <v>75</v>
      </c>
      <c r="M109" s="119">
        <v>7823.55</v>
      </c>
      <c r="O109" s="65"/>
    </row>
    <row r="110" spans="2:15" x14ac:dyDescent="0.2">
      <c r="B110" s="2" t="s">
        <v>187</v>
      </c>
      <c r="G110" s="2" t="s">
        <v>72</v>
      </c>
      <c r="I110" s="39">
        <v>7.1456698890665722</v>
      </c>
      <c r="K110" s="35" t="s">
        <v>75</v>
      </c>
      <c r="M110" s="119">
        <v>15283.78</v>
      </c>
      <c r="O110" s="65"/>
    </row>
    <row r="111" spans="2:15" x14ac:dyDescent="0.2">
      <c r="B111" s="2" t="s">
        <v>188</v>
      </c>
      <c r="G111" s="2" t="s">
        <v>72</v>
      </c>
      <c r="I111" s="37">
        <v>0</v>
      </c>
      <c r="K111" s="35" t="s">
        <v>75</v>
      </c>
      <c r="M111" s="119">
        <v>24507.22</v>
      </c>
      <c r="O111" s="65"/>
    </row>
    <row r="112" spans="2:15" x14ac:dyDescent="0.2">
      <c r="I112" s="38"/>
      <c r="K112" s="35"/>
      <c r="M112" s="65"/>
      <c r="O112" s="65"/>
    </row>
    <row r="113" spans="2:15" x14ac:dyDescent="0.2">
      <c r="B113" s="23" t="s">
        <v>189</v>
      </c>
      <c r="I113" s="38"/>
      <c r="K113" s="35"/>
      <c r="M113" s="120"/>
      <c r="O113" s="65"/>
    </row>
    <row r="114" spans="2:15" x14ac:dyDescent="0.2">
      <c r="B114" s="2" t="s">
        <v>186</v>
      </c>
      <c r="G114" s="2" t="s">
        <v>72</v>
      </c>
      <c r="I114" s="36">
        <v>1.3333333333333333</v>
      </c>
      <c r="K114" s="35" t="s">
        <v>75</v>
      </c>
      <c r="M114" s="119">
        <v>7823.55</v>
      </c>
      <c r="O114" s="65"/>
    </row>
    <row r="115" spans="2:15" x14ac:dyDescent="0.2">
      <c r="B115" s="2" t="s">
        <v>187</v>
      </c>
      <c r="G115" s="2" t="s">
        <v>72</v>
      </c>
      <c r="I115" s="39">
        <v>0.33333333333333331</v>
      </c>
      <c r="K115" s="35" t="s">
        <v>75</v>
      </c>
      <c r="M115" s="119">
        <v>15283.78</v>
      </c>
      <c r="O115" s="65"/>
    </row>
    <row r="116" spans="2:15" x14ac:dyDescent="0.2">
      <c r="B116" s="2" t="s">
        <v>188</v>
      </c>
      <c r="G116" s="2" t="s">
        <v>72</v>
      </c>
      <c r="I116" s="37">
        <v>0</v>
      </c>
      <c r="K116" s="35" t="s">
        <v>75</v>
      </c>
      <c r="M116" s="119">
        <v>24507.22</v>
      </c>
      <c r="O116" s="65"/>
    </row>
    <row r="117" spans="2:15" x14ac:dyDescent="0.2">
      <c r="I117" s="38"/>
      <c r="K117" s="35"/>
      <c r="M117" s="65"/>
      <c r="O117" s="65"/>
    </row>
    <row r="118" spans="2:15" x14ac:dyDescent="0.2">
      <c r="B118" s="23" t="s">
        <v>190</v>
      </c>
      <c r="I118" s="38"/>
      <c r="K118" s="35"/>
      <c r="M118" s="120"/>
      <c r="O118" s="65"/>
    </row>
    <row r="119" spans="2:15" x14ac:dyDescent="0.2">
      <c r="B119" s="2" t="s">
        <v>186</v>
      </c>
      <c r="G119" s="2" t="s">
        <v>72</v>
      </c>
      <c r="I119" s="36">
        <v>2.8769364303303404</v>
      </c>
      <c r="K119" s="35" t="s">
        <v>75</v>
      </c>
      <c r="M119" s="119">
        <v>21793.35</v>
      </c>
    </row>
    <row r="120" spans="2:15" x14ac:dyDescent="0.2">
      <c r="B120" s="2" t="s">
        <v>187</v>
      </c>
      <c r="G120" s="2" t="s">
        <v>72</v>
      </c>
      <c r="I120" s="39">
        <v>9.3600382773072166</v>
      </c>
      <c r="K120" s="35" t="s">
        <v>75</v>
      </c>
      <c r="M120" s="119">
        <v>23017.79</v>
      </c>
    </row>
    <row r="121" spans="2:15" x14ac:dyDescent="0.2">
      <c r="B121" s="2" t="s">
        <v>191</v>
      </c>
      <c r="G121" s="2" t="s">
        <v>72</v>
      </c>
      <c r="I121" s="37">
        <v>12.555649651331544</v>
      </c>
      <c r="K121" s="35" t="s">
        <v>75</v>
      </c>
      <c r="M121" s="119">
        <v>24507.22</v>
      </c>
      <c r="O121" s="65"/>
    </row>
    <row r="122" spans="2:15" x14ac:dyDescent="0.2">
      <c r="I122" s="38"/>
      <c r="K122" s="35"/>
      <c r="M122" s="65"/>
      <c r="O122" s="65"/>
    </row>
    <row r="123" spans="2:15" x14ac:dyDescent="0.2">
      <c r="B123" s="23" t="s">
        <v>192</v>
      </c>
      <c r="I123" s="38"/>
      <c r="K123" s="35"/>
      <c r="M123" s="120"/>
      <c r="O123" s="65"/>
    </row>
    <row r="124" spans="2:15" x14ac:dyDescent="0.2">
      <c r="B124" s="2" t="s">
        <v>186</v>
      </c>
      <c r="G124" s="2" t="s">
        <v>72</v>
      </c>
      <c r="I124" s="36">
        <v>0.75</v>
      </c>
      <c r="K124" s="35" t="s">
        <v>75</v>
      </c>
      <c r="M124" s="119">
        <v>21793.35</v>
      </c>
      <c r="O124" s="65"/>
    </row>
    <row r="125" spans="2:15" x14ac:dyDescent="0.2">
      <c r="B125" s="2" t="s">
        <v>187</v>
      </c>
      <c r="G125" s="2" t="s">
        <v>72</v>
      </c>
      <c r="I125" s="39">
        <v>0.41666666666666669</v>
      </c>
      <c r="K125" s="35" t="s">
        <v>75</v>
      </c>
      <c r="M125" s="119">
        <v>23017.79</v>
      </c>
      <c r="O125" s="65"/>
    </row>
    <row r="126" spans="2:15" x14ac:dyDescent="0.2">
      <c r="B126" s="2" t="s">
        <v>191</v>
      </c>
      <c r="G126" s="2" t="s">
        <v>72</v>
      </c>
      <c r="I126" s="37">
        <v>0.66666666666666663</v>
      </c>
      <c r="K126" s="35" t="s">
        <v>75</v>
      </c>
      <c r="M126" s="119">
        <v>24507.22</v>
      </c>
      <c r="O126" s="65"/>
    </row>
    <row r="127" spans="2:15" x14ac:dyDescent="0.2">
      <c r="I127" s="38"/>
      <c r="K127" s="35"/>
      <c r="M127" s="120"/>
    </row>
    <row r="128" spans="2:15" x14ac:dyDescent="0.2">
      <c r="I128" s="38"/>
      <c r="K128" s="35"/>
      <c r="M128" s="120"/>
    </row>
    <row r="129" spans="2:15" x14ac:dyDescent="0.2">
      <c r="B129" s="23" t="s">
        <v>168</v>
      </c>
      <c r="I129" s="38"/>
      <c r="K129" s="35"/>
      <c r="M129" s="120"/>
    </row>
    <row r="130" spans="2:15" x14ac:dyDescent="0.2">
      <c r="I130" s="38"/>
      <c r="K130" s="35"/>
      <c r="M130" s="120"/>
    </row>
    <row r="131" spans="2:15" x14ac:dyDescent="0.2">
      <c r="B131" s="23" t="s">
        <v>185</v>
      </c>
      <c r="I131" s="38"/>
      <c r="K131" s="35"/>
      <c r="M131" s="120"/>
    </row>
    <row r="132" spans="2:15" x14ac:dyDescent="0.2">
      <c r="B132" s="2" t="s">
        <v>186</v>
      </c>
      <c r="G132" s="2" t="s">
        <v>72</v>
      </c>
      <c r="I132" s="36">
        <v>1146.8944058257516</v>
      </c>
      <c r="K132" s="35" t="s">
        <v>75</v>
      </c>
      <c r="M132" s="119">
        <v>100.34</v>
      </c>
      <c r="O132" s="65"/>
    </row>
    <row r="133" spans="2:15" x14ac:dyDescent="0.2">
      <c r="B133" s="2" t="s">
        <v>187</v>
      </c>
      <c r="G133" s="2" t="s">
        <v>72</v>
      </c>
      <c r="I133" s="39">
        <v>324.90489478356932</v>
      </c>
      <c r="K133" s="35" t="s">
        <v>75</v>
      </c>
      <c r="M133" s="119">
        <v>106.27</v>
      </c>
      <c r="O133" s="65"/>
    </row>
    <row r="134" spans="2:15" x14ac:dyDescent="0.2">
      <c r="B134" s="2" t="s">
        <v>188</v>
      </c>
      <c r="G134" s="2" t="s">
        <v>72</v>
      </c>
      <c r="I134" s="37">
        <v>0</v>
      </c>
      <c r="K134" s="35" t="s">
        <v>75</v>
      </c>
      <c r="M134" s="119">
        <v>106.89</v>
      </c>
      <c r="O134" s="65"/>
    </row>
    <row r="135" spans="2:15" x14ac:dyDescent="0.2">
      <c r="I135" s="38"/>
      <c r="K135" s="35"/>
      <c r="M135" s="65"/>
      <c r="O135" s="65"/>
    </row>
    <row r="136" spans="2:15" x14ac:dyDescent="0.2">
      <c r="B136" s="23" t="s">
        <v>189</v>
      </c>
      <c r="I136" s="38"/>
      <c r="K136" s="35"/>
      <c r="M136" s="120"/>
      <c r="O136" s="65"/>
    </row>
    <row r="137" spans="2:15" x14ac:dyDescent="0.2">
      <c r="B137" s="2" t="s">
        <v>186</v>
      </c>
      <c r="G137" s="2" t="s">
        <v>72</v>
      </c>
      <c r="I137" s="36">
        <v>43.530318212034636</v>
      </c>
      <c r="K137" s="35" t="s">
        <v>75</v>
      </c>
      <c r="M137" s="119">
        <v>100.34</v>
      </c>
      <c r="O137" s="65"/>
    </row>
    <row r="138" spans="2:15" x14ac:dyDescent="0.2">
      <c r="B138" s="2" t="s">
        <v>187</v>
      </c>
      <c r="G138" s="2" t="s">
        <v>72</v>
      </c>
      <c r="I138" s="39">
        <v>15.928438549763996</v>
      </c>
      <c r="K138" s="35" t="s">
        <v>75</v>
      </c>
      <c r="M138" s="119">
        <v>106.27</v>
      </c>
      <c r="O138" s="65"/>
    </row>
    <row r="139" spans="2:15" x14ac:dyDescent="0.2">
      <c r="B139" s="2" t="s">
        <v>188</v>
      </c>
      <c r="G139" s="2" t="s">
        <v>72</v>
      </c>
      <c r="I139" s="37">
        <v>0</v>
      </c>
      <c r="K139" s="35" t="s">
        <v>75</v>
      </c>
      <c r="M139" s="119">
        <v>106.89</v>
      </c>
      <c r="O139" s="65"/>
    </row>
    <row r="140" spans="2:15" x14ac:dyDescent="0.2">
      <c r="I140" s="38"/>
      <c r="K140" s="35"/>
      <c r="M140" s="65"/>
      <c r="O140" s="65"/>
    </row>
    <row r="141" spans="2:15" x14ac:dyDescent="0.2">
      <c r="B141" s="23" t="s">
        <v>190</v>
      </c>
      <c r="I141" s="38"/>
      <c r="K141" s="35"/>
      <c r="M141" s="120"/>
      <c r="O141" s="65"/>
    </row>
    <row r="142" spans="2:15" x14ac:dyDescent="0.2">
      <c r="B142" s="2" t="s">
        <v>186</v>
      </c>
      <c r="G142" s="2" t="s">
        <v>72</v>
      </c>
      <c r="I142" s="36">
        <v>393.71545757933035</v>
      </c>
      <c r="K142" s="35" t="s">
        <v>75</v>
      </c>
      <c r="M142" s="119">
        <v>104.71</v>
      </c>
    </row>
    <row r="143" spans="2:15" x14ac:dyDescent="0.2">
      <c r="B143" s="2" t="s">
        <v>187</v>
      </c>
      <c r="G143" s="2" t="s">
        <v>72</v>
      </c>
      <c r="I143" s="39">
        <v>1184.0961708319521</v>
      </c>
      <c r="K143" s="35" t="s">
        <v>75</v>
      </c>
      <c r="M143" s="119">
        <v>106.35</v>
      </c>
    </row>
    <row r="144" spans="2:15" x14ac:dyDescent="0.2">
      <c r="B144" s="2" t="s">
        <v>191</v>
      </c>
      <c r="G144" s="2" t="s">
        <v>72</v>
      </c>
      <c r="I144" s="37">
        <v>889.74945365728252</v>
      </c>
      <c r="K144" s="35" t="s">
        <v>75</v>
      </c>
      <c r="M144" s="119">
        <v>106.89</v>
      </c>
      <c r="O144" s="65"/>
    </row>
    <row r="145" spans="2:15" x14ac:dyDescent="0.2">
      <c r="I145" s="38"/>
      <c r="K145" s="35"/>
      <c r="M145" s="65"/>
      <c r="O145" s="65"/>
    </row>
    <row r="146" spans="2:15" x14ac:dyDescent="0.2">
      <c r="B146" s="23" t="s">
        <v>192</v>
      </c>
      <c r="I146" s="38"/>
      <c r="K146" s="35"/>
      <c r="M146" s="120"/>
      <c r="O146" s="65"/>
    </row>
    <row r="147" spans="2:15" x14ac:dyDescent="0.2">
      <c r="B147" s="2" t="s">
        <v>186</v>
      </c>
      <c r="G147" s="2" t="s">
        <v>72</v>
      </c>
      <c r="I147" s="36">
        <v>115.70120908733634</v>
      </c>
      <c r="K147" s="35" t="s">
        <v>75</v>
      </c>
      <c r="M147" s="119">
        <v>104.71</v>
      </c>
      <c r="O147" s="65"/>
    </row>
    <row r="148" spans="2:15" x14ac:dyDescent="0.2">
      <c r="B148" s="2" t="s">
        <v>187</v>
      </c>
      <c r="G148" s="2" t="s">
        <v>72</v>
      </c>
      <c r="I148" s="39">
        <v>83.320466454058689</v>
      </c>
      <c r="K148" s="35" t="s">
        <v>75</v>
      </c>
      <c r="M148" s="119">
        <v>106.35</v>
      </c>
      <c r="O148" s="65"/>
    </row>
    <row r="149" spans="2:15" x14ac:dyDescent="0.2">
      <c r="B149" s="2" t="s">
        <v>191</v>
      </c>
      <c r="G149" s="2" t="s">
        <v>72</v>
      </c>
      <c r="I149" s="37">
        <v>0</v>
      </c>
      <c r="K149" s="35" t="s">
        <v>75</v>
      </c>
      <c r="M149" s="119">
        <v>106.89</v>
      </c>
      <c r="O149" s="65"/>
    </row>
    <row r="150" spans="2:15" x14ac:dyDescent="0.2">
      <c r="I150" s="38"/>
      <c r="K150" s="35"/>
      <c r="O150" s="65"/>
    </row>
    <row r="151" spans="2:15" x14ac:dyDescent="0.2">
      <c r="I151" s="38"/>
      <c r="K151" s="35"/>
      <c r="O151" s="65"/>
    </row>
    <row r="152" spans="2:15" x14ac:dyDescent="0.2">
      <c r="I152" s="38"/>
      <c r="K152" s="35"/>
      <c r="O152" s="65"/>
    </row>
    <row r="153" spans="2:15" x14ac:dyDescent="0.2">
      <c r="I153" s="38"/>
      <c r="K153" s="35"/>
      <c r="O153" s="65"/>
    </row>
    <row r="154" spans="2:15" x14ac:dyDescent="0.2">
      <c r="I154" s="38"/>
      <c r="K154" s="35"/>
      <c r="O154" s="65"/>
    </row>
    <row r="155" spans="2:15" x14ac:dyDescent="0.2">
      <c r="I155" s="38"/>
      <c r="K155" s="35"/>
      <c r="O155" s="65"/>
    </row>
    <row r="156" spans="2:15" x14ac:dyDescent="0.2">
      <c r="I156" s="38"/>
      <c r="K156" s="35"/>
      <c r="O156" s="65"/>
    </row>
    <row r="178" spans="9:9" x14ac:dyDescent="0.2">
      <c r="I178" s="67"/>
    </row>
  </sheetData>
  <conditionalFormatting sqref="D8:D9">
    <cfRule type="containsText" dxfId="10" priority="1" operator="containsText" text="niet">
      <formula>NOT(ISERROR(SEARCH("niet",D8)))</formula>
    </cfRule>
    <cfRule type="endsWith" dxfId="9" priority="2" operator="endsWith" text="Voldoet">
      <formula>RIGHT(D8,LEN("Voldoet"))="Voldoet"</formula>
    </cfRule>
  </conditionalFormatting>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sheetPr>
  <dimension ref="A2:Q60"/>
  <sheetViews>
    <sheetView showGridLines="0" zoomScale="85" zoomScaleNormal="85" workbookViewId="0">
      <pane xSplit="5" ySplit="8" topLeftCell="F9" activePane="bottomRight" state="frozen"/>
      <selection activeCell="Q51" sqref="Q51"/>
      <selection pane="topRight" activeCell="Q51" sqref="Q51"/>
      <selection pane="bottomLeft" activeCell="Q51" sqref="Q51"/>
      <selection pane="bottomRight" activeCell="F9" sqref="F9"/>
    </sheetView>
  </sheetViews>
  <sheetFormatPr defaultColWidth="9.140625" defaultRowHeight="12.75" x14ac:dyDescent="0.2"/>
  <cols>
    <col min="1" max="1" width="4" style="2" customWidth="1"/>
    <col min="2" max="2" width="60.5703125" style="2" customWidth="1"/>
    <col min="3" max="5" width="4.5703125" style="2" customWidth="1"/>
    <col min="6" max="6" width="2.7109375" style="2" customWidth="1"/>
    <col min="7" max="7" width="13.28515625" style="2" bestFit="1" customWidth="1"/>
    <col min="8" max="8" width="2.7109375" style="2" customWidth="1"/>
    <col min="9" max="9" width="31.28515625" style="2" bestFit="1" customWidth="1"/>
    <col min="10" max="10" width="2.7109375" style="2" customWidth="1"/>
    <col min="11" max="11" width="15.42578125" style="2" bestFit="1" customWidth="1"/>
    <col min="12" max="12" width="2.7109375" style="2" customWidth="1"/>
    <col min="13" max="13" width="15.28515625" style="2" bestFit="1" customWidth="1"/>
    <col min="14" max="14" width="2.7109375" style="2" customWidth="1"/>
    <col min="15" max="15" width="12.5703125" style="2" customWidth="1"/>
    <col min="16" max="16" width="2.7109375" style="2" customWidth="1"/>
    <col min="17" max="17" width="12.5703125" style="2" customWidth="1"/>
    <col min="18" max="18" width="2.7109375" style="2" customWidth="1"/>
    <col min="19" max="19" width="17.140625" style="2" customWidth="1"/>
    <col min="20" max="20" width="2.7109375" style="2" customWidth="1"/>
    <col min="21" max="21" width="13.7109375" style="2" customWidth="1"/>
    <col min="22" max="22" width="2.7109375" style="2" customWidth="1"/>
    <col min="23" max="37" width="13.7109375" style="2" customWidth="1"/>
    <col min="38" max="16384" width="9.140625" style="2"/>
  </cols>
  <sheetData>
    <row r="2" spans="1:17" s="16" customFormat="1" ht="18" x14ac:dyDescent="0.2">
      <c r="B2" s="16" t="s">
        <v>181</v>
      </c>
    </row>
    <row r="4" spans="1:17" x14ac:dyDescent="0.2">
      <c r="B4" s="23" t="s">
        <v>28</v>
      </c>
      <c r="C4" s="1"/>
      <c r="D4" s="1"/>
    </row>
    <row r="5" spans="1:17" x14ac:dyDescent="0.2">
      <c r="B5" s="94" t="s">
        <v>156</v>
      </c>
      <c r="C5" s="3"/>
      <c r="D5" s="3"/>
      <c r="G5" s="17"/>
      <c r="K5" s="17"/>
    </row>
    <row r="7" spans="1:17" s="6" customFormat="1" x14ac:dyDescent="0.2">
      <c r="B7" s="6" t="s">
        <v>99</v>
      </c>
      <c r="G7" s="6" t="s">
        <v>26</v>
      </c>
      <c r="I7" s="6" t="s">
        <v>27</v>
      </c>
      <c r="K7" s="6" t="s">
        <v>144</v>
      </c>
      <c r="M7" s="6" t="s">
        <v>143</v>
      </c>
    </row>
    <row r="9" spans="1:17" x14ac:dyDescent="0.2">
      <c r="Q9" s="42"/>
    </row>
    <row r="10" spans="1:17" s="6" customFormat="1" x14ac:dyDescent="0.2">
      <c r="B10" s="6" t="s">
        <v>79</v>
      </c>
    </row>
    <row r="11" spans="1:17" x14ac:dyDescent="0.2">
      <c r="B11" s="23"/>
    </row>
    <row r="12" spans="1:17" x14ac:dyDescent="0.2">
      <c r="A12" s="53"/>
      <c r="B12" s="23" t="s">
        <v>204</v>
      </c>
      <c r="D12" s="44"/>
      <c r="G12" s="43" t="s">
        <v>194</v>
      </c>
      <c r="I12" s="45">
        <v>311219095.53264678</v>
      </c>
      <c r="K12" s="43"/>
      <c r="M12" s="2" t="s">
        <v>216</v>
      </c>
    </row>
    <row r="13" spans="1:17" x14ac:dyDescent="0.2">
      <c r="A13" s="53"/>
      <c r="D13" s="46"/>
      <c r="G13" s="46"/>
      <c r="I13" s="46"/>
      <c r="K13" s="46"/>
    </row>
    <row r="14" spans="1:17" x14ac:dyDescent="0.2">
      <c r="A14" s="53"/>
      <c r="B14" s="2" t="s">
        <v>206</v>
      </c>
      <c r="D14" s="48"/>
      <c r="G14" s="47" t="s">
        <v>194</v>
      </c>
      <c r="I14" s="41">
        <f>SUMPRODUCT(Tarievenvoorstel!I20:I21,Tarievenvoorstel!M20:M21)</f>
        <v>200303560.55201045</v>
      </c>
      <c r="K14" s="47"/>
    </row>
    <row r="15" spans="1:17" x14ac:dyDescent="0.2">
      <c r="A15" s="53"/>
      <c r="B15" s="2" t="s">
        <v>207</v>
      </c>
      <c r="D15" s="48"/>
      <c r="G15" s="47" t="s">
        <v>194</v>
      </c>
      <c r="I15" s="41">
        <f>SUMPRODUCT(Tarievenvoorstel!I24:I25,Tarievenvoorstel!M24:M25)</f>
        <v>17439890.606521163</v>
      </c>
      <c r="K15" s="47"/>
    </row>
    <row r="16" spans="1:17" x14ac:dyDescent="0.2">
      <c r="A16" s="53"/>
      <c r="B16" s="2" t="s">
        <v>208</v>
      </c>
      <c r="D16" s="48"/>
      <c r="G16" s="47" t="s">
        <v>194</v>
      </c>
      <c r="I16" s="41">
        <f>SUMPRODUCT(Tarievenvoorstel!I28:I31,Tarievenvoorstel!M28:M31)</f>
        <v>17783045.271984037</v>
      </c>
      <c r="K16" s="47"/>
    </row>
    <row r="17" spans="1:13" x14ac:dyDescent="0.2">
      <c r="A17" s="53"/>
      <c r="B17" s="23" t="s">
        <v>77</v>
      </c>
      <c r="D17" s="48"/>
      <c r="G17" s="47" t="s">
        <v>194</v>
      </c>
      <c r="I17" s="62">
        <f>SUM(I14:I16)</f>
        <v>235526496.43051565</v>
      </c>
      <c r="K17" s="47"/>
    </row>
    <row r="18" spans="1:13" x14ac:dyDescent="0.2">
      <c r="A18" s="53"/>
      <c r="D18" s="43"/>
      <c r="G18" s="46"/>
      <c r="I18" s="49"/>
      <c r="K18" s="46"/>
    </row>
    <row r="19" spans="1:13" x14ac:dyDescent="0.2">
      <c r="A19" s="53"/>
      <c r="B19" s="2" t="s">
        <v>209</v>
      </c>
      <c r="D19" s="50"/>
      <c r="G19" s="47" t="s">
        <v>194</v>
      </c>
      <c r="I19" s="41">
        <f>SUMPRODUCT(Tarievenvoorstel!I41:I44,Tarievenvoorstel!M41:M44)+SUMPRODUCT(Tarievenvoorstel!I47:I50,Tarievenvoorstel!M47:M50)+SUMPRODUCT(Tarievenvoorstel!I79:I82,Tarievenvoorstel!M79:M82)+SUMPRODUCT(Tarievenvoorstel!I85:I88,Tarievenvoorstel!M85:M88)+SUMPRODUCT(Tarievenvoorstel!I94:I97,Tarievenvoorstel!M94:M97)+SUMPRODUCT(Tarievenvoorstel!I100:I103,Tarievenvoorstel!M100:M103)</f>
        <v>70048965.184360772</v>
      </c>
      <c r="K19" s="47"/>
    </row>
    <row r="20" spans="1:13" x14ac:dyDescent="0.2">
      <c r="A20" s="53"/>
      <c r="B20" s="2" t="s">
        <v>210</v>
      </c>
      <c r="D20" s="48"/>
      <c r="G20" s="47" t="s">
        <v>194</v>
      </c>
      <c r="I20" s="41">
        <f>SUMPRODUCT(Tarievenvoorstel!I56:I58,Tarievenvoorstel!M56:M58)+SUMPRODUCT(Tarievenvoorstel!I61:I63,Tarievenvoorstel!M61:M63)+SUMPRODUCT(Tarievenvoorstel!I66:I68,Tarievenvoorstel!M66:M68)+SUMPRODUCT(Tarievenvoorstel!I71:I73,Tarievenvoorstel!M71:M73)+SUMPRODUCT(Tarievenvoorstel!I109:I111,Tarievenvoorstel!M109:M111)+SUMPRODUCT(Tarievenvoorstel!I114:I116,Tarievenvoorstel!M114:M116)+SUMPRODUCT(Tarievenvoorstel!I119:I121,Tarievenvoorstel!M119:M121)+SUMPRODUCT(Tarievenvoorstel!I124:I126,Tarievenvoorstel!M124:M126)+SUMPRODUCT(Tarievenvoorstel!I132:I134,Tarievenvoorstel!M132:M134)+SUMPRODUCT(Tarievenvoorstel!I137:I139,Tarievenvoorstel!M137:M139)+SUMPRODUCT(Tarievenvoorstel!I142:I144,Tarievenvoorstel!M142:M144)+SUMPRODUCT(Tarievenvoorstel!I147:I149,Tarievenvoorstel!M147:M149)</f>
        <v>5643633.9083539033</v>
      </c>
      <c r="K20" s="47"/>
    </row>
    <row r="21" spans="1:13" x14ac:dyDescent="0.2">
      <c r="A21" s="53"/>
      <c r="B21" s="23" t="s">
        <v>78</v>
      </c>
      <c r="D21" s="48"/>
      <c r="G21" s="47" t="s">
        <v>194</v>
      </c>
      <c r="I21" s="62">
        <f>SUM(I19:I20)</f>
        <v>75692599.092714682</v>
      </c>
      <c r="K21" s="47"/>
    </row>
    <row r="22" spans="1:13" x14ac:dyDescent="0.2">
      <c r="A22" s="53"/>
      <c r="D22" s="43"/>
      <c r="G22" s="46"/>
      <c r="I22" s="49"/>
      <c r="K22" s="46"/>
    </row>
    <row r="23" spans="1:13" x14ac:dyDescent="0.2">
      <c r="A23" s="53"/>
      <c r="B23" s="23" t="s">
        <v>211</v>
      </c>
      <c r="D23" s="48"/>
      <c r="G23" s="43" t="s">
        <v>194</v>
      </c>
      <c r="I23" s="41">
        <f>SUM(I14:I16,I19:I20)</f>
        <v>311219095.52323031</v>
      </c>
      <c r="K23" s="43"/>
    </row>
    <row r="24" spans="1:13" x14ac:dyDescent="0.2">
      <c r="A24" s="53"/>
      <c r="B24" s="23"/>
      <c r="D24" s="48"/>
      <c r="G24" s="43"/>
      <c r="I24" s="93"/>
      <c r="K24" s="43"/>
    </row>
    <row r="25" spans="1:13" x14ac:dyDescent="0.2">
      <c r="A25" s="53"/>
      <c r="B25" s="23" t="s">
        <v>97</v>
      </c>
      <c r="D25" s="48"/>
      <c r="G25" s="43"/>
      <c r="I25" s="41">
        <f>I12-I23</f>
        <v>9.4164609909057617E-3</v>
      </c>
      <c r="K25" s="43"/>
    </row>
    <row r="26" spans="1:13" x14ac:dyDescent="0.2">
      <c r="A26" s="53"/>
      <c r="D26" s="48"/>
      <c r="G26" s="43"/>
      <c r="I26" s="51"/>
      <c r="K26" s="43"/>
    </row>
    <row r="27" spans="1:13" x14ac:dyDescent="0.2">
      <c r="A27" s="53"/>
      <c r="B27" s="23" t="s">
        <v>80</v>
      </c>
      <c r="C27" s="52"/>
      <c r="D27" s="52"/>
      <c r="I27" s="26" t="str">
        <f>IF(I23&gt;I12, "TARIEVENVOORSTEL VOLDOET NIET", "TARIEVENVOORSTEL VOLDOET")</f>
        <v>TARIEVENVOORSTEL VOLDOET</v>
      </c>
    </row>
    <row r="28" spans="1:13" x14ac:dyDescent="0.2">
      <c r="A28" s="53"/>
    </row>
    <row r="29" spans="1:13" s="6" customFormat="1" x14ac:dyDescent="0.2">
      <c r="B29" s="6" t="s">
        <v>81</v>
      </c>
    </row>
    <row r="31" spans="1:13" x14ac:dyDescent="0.2">
      <c r="B31" s="2" t="s">
        <v>82</v>
      </c>
      <c r="G31" s="2" t="s">
        <v>72</v>
      </c>
      <c r="I31" s="45">
        <v>10772227.669861054</v>
      </c>
      <c r="M31" s="2" t="s">
        <v>224</v>
      </c>
    </row>
    <row r="33" spans="2:13" x14ac:dyDescent="0.2">
      <c r="B33" s="2" t="s">
        <v>83</v>
      </c>
      <c r="G33" s="2" t="s">
        <v>72</v>
      </c>
      <c r="I33" s="62">
        <f>SUM(Tarievenvoorstel!I20:I21,Tarievenvoorstel!I24:I25,Tarievenvoorstel!I28:I31,Tarievenvoorstel!I41:I44,Tarievenvoorstel!I47:I50,Tarievenvoorstel!I56:I58,Tarievenvoorstel!I61:I63,Tarievenvoorstel!I66:I68,Tarievenvoorstel!I71:I73,Tarievenvoorstel!I79:I82,Tarievenvoorstel!I85:I88,Tarievenvoorstel!I94:I97,Tarievenvoorstel!I100:I103,Tarievenvoorstel!I109:I111,Tarievenvoorstel!I114:I116,Tarievenvoorstel!I119:I121,Tarievenvoorstel!I124:I126)</f>
        <v>10772227.669861054</v>
      </c>
    </row>
    <row r="35" spans="2:13" x14ac:dyDescent="0.2">
      <c r="B35" s="2" t="s">
        <v>84</v>
      </c>
      <c r="I35" s="26" t="str">
        <f>IF(I31=I33, "REKENVOLUME VOLDOET", "REKENVOLUME VOLDOET NIET")</f>
        <v>REKENVOLUME VOLDOET</v>
      </c>
    </row>
    <row r="37" spans="2:13" s="6" customFormat="1" x14ac:dyDescent="0.2">
      <c r="B37" s="6" t="s">
        <v>85</v>
      </c>
    </row>
    <row r="39" spans="2:13" x14ac:dyDescent="0.2">
      <c r="B39" s="2" t="s">
        <v>202</v>
      </c>
      <c r="G39" s="46" t="s">
        <v>158</v>
      </c>
      <c r="H39" s="48"/>
      <c r="I39" s="54">
        <v>231975316.71313912</v>
      </c>
      <c r="J39" s="55"/>
      <c r="K39" s="46"/>
      <c r="L39" s="48"/>
      <c r="M39" s="2" t="s">
        <v>179</v>
      </c>
    </row>
    <row r="40" spans="2:13" x14ac:dyDescent="0.2">
      <c r="B40" s="2" t="s">
        <v>86</v>
      </c>
      <c r="G40" s="46" t="s">
        <v>158</v>
      </c>
      <c r="H40" s="48"/>
      <c r="I40" s="56">
        <v>34031327.557693481</v>
      </c>
      <c r="J40" s="55"/>
      <c r="K40" s="46"/>
      <c r="L40" s="48"/>
      <c r="M40" s="2" t="s">
        <v>179</v>
      </c>
    </row>
    <row r="41" spans="2:13" x14ac:dyDescent="0.2">
      <c r="B41" s="2" t="s">
        <v>203</v>
      </c>
      <c r="G41" s="46" t="s">
        <v>158</v>
      </c>
      <c r="H41" s="48"/>
      <c r="I41" s="59">
        <f>I39-I40</f>
        <v>197943989.15544564</v>
      </c>
      <c r="J41" s="43"/>
      <c r="K41" s="46"/>
      <c r="L41" s="48"/>
    </row>
    <row r="42" spans="2:13" x14ac:dyDescent="0.2">
      <c r="G42" s="46"/>
      <c r="H42" s="48"/>
      <c r="I42" s="51"/>
      <c r="J42" s="43"/>
      <c r="K42" s="46"/>
      <c r="L42" s="48"/>
    </row>
    <row r="43" spans="2:13" x14ac:dyDescent="0.2">
      <c r="B43" s="2" t="s">
        <v>195</v>
      </c>
      <c r="G43" s="46" t="s">
        <v>194</v>
      </c>
      <c r="H43" s="48"/>
      <c r="I43" s="61">
        <v>236251004.71835738</v>
      </c>
      <c r="J43" s="55"/>
      <c r="K43" s="46"/>
      <c r="L43" s="48"/>
      <c r="M43" s="2" t="s">
        <v>218</v>
      </c>
    </row>
    <row r="44" spans="2:13" x14ac:dyDescent="0.2">
      <c r="B44" s="2" t="s">
        <v>196</v>
      </c>
      <c r="G44" s="46" t="s">
        <v>194</v>
      </c>
      <c r="H44" s="48"/>
      <c r="I44" s="92">
        <f>I40</f>
        <v>34031327.557693481</v>
      </c>
      <c r="J44" s="55"/>
      <c r="K44" s="46"/>
      <c r="L44" s="48"/>
    </row>
    <row r="45" spans="2:13" x14ac:dyDescent="0.2">
      <c r="B45" s="2" t="s">
        <v>197</v>
      </c>
      <c r="G45" s="46" t="s">
        <v>194</v>
      </c>
      <c r="H45" s="48"/>
      <c r="I45" s="59">
        <f>I43-I44</f>
        <v>202219677.1606639</v>
      </c>
      <c r="J45" s="55"/>
      <c r="K45" s="46"/>
      <c r="L45" s="48"/>
    </row>
    <row r="46" spans="2:13" x14ac:dyDescent="0.2">
      <c r="G46" s="46"/>
      <c r="H46" s="48"/>
      <c r="I46" s="51"/>
      <c r="J46" s="55"/>
      <c r="K46" s="46"/>
      <c r="L46" s="48"/>
    </row>
    <row r="47" spans="2:13" x14ac:dyDescent="0.2">
      <c r="B47" s="23" t="s">
        <v>87</v>
      </c>
      <c r="G47" s="46"/>
      <c r="H47" s="48"/>
      <c r="I47" s="57">
        <v>0</v>
      </c>
      <c r="J47" s="55"/>
      <c r="K47" s="46" t="s">
        <v>90</v>
      </c>
      <c r="L47" s="48"/>
    </row>
    <row r="48" spans="2:13" x14ac:dyDescent="0.2">
      <c r="B48" s="23" t="s">
        <v>88</v>
      </c>
      <c r="G48" s="46" t="s">
        <v>91</v>
      </c>
      <c r="H48" s="46"/>
      <c r="I48" s="60">
        <f>((I45/ I41) - 1)*100%</f>
        <v>2.1600494278513072E-2</v>
      </c>
      <c r="J48" s="46"/>
      <c r="K48" s="46" t="s">
        <v>92</v>
      </c>
      <c r="L48" s="46"/>
    </row>
    <row r="49" spans="2:13" x14ac:dyDescent="0.2">
      <c r="B49" s="23" t="s">
        <v>89</v>
      </c>
      <c r="G49" s="46" t="s">
        <v>91</v>
      </c>
      <c r="H49" s="46"/>
      <c r="I49" s="60">
        <f>((I43/I39)-1)*100%</f>
        <v>1.84316506850839E-2</v>
      </c>
      <c r="J49" s="46"/>
      <c r="K49" s="46" t="s">
        <v>93</v>
      </c>
      <c r="L49" s="46"/>
    </row>
    <row r="51" spans="2:13" s="6" customFormat="1" x14ac:dyDescent="0.2">
      <c r="B51" s="6" t="s">
        <v>215</v>
      </c>
    </row>
    <row r="53" spans="2:13" x14ac:dyDescent="0.2">
      <c r="B53" s="2" t="s">
        <v>201</v>
      </c>
      <c r="G53" s="46" t="s">
        <v>158</v>
      </c>
      <c r="I53" s="54">
        <v>56922404.322748393</v>
      </c>
      <c r="M53" s="2" t="s">
        <v>179</v>
      </c>
    </row>
    <row r="54" spans="2:13" x14ac:dyDescent="0.2">
      <c r="B54" s="2" t="s">
        <v>198</v>
      </c>
      <c r="G54" s="2" t="s">
        <v>194</v>
      </c>
      <c r="I54" s="56">
        <v>58643585.686923265</v>
      </c>
      <c r="M54" s="2" t="s">
        <v>219</v>
      </c>
    </row>
    <row r="55" spans="2:13" x14ac:dyDescent="0.2">
      <c r="I55" s="58"/>
    </row>
    <row r="56" spans="2:13" x14ac:dyDescent="0.2">
      <c r="B56" s="2" t="s">
        <v>200</v>
      </c>
      <c r="G56" s="46" t="s">
        <v>158</v>
      </c>
      <c r="I56" s="54">
        <v>10630202.243586941</v>
      </c>
      <c r="M56" s="2" t="s">
        <v>179</v>
      </c>
    </row>
    <row r="57" spans="2:13" x14ac:dyDescent="0.2">
      <c r="B57" s="2" t="s">
        <v>199</v>
      </c>
      <c r="G57" s="2" t="s">
        <v>194</v>
      </c>
      <c r="I57" s="56">
        <v>11033874.611196941</v>
      </c>
      <c r="M57" s="2" t="s">
        <v>220</v>
      </c>
    </row>
    <row r="58" spans="2:13" x14ac:dyDescent="0.2">
      <c r="I58" s="58"/>
    </row>
    <row r="59" spans="2:13" x14ac:dyDescent="0.2">
      <c r="B59" s="23" t="s">
        <v>169</v>
      </c>
      <c r="G59" s="2" t="s">
        <v>91</v>
      </c>
      <c r="I59" s="26">
        <f>((I54/I53)-1)*100%</f>
        <v>3.0237327193978425E-2</v>
      </c>
      <c r="K59" s="2" t="s">
        <v>94</v>
      </c>
    </row>
    <row r="60" spans="2:13" x14ac:dyDescent="0.2">
      <c r="B60" s="23" t="s">
        <v>170</v>
      </c>
      <c r="G60" s="2" t="s">
        <v>91</v>
      </c>
      <c r="I60" s="26">
        <f>((I57/I56)-1)*100%</f>
        <v>3.797410043195848E-2</v>
      </c>
      <c r="K60" s="2" t="s">
        <v>95</v>
      </c>
    </row>
  </sheetData>
  <conditionalFormatting sqref="I27">
    <cfRule type="cellIs" dxfId="8" priority="1" stopIfTrue="1" operator="equal">
      <formula>"NORMVOLUME VOLDOET NIET"</formula>
    </cfRule>
  </conditionalFormatting>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4.9989318521683403E-2"/>
  </sheetPr>
  <dimension ref="A1"/>
  <sheetViews>
    <sheetView showGridLines="0" zoomScale="85" zoomScaleNormal="85" workbookViewId="0"/>
  </sheetViews>
  <sheetFormatPr defaultColWidth="9.140625" defaultRowHeight="12.75" x14ac:dyDescent="0.2"/>
  <cols>
    <col min="1" max="16384" width="9.140625" style="20"/>
  </cols>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C8D9"/>
  </sheetPr>
  <dimension ref="B2:B41"/>
  <sheetViews>
    <sheetView showGridLines="0" zoomScale="85" zoomScaleNormal="85" workbookViewId="0">
      <pane ySplit="3" topLeftCell="A4" activePane="bottomLeft" state="frozen"/>
      <selection activeCell="C14" sqref="C14"/>
      <selection pane="bottomLeft" activeCell="A4" sqref="A4"/>
    </sheetView>
  </sheetViews>
  <sheetFormatPr defaultColWidth="9.140625" defaultRowHeight="12.75" x14ac:dyDescent="0.2"/>
  <cols>
    <col min="1" max="1" width="9.28515625" style="2" customWidth="1"/>
    <col min="2" max="2" width="112.28515625" style="2" customWidth="1"/>
    <col min="3" max="21" width="12.5703125" style="2" customWidth="1"/>
    <col min="22" max="24" width="2.7109375" style="2" customWidth="1"/>
    <col min="25" max="39" width="13.7109375" style="2" customWidth="1"/>
    <col min="40" max="16384" width="9.140625" style="2"/>
  </cols>
  <sheetData>
    <row r="2" spans="2:2" s="16" customFormat="1" ht="18" x14ac:dyDescent="0.2">
      <c r="B2" s="16" t="s">
        <v>100</v>
      </c>
    </row>
    <row r="4" spans="2:2" s="6" customFormat="1" x14ac:dyDescent="0.2">
      <c r="B4" s="6" t="s">
        <v>106</v>
      </c>
    </row>
    <row r="6" spans="2:2" x14ac:dyDescent="0.2">
      <c r="B6" s="23" t="s">
        <v>101</v>
      </c>
    </row>
    <row r="7" spans="2:2" x14ac:dyDescent="0.2">
      <c r="B7" s="2" t="s">
        <v>102</v>
      </c>
    </row>
    <row r="8" spans="2:2" ht="36" customHeight="1" x14ac:dyDescent="0.2">
      <c r="B8" s="101"/>
    </row>
    <row r="9" spans="2:2" x14ac:dyDescent="0.2">
      <c r="B9" s="2" t="s">
        <v>214</v>
      </c>
    </row>
    <row r="10" spans="2:2" ht="36" customHeight="1" x14ac:dyDescent="0.2">
      <c r="B10" s="101"/>
    </row>
    <row r="12" spans="2:2" x14ac:dyDescent="0.2">
      <c r="B12" s="23" t="s">
        <v>104</v>
      </c>
    </row>
    <row r="13" spans="2:2" x14ac:dyDescent="0.2">
      <c r="B13" s="2" t="s">
        <v>102</v>
      </c>
    </row>
    <row r="14" spans="2:2" ht="36" customHeight="1" x14ac:dyDescent="0.2">
      <c r="B14" s="101"/>
    </row>
    <row r="15" spans="2:2" x14ac:dyDescent="0.2">
      <c r="B15" s="2" t="s">
        <v>214</v>
      </c>
    </row>
    <row r="16" spans="2:2" ht="36" customHeight="1" x14ac:dyDescent="0.2">
      <c r="B16" s="101"/>
    </row>
    <row r="18" spans="2:2" x14ac:dyDescent="0.2">
      <c r="B18" s="23" t="s">
        <v>105</v>
      </c>
    </row>
    <row r="19" spans="2:2" x14ac:dyDescent="0.2">
      <c r="B19" s="2" t="s">
        <v>102</v>
      </c>
    </row>
    <row r="20" spans="2:2" ht="36" customHeight="1" x14ac:dyDescent="0.2">
      <c r="B20" s="101"/>
    </row>
    <row r="21" spans="2:2" x14ac:dyDescent="0.2">
      <c r="B21" s="2" t="s">
        <v>214</v>
      </c>
    </row>
    <row r="22" spans="2:2" ht="36" customHeight="1" x14ac:dyDescent="0.2">
      <c r="B22" s="101"/>
    </row>
    <row r="23" spans="2:2" x14ac:dyDescent="0.2">
      <c r="B23" s="4"/>
    </row>
    <row r="24" spans="2:2" s="6" customFormat="1" x14ac:dyDescent="0.2">
      <c r="B24" s="6" t="s">
        <v>119</v>
      </c>
    </row>
    <row r="26" spans="2:2" x14ac:dyDescent="0.2">
      <c r="B26" s="2" t="s">
        <v>107</v>
      </c>
    </row>
    <row r="27" spans="2:2" ht="36" customHeight="1" x14ac:dyDescent="0.2">
      <c r="B27" s="101"/>
    </row>
    <row r="28" spans="2:2" x14ac:dyDescent="0.2">
      <c r="B28" s="2" t="s">
        <v>108</v>
      </c>
    </row>
    <row r="29" spans="2:2" ht="36" customHeight="1" x14ac:dyDescent="0.2">
      <c r="B29" s="101"/>
    </row>
    <row r="30" spans="2:2" x14ac:dyDescent="0.2">
      <c r="B30" s="2" t="s">
        <v>109</v>
      </c>
    </row>
    <row r="31" spans="2:2" ht="36" customHeight="1" x14ac:dyDescent="0.2">
      <c r="B31" s="101"/>
    </row>
    <row r="32" spans="2:2" x14ac:dyDescent="0.2">
      <c r="B32" s="4"/>
    </row>
    <row r="33" spans="2:2" s="6" customFormat="1" x14ac:dyDescent="0.2">
      <c r="B33" s="6" t="s">
        <v>110</v>
      </c>
    </row>
    <row r="36" spans="2:2" ht="45" customHeight="1" x14ac:dyDescent="0.2">
      <c r="B36" s="101"/>
    </row>
    <row r="38" spans="2:2" s="6" customFormat="1" x14ac:dyDescent="0.2">
      <c r="B38" s="6" t="s">
        <v>0</v>
      </c>
    </row>
    <row r="41" spans="2:2" ht="56.45" customHeight="1" x14ac:dyDescent="0.2">
      <c r="B41" s="113" t="s">
        <v>232</v>
      </c>
    </row>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C8D9"/>
  </sheetPr>
  <dimension ref="B2:F27"/>
  <sheetViews>
    <sheetView showGridLines="0" zoomScale="85" zoomScaleNormal="85" workbookViewId="0">
      <pane ySplit="3" topLeftCell="A4" activePane="bottomLeft" state="frozen"/>
      <selection activeCell="D12" sqref="D12"/>
      <selection pane="bottomLeft" activeCell="A4" sqref="A4"/>
    </sheetView>
  </sheetViews>
  <sheetFormatPr defaultColWidth="9.140625" defaultRowHeight="12.75" customHeight="1" x14ac:dyDescent="0.2"/>
  <cols>
    <col min="1" max="1" width="9.28515625" style="2" customWidth="1"/>
    <col min="2" max="2" width="4.7109375" style="2" customWidth="1"/>
    <col min="3" max="3" width="74.140625" style="2" customWidth="1"/>
    <col min="4" max="5" width="12.5703125" style="2" customWidth="1"/>
    <col min="6" max="6" width="53.42578125" style="2" customWidth="1"/>
    <col min="7" max="21" width="12.5703125" style="2" customWidth="1"/>
    <col min="22" max="24" width="2.7109375" style="2" customWidth="1"/>
    <col min="25" max="39" width="13.7109375" style="2" customWidth="1"/>
    <col min="40" max="16384" width="9.140625" style="2"/>
  </cols>
  <sheetData>
    <row r="2" spans="2:6" s="16" customFormat="1" ht="18" x14ac:dyDescent="0.2">
      <c r="B2" s="16" t="s">
        <v>111</v>
      </c>
    </row>
    <row r="4" spans="2:6" s="6" customFormat="1" ht="12.75" customHeight="1" x14ac:dyDescent="0.2">
      <c r="C4" s="6" t="s">
        <v>112</v>
      </c>
      <c r="D4" s="6" t="s">
        <v>113</v>
      </c>
      <c r="F4" s="6" t="s">
        <v>39</v>
      </c>
    </row>
    <row r="5" spans="2:6" ht="12.75" customHeight="1" x14ac:dyDescent="0.2">
      <c r="C5" s="23"/>
    </row>
    <row r="6" spans="2:6" ht="12.75" customHeight="1" x14ac:dyDescent="0.2">
      <c r="C6" s="23" t="s">
        <v>106</v>
      </c>
      <c r="D6" s="104"/>
    </row>
    <row r="7" spans="2:6" ht="38.25" customHeight="1" x14ac:dyDescent="0.2">
      <c r="B7" s="77">
        <v>1</v>
      </c>
      <c r="C7" s="68" t="s">
        <v>205</v>
      </c>
      <c r="D7" s="118" t="s">
        <v>229</v>
      </c>
      <c r="E7" s="71"/>
      <c r="F7" s="106"/>
    </row>
    <row r="8" spans="2:6" ht="38.25" customHeight="1" x14ac:dyDescent="0.2">
      <c r="B8" s="77">
        <v>2</v>
      </c>
      <c r="C8" s="68" t="s">
        <v>172</v>
      </c>
      <c r="D8" s="118" t="s">
        <v>229</v>
      </c>
      <c r="E8" s="71"/>
      <c r="F8" s="106"/>
    </row>
    <row r="9" spans="2:6" ht="38.25" customHeight="1" x14ac:dyDescent="0.2">
      <c r="B9" s="77">
        <v>3</v>
      </c>
      <c r="C9" s="68" t="s">
        <v>114</v>
      </c>
      <c r="D9" s="118" t="s">
        <v>229</v>
      </c>
      <c r="E9" s="71"/>
      <c r="F9" s="106"/>
    </row>
    <row r="10" spans="2:6" ht="38.25" customHeight="1" x14ac:dyDescent="0.2">
      <c r="B10" s="77">
        <v>4</v>
      </c>
      <c r="C10" s="68" t="s">
        <v>115</v>
      </c>
      <c r="D10" s="118" t="s">
        <v>229</v>
      </c>
      <c r="E10" s="105"/>
      <c r="F10" s="106"/>
    </row>
    <row r="11" spans="2:6" ht="12.75" customHeight="1" x14ac:dyDescent="0.2">
      <c r="B11" s="77"/>
      <c r="C11" s="68"/>
      <c r="D11" s="114"/>
      <c r="E11" s="71"/>
      <c r="F11" s="73"/>
    </row>
    <row r="12" spans="2:6" ht="12.75" customHeight="1" x14ac:dyDescent="0.2">
      <c r="B12" s="77"/>
      <c r="C12" s="69" t="s">
        <v>103</v>
      </c>
      <c r="D12" s="115"/>
      <c r="E12" s="71"/>
      <c r="F12" s="74"/>
    </row>
    <row r="13" spans="2:6" ht="38.25" customHeight="1" x14ac:dyDescent="0.2">
      <c r="B13" s="77">
        <v>5</v>
      </c>
      <c r="C13" s="68" t="s">
        <v>116</v>
      </c>
      <c r="D13" s="118" t="s">
        <v>229</v>
      </c>
      <c r="E13" s="72"/>
      <c r="F13" s="106"/>
    </row>
    <row r="14" spans="2:6" ht="38.25" customHeight="1" x14ac:dyDescent="0.2">
      <c r="B14" s="77">
        <v>6</v>
      </c>
      <c r="C14" s="68" t="s">
        <v>117</v>
      </c>
      <c r="D14" s="118" t="s">
        <v>229</v>
      </c>
      <c r="E14" s="72"/>
      <c r="F14" s="106"/>
    </row>
    <row r="15" spans="2:6" ht="38.25" customHeight="1" x14ac:dyDescent="0.2">
      <c r="B15" s="77">
        <v>7</v>
      </c>
      <c r="C15" s="70" t="s">
        <v>118</v>
      </c>
      <c r="D15" s="118" t="s">
        <v>51</v>
      </c>
      <c r="E15" s="72"/>
      <c r="F15" s="106"/>
    </row>
    <row r="16" spans="2:6" ht="12.75" customHeight="1" x14ac:dyDescent="0.2">
      <c r="B16" s="77"/>
      <c r="C16" s="70"/>
      <c r="D16" s="116"/>
      <c r="E16" s="71"/>
      <c r="F16" s="73"/>
    </row>
    <row r="17" spans="2:6" ht="12.75" customHeight="1" x14ac:dyDescent="0.2">
      <c r="B17" s="77"/>
      <c r="C17" s="69" t="s">
        <v>119</v>
      </c>
      <c r="D17" s="117"/>
      <c r="E17" s="71"/>
      <c r="F17" s="73"/>
    </row>
    <row r="18" spans="2:6" ht="38.25" customHeight="1" x14ac:dyDescent="0.2">
      <c r="B18" s="77">
        <v>8</v>
      </c>
      <c r="C18" s="68" t="s">
        <v>212</v>
      </c>
      <c r="D18" s="118" t="s">
        <v>51</v>
      </c>
      <c r="E18" s="76"/>
      <c r="F18" s="106"/>
    </row>
    <row r="19" spans="2:6" ht="38.25" customHeight="1" x14ac:dyDescent="0.2">
      <c r="B19" s="77">
        <v>9</v>
      </c>
      <c r="C19" s="68" t="s">
        <v>213</v>
      </c>
      <c r="D19" s="118" t="s">
        <v>230</v>
      </c>
      <c r="E19" s="71"/>
      <c r="F19" s="106" t="s">
        <v>231</v>
      </c>
    </row>
    <row r="20" spans="2:6" ht="38.25" customHeight="1" x14ac:dyDescent="0.2">
      <c r="B20" s="77">
        <v>9</v>
      </c>
      <c r="C20" s="68" t="s">
        <v>120</v>
      </c>
      <c r="D20" s="106" t="s">
        <v>233</v>
      </c>
      <c r="E20" s="71"/>
      <c r="F20" s="106"/>
    </row>
    <row r="21" spans="2:6" x14ac:dyDescent="0.2">
      <c r="B21" s="77"/>
      <c r="C21" s="68"/>
      <c r="D21" s="75"/>
      <c r="E21" s="71"/>
      <c r="F21" s="73"/>
    </row>
    <row r="24" spans="2:6" ht="12.75" customHeight="1" thickBot="1" x14ac:dyDescent="0.25"/>
    <row r="25" spans="2:6" ht="64.5" thickBot="1" x14ac:dyDescent="0.25">
      <c r="B25" s="78" t="s">
        <v>122</v>
      </c>
      <c r="C25" s="79" t="s">
        <v>121</v>
      </c>
    </row>
    <row r="26" spans="2:6" ht="12.75" customHeight="1" thickBot="1" x14ac:dyDescent="0.25"/>
    <row r="27" spans="2:6" ht="26.25" thickBot="1" x14ac:dyDescent="0.25">
      <c r="B27" s="78" t="s">
        <v>123</v>
      </c>
      <c r="C27" s="79" t="s">
        <v>171</v>
      </c>
    </row>
  </sheetData>
  <conditionalFormatting sqref="F17 F11:F12 F21">
    <cfRule type="expression" dxfId="7" priority="12" stopIfTrue="1">
      <formula>D11="nee"</formula>
    </cfRule>
  </conditionalFormatting>
  <conditionalFormatting sqref="F16">
    <cfRule type="expression" dxfId="6" priority="13" stopIfTrue="1">
      <formula>D16="ja"</formula>
    </cfRule>
  </conditionalFormatting>
  <conditionalFormatting sqref="D11:D12">
    <cfRule type="cellIs" dxfId="5" priority="14" stopIfTrue="1" operator="equal">
      <formula>"ja"</formula>
    </cfRule>
  </conditionalFormatting>
  <conditionalFormatting sqref="D15">
    <cfRule type="cellIs" dxfId="4" priority="5" stopIfTrue="1" operator="equal">
      <formula>"ja"</formula>
    </cfRule>
  </conditionalFormatting>
  <conditionalFormatting sqref="D18:D20">
    <cfRule type="cellIs" dxfId="3" priority="4" stopIfTrue="1" operator="equal">
      <formula>"ja"</formula>
    </cfRule>
  </conditionalFormatting>
  <conditionalFormatting sqref="F18:F20">
    <cfRule type="cellIs" dxfId="2" priority="3" stopIfTrue="1" operator="equal">
      <formula>"ja"</formula>
    </cfRule>
  </conditionalFormatting>
  <conditionalFormatting sqref="F13:F15">
    <cfRule type="cellIs" dxfId="1" priority="2" stopIfTrue="1" operator="equal">
      <formula>"ja"</formula>
    </cfRule>
  </conditionalFormatting>
  <conditionalFormatting sqref="F7:F10">
    <cfRule type="cellIs" dxfId="0" priority="1" stopIfTrue="1" operator="equal">
      <formula>"ja"</formula>
    </cfRule>
  </conditionalFormatting>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003927ADE788C4F9B0E2DF74AD0B622" ma:contentTypeVersion="0" ma:contentTypeDescription="Een nieuw document maken." ma:contentTypeScope="" ma:versionID="8aec06c5b48883a8c8d96f5308acc517">
  <xsd:schema xmlns:xsd="http://www.w3.org/2001/XMLSchema" xmlns:xs="http://www.w3.org/2001/XMLSchema" xmlns:p="http://schemas.microsoft.com/office/2006/metadata/properties" targetNamespace="http://schemas.microsoft.com/office/2006/metadata/properties" ma:root="true" ma:fieldsID="a17e5968c79d9fe2fc9f8835eee23f58">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6352915-D3A2-40E0-AFF6-C4944DCC1A8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9CDAB9D1-B815-4B0E-93E7-4496A7FE99F6}">
  <ds:schemaRefs>
    <ds:schemaRef ds:uri="http://purl.org/dc/terms/"/>
    <ds:schemaRef ds:uri="http://schemas.microsoft.com/office/infopath/2007/PartnerControls"/>
    <ds:schemaRef ds:uri="http://schemas.microsoft.com/office/2006/documentManagement/types"/>
    <ds:schemaRef ds:uri="http://schemas.openxmlformats.org/package/2006/metadata/core-properties"/>
    <ds:schemaRef ds:uri="http://purl.org/dc/elements/1.1/"/>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5AD5E579-EDEB-42CD-B662-5E3E21C16D2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9</vt:i4>
      </vt:variant>
    </vt:vector>
  </HeadingPairs>
  <TitlesOfParts>
    <vt:vector size="9" baseType="lpstr">
      <vt:lpstr>Titelblad</vt:lpstr>
      <vt:lpstr>Toelichting</vt:lpstr>
      <vt:lpstr>Bronnen en toepassingen</vt:lpstr>
      <vt:lpstr>Contactgegevens</vt:lpstr>
      <vt:lpstr>Tarievenvoorstel</vt:lpstr>
      <vt:lpstr>Controles ACM</vt:lpstr>
      <vt:lpstr>Overig --&gt;</vt:lpstr>
      <vt:lpstr>Toelichting controle tarieven</vt:lpstr>
      <vt:lpstr>Richtlijn controle tarieven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2018-05-15T11:27:11Z</dcterms:created>
  <dcterms:modified xsi:type="dcterms:W3CDTF">2020-09-29T13:12:16Z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0x0101004003927ADE788C4F9B0E2DF74AD0B622</vt:lpwstr>
  </property>
</Properties>
</file>