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05" yWindow="-105" windowWidth="23250" windowHeight="12570" tabRatio="660" firstSheet="5" activeTab="12"/>
  </bookViews>
  <sheets>
    <sheet name="Titelblad" sheetId="9" r:id="rId1"/>
    <sheet name="Toelichting" sheetId="10" r:id="rId2"/>
    <sheet name="Bronnen en toepassingen" sheetId="11" r:id="rId3"/>
    <sheet name="Input --&gt;" sheetId="13" r:id="rId4"/>
    <sheet name="Contactgegevens" sheetId="32" r:id="rId5"/>
    <sheet name="Tarievenvoorstel" sheetId="18" r:id="rId6"/>
    <sheet name="Deelmarktgrenzen Transport" sheetId="30" r:id="rId7"/>
    <sheet name="Elementen EAV tarieven" sheetId="31" r:id="rId8"/>
    <sheet name="Berekeningen --&gt;" sheetId="15" r:id="rId9"/>
    <sheet name="Controles ACM" sheetId="24" r:id="rId10"/>
    <sheet name="Overig --&gt;" sheetId="25" r:id="rId11"/>
    <sheet name="Toelichting bij tarieven" sheetId="21" r:id="rId12"/>
    <sheet name="Richtlijn controle tarieven" sheetId="27" r:id="rId13"/>
  </sheets>
  <externalReferences>
    <externalReference r:id="rId14"/>
  </externalReferences>
  <definedNames>
    <definedName name="Lijst_cat_PAV">'[1]Categorie-indeling AD'!$B$26:$B$33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3" i="31" l="1"/>
  <c r="G24" i="31"/>
  <c r="G25" i="31"/>
  <c r="G26" i="31"/>
  <c r="G27" i="31"/>
  <c r="C36" i="31" l="1"/>
  <c r="G36" i="31" s="1"/>
  <c r="B36" i="31"/>
  <c r="C42" i="31" l="1"/>
  <c r="C43" i="31"/>
  <c r="C44" i="31"/>
  <c r="C45" i="31"/>
  <c r="C46" i="31"/>
  <c r="C47" i="31"/>
  <c r="C48" i="31"/>
  <c r="C49" i="31"/>
  <c r="C50" i="31"/>
  <c r="C51" i="31"/>
  <c r="C52" i="31"/>
  <c r="C53" i="31"/>
  <c r="C54" i="31"/>
  <c r="C55" i="31"/>
  <c r="C56" i="31"/>
  <c r="C57" i="31"/>
  <c r="C58" i="31"/>
  <c r="C41" i="31"/>
  <c r="C13" i="31"/>
  <c r="C14" i="31"/>
  <c r="C15" i="31"/>
  <c r="C16" i="31"/>
  <c r="C17" i="31"/>
  <c r="C18" i="31"/>
  <c r="C21" i="31"/>
  <c r="C22" i="31"/>
  <c r="C23" i="31"/>
  <c r="C24" i="31"/>
  <c r="C25" i="31"/>
  <c r="C26" i="31"/>
  <c r="C27" i="31"/>
  <c r="C28" i="31"/>
  <c r="C29" i="31"/>
  <c r="C30" i="31"/>
  <c r="C31" i="31"/>
  <c r="C32" i="31"/>
  <c r="C33" i="31"/>
  <c r="C34" i="31"/>
  <c r="C35" i="31"/>
  <c r="C12" i="31"/>
  <c r="C11" i="31"/>
  <c r="B17" i="31"/>
  <c r="B18" i="31"/>
  <c r="B21" i="31"/>
  <c r="B22" i="31"/>
  <c r="B23" i="31"/>
  <c r="B24" i="31"/>
  <c r="B25" i="31"/>
  <c r="B26" i="31"/>
  <c r="B27" i="31"/>
  <c r="B28" i="31"/>
  <c r="B29" i="31"/>
  <c r="B30" i="31"/>
  <c r="B31" i="31"/>
  <c r="B32" i="31"/>
  <c r="B33" i="31"/>
  <c r="B34" i="31"/>
  <c r="B35" i="31"/>
  <c r="B13" i="31"/>
  <c r="B14" i="31"/>
  <c r="B15" i="31"/>
  <c r="B16" i="31"/>
  <c r="B12" i="31"/>
  <c r="B11" i="31"/>
  <c r="G18" i="31" l="1"/>
  <c r="G58" i="31"/>
  <c r="G57" i="31"/>
  <c r="G56" i="31"/>
  <c r="G55" i="31"/>
  <c r="G54" i="31"/>
  <c r="G53" i="31"/>
  <c r="G52" i="31"/>
  <c r="G51" i="31"/>
  <c r="G50" i="31"/>
  <c r="G49" i="31"/>
  <c r="G48" i="31"/>
  <c r="G47" i="31"/>
  <c r="G46" i="31"/>
  <c r="G45" i="31"/>
  <c r="G44" i="31"/>
  <c r="G43" i="31"/>
  <c r="G42" i="31"/>
  <c r="G41" i="31"/>
  <c r="B58" i="31"/>
  <c r="B57" i="31"/>
  <c r="B56" i="31"/>
  <c r="B55" i="31"/>
  <c r="B54" i="31"/>
  <c r="B53" i="31"/>
  <c r="B52" i="31"/>
  <c r="B51" i="31"/>
  <c r="B50" i="31"/>
  <c r="B49" i="31"/>
  <c r="B48" i="31"/>
  <c r="B47" i="31"/>
  <c r="B46" i="31"/>
  <c r="B45" i="31"/>
  <c r="B44" i="31"/>
  <c r="B43" i="31"/>
  <c r="B42" i="31"/>
  <c r="B41" i="31"/>
  <c r="G35" i="31"/>
  <c r="G34" i="31"/>
  <c r="G33" i="31"/>
  <c r="G32" i="31"/>
  <c r="G31" i="31"/>
  <c r="G30" i="31"/>
  <c r="G29" i="31"/>
  <c r="G28" i="31"/>
  <c r="G22" i="31"/>
  <c r="G21" i="31"/>
  <c r="G17" i="31"/>
  <c r="G16" i="31"/>
  <c r="G15" i="31"/>
  <c r="G14" i="31"/>
  <c r="G13" i="31"/>
  <c r="G12" i="31"/>
  <c r="G11" i="31"/>
  <c r="I18" i="24" l="1"/>
  <c r="I16" i="24"/>
  <c r="I15" i="24"/>
  <c r="I35" i="24"/>
  <c r="I37" i="24" s="1"/>
  <c r="I21" i="24"/>
  <c r="I22" i="24"/>
  <c r="Q88" i="18"/>
  <c r="Q87" i="18"/>
  <c r="Q72" i="18"/>
  <c r="Q81" i="18"/>
  <c r="Q66" i="18"/>
  <c r="Q60" i="18"/>
  <c r="Q54" i="18"/>
  <c r="Q46" i="18"/>
  <c r="Q41" i="18"/>
  <c r="Q36" i="18"/>
  <c r="Q31" i="18"/>
  <c r="Q26" i="18"/>
  <c r="Q21" i="18"/>
  <c r="I23" i="24" l="1"/>
  <c r="I17" i="24"/>
  <c r="I25" i="24" s="1"/>
  <c r="I27" i="24" s="1"/>
  <c r="I43" i="24"/>
  <c r="I19" i="24" l="1"/>
  <c r="I29" i="24"/>
  <c r="D10" i="18"/>
  <c r="D8" i="18" l="1"/>
  <c r="I46" i="24" l="1"/>
  <c r="I47" i="24" l="1"/>
  <c r="I50" i="24" s="1"/>
  <c r="Q124" i="18" l="1"/>
  <c r="Q128" i="18"/>
  <c r="Q132" i="18"/>
  <c r="Q136" i="18"/>
  <c r="Q115" i="18"/>
  <c r="Q119" i="18"/>
  <c r="Q142" i="18"/>
  <c r="Q125" i="18"/>
  <c r="Q129" i="18"/>
  <c r="Q133" i="18"/>
  <c r="Q137" i="18"/>
  <c r="Q116" i="18"/>
  <c r="Q120" i="18"/>
  <c r="Q143" i="18"/>
  <c r="Q126" i="18"/>
  <c r="Q130" i="18"/>
  <c r="Q134" i="18"/>
  <c r="Q138" i="18"/>
  <c r="Q117" i="18"/>
  <c r="Q114" i="18"/>
  <c r="Q141" i="18"/>
  <c r="Q127" i="18"/>
  <c r="Q131" i="18"/>
  <c r="Q135" i="18"/>
  <c r="Q123" i="18"/>
  <c r="Q118" i="18"/>
  <c r="Q111" i="18"/>
  <c r="Q96" i="18"/>
  <c r="Q92" i="18"/>
  <c r="Q84" i="18"/>
  <c r="Q74" i="18"/>
  <c r="Q67" i="18"/>
  <c r="Q57" i="18"/>
  <c r="Q47" i="18"/>
  <c r="Q37" i="18"/>
  <c r="Q27" i="18"/>
  <c r="Q193" i="18"/>
  <c r="Q189" i="18"/>
  <c r="Q185" i="18"/>
  <c r="Q181" i="18"/>
  <c r="Q177" i="18"/>
  <c r="Q171" i="18"/>
  <c r="Q167" i="18"/>
  <c r="Q163" i="18"/>
  <c r="Q159" i="18"/>
  <c r="Q153" i="18"/>
  <c r="Q147" i="18"/>
  <c r="Q95" i="18"/>
  <c r="Q91" i="18"/>
  <c r="Q73" i="18"/>
  <c r="Q63" i="18"/>
  <c r="Q56" i="18"/>
  <c r="Q43" i="18"/>
  <c r="Q33" i="18"/>
  <c r="Q23" i="18"/>
  <c r="Q192" i="18"/>
  <c r="Q188" i="18"/>
  <c r="Q184" i="18"/>
  <c r="Q180" i="18"/>
  <c r="Q174" i="18"/>
  <c r="Q170" i="18"/>
  <c r="Q166" i="18"/>
  <c r="Q162" i="18"/>
  <c r="Q156" i="18"/>
  <c r="Q182" i="18"/>
  <c r="Q172" i="18"/>
  <c r="Q164" i="18"/>
  <c r="Q160" i="18"/>
  <c r="Q83" i="18"/>
  <c r="Q152" i="18"/>
  <c r="Q150" i="18"/>
  <c r="Q94" i="18"/>
  <c r="Q105" i="18"/>
  <c r="Q82" i="18"/>
  <c r="Q69" i="18"/>
  <c r="Q62" i="18"/>
  <c r="Q55" i="18"/>
  <c r="Q42" i="18"/>
  <c r="Q32" i="18"/>
  <c r="Q22" i="18"/>
  <c r="Q191" i="18"/>
  <c r="Q187" i="18"/>
  <c r="Q183" i="18"/>
  <c r="Q179" i="18"/>
  <c r="Q173" i="18"/>
  <c r="Q169" i="18"/>
  <c r="Q165" i="18"/>
  <c r="Q161" i="18"/>
  <c r="Q155" i="18"/>
  <c r="Q151" i="18"/>
  <c r="Q97" i="18"/>
  <c r="Q93" i="18"/>
  <c r="Q104" i="18"/>
  <c r="Q75" i="18"/>
  <c r="Q68" i="18"/>
  <c r="Q61" i="18"/>
  <c r="Q48" i="18"/>
  <c r="Q38" i="18"/>
  <c r="Q28" i="18"/>
  <c r="Q194" i="18"/>
  <c r="Q190" i="18"/>
  <c r="Q186" i="18"/>
  <c r="Q178" i="18"/>
  <c r="Q168" i="18"/>
  <c r="Q154" i="18"/>
  <c r="D9" i="18"/>
  <c r="B44" i="10" l="1"/>
  <c r="B32" i="10" l="1"/>
  <c r="B39" i="10" s="1"/>
  <c r="B33" i="10" l="1"/>
  <c r="B34" i="10" l="1"/>
  <c r="B38" i="10" s="1"/>
</calcChain>
</file>

<file path=xl/comments1.xml><?xml version="1.0" encoding="utf-8"?>
<comments xmlns="http://schemas.openxmlformats.org/spreadsheetml/2006/main">
  <authors>
    <author>Author</author>
  </authors>
  <commentList>
    <comment ref="B38" authorId="0">
      <text>
        <r>
          <rPr>
            <sz val="8"/>
            <color indexed="81"/>
            <rFont val="Tahoma"/>
            <family val="2"/>
          </rPr>
          <t xml:space="preserve">In alle gevallen dient een (groep van) roze cel(len) voorzien te zijn van een opmerking die uitlegt wat er specifiek zo bijzonder is aan deze roze cellen
</t>
        </r>
      </text>
    </comment>
  </commentList>
</comments>
</file>

<file path=xl/sharedStrings.xml><?xml version="1.0" encoding="utf-8"?>
<sst xmlns="http://schemas.openxmlformats.org/spreadsheetml/2006/main" count="713" uniqueCount="319">
  <si>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</si>
  <si>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</si>
  <si>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</si>
  <si>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</si>
  <si>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</si>
  <si>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</si>
  <si>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</si>
  <si>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</si>
  <si>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</si>
  <si>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</si>
  <si>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Definitief? (j/n)</t>
  </si>
  <si>
    <t>Publicatie? (j/n)</t>
  </si>
  <si>
    <t>Juridisch integraal onderdeel van bovenstaande besluit(en) (j/n)?</t>
  </si>
  <si>
    <t>Opmerkingen openbare versiegeschiedenis</t>
  </si>
  <si>
    <t>Contactgegevens ACM</t>
  </si>
  <si>
    <t>Disclaimer</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</si>
  <si>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</si>
  <si>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</si>
  <si>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</si>
  <si>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</si>
  <si>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</si>
  <si>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</si>
  <si>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</si>
  <si>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Waarde of berekening die speciale aandacht vraagt (zet toelichting in opmerking)</t>
  </si>
  <si>
    <t>Ingevoerde waarde of berekening die nog niet juist is (indien van toepassing)</t>
  </si>
  <si>
    <t>Eventueel te gebruiken:</t>
  </si>
  <si>
    <t>Bij een dataverzoek zijn door ACM vóóringevulde velden (bijv. rekenvolume) in een wit veld geplaatst</t>
  </si>
  <si>
    <t>Een kader kan worden gebruikt om aan te geven dat een bepaald veld input bevat, maar dit deze input automatisch wordt ingeladen door middel van een macro (dus NIET handmatig in te vullen)</t>
  </si>
  <si>
    <t>Bronnenoverzicht en specifieke toepassingen</t>
  </si>
  <si>
    <t>Bronnenoverzicht</t>
  </si>
  <si>
    <t>Exacte bestandsnaam</t>
  </si>
  <si>
    <t>Eenheid</t>
  </si>
  <si>
    <t>Constante</t>
  </si>
  <si>
    <t>Beschrijving gegevens</t>
  </si>
  <si>
    <t>Opmerkingen</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</si>
  <si>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</si>
  <si>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</si>
  <si>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</si>
  <si>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</si>
  <si>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</si>
  <si>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</si>
  <si>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</si>
  <si>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</si>
  <si>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</si>
  <si>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</si>
  <si>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</si>
  <si>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</si>
  <si>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</si>
  <si>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</si>
  <si>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Gestandaardiseerde tabbladen, omvat tenminste: 'Titelblad', 'Toelichting' en 'Bronnen en functies' (kleur: ACM-lichtpaars)</t>
  </si>
  <si>
    <t>In rekenmodellen probeert ACM zoveel mogelijk eenvoudige navolgbare berekeningen te maken en geen ingewikkelde functies of toepassingen te gebruiken.</t>
  </si>
  <si>
    <t>Wanneer toch gebruik wordt gemaakt van cel- en rangenamen, macro's of andere bijzondere functies in Excel wordt de werking ervan hier toegelicht</t>
  </si>
  <si>
    <t>Duiding van specifieke Excel-toepassingen en overige bijzonderheden</t>
  </si>
  <si>
    <t>Toelichting bij dit bestand</t>
  </si>
  <si>
    <t>Berekende waarde die wordt opgehaald op een ander tabblad, incl. eindresultaat van berekening</t>
  </si>
  <si>
    <t>Data en input (vermeld de bron); bij een dataverzoek: in te vullen velden</t>
  </si>
  <si>
    <t>Nr.</t>
  </si>
  <si>
    <t xml:space="preserve">Verkorte naam </t>
  </si>
  <si>
    <t>Naam bestand extern</t>
  </si>
  <si>
    <t>Grijze cijfers geven de uitkomt van een check berekening; dit is geen resultaat waarmee verder wordt gerekend</t>
  </si>
  <si>
    <t>Schematische weergave en/of inhoudsopgave van de werking van dit model</t>
  </si>
  <si>
    <t>Aanvullende gegevens bestand extern</t>
  </si>
  <si>
    <t>Datum ontvangst, versie nr., opmerkingen</t>
  </si>
  <si>
    <t>Zoals gebruikt in dit bestand</t>
  </si>
  <si>
    <t>Zaaknummer en/of kenmerk ACM</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</si>
  <si>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</si>
  <si>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</si>
  <si>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Indien van toepassing</t>
  </si>
  <si>
    <t>Bevat bedrijfsvertrouwelijke gegevens? (j/n)</t>
  </si>
  <si>
    <t>Tarievenbesluit</t>
  </si>
  <si>
    <t>nee</t>
  </si>
  <si>
    <t>Rekenvolumes 2017-2021 en tarieven</t>
  </si>
  <si>
    <t>Rekenvolume</t>
  </si>
  <si>
    <t>Tarief</t>
  </si>
  <si>
    <t>#</t>
  </si>
  <si>
    <t>EUR/jaar</t>
  </si>
  <si>
    <t>EUR</t>
  </si>
  <si>
    <t>Omzet transportdienst</t>
  </si>
  <si>
    <t>Omzet aansluitdienst</t>
  </si>
  <si>
    <t>Controle Toegestane Totale Inkomsten</t>
  </si>
  <si>
    <t>Beoordeling omzet</t>
  </si>
  <si>
    <t>Controle Rekenvolume</t>
  </si>
  <si>
    <t>Totaal Rekenvolume</t>
  </si>
  <si>
    <t>Totaal Rekenvolume aangepast</t>
  </si>
  <si>
    <t>Beoordeling</t>
  </si>
  <si>
    <t>Categorie A</t>
  </si>
  <si>
    <t>%</t>
  </si>
  <si>
    <t>Categorie B</t>
  </si>
  <si>
    <t>Beoordeling rekenvolume</t>
  </si>
  <si>
    <t>Resterende tariefruimte</t>
  </si>
  <si>
    <t>Verwachte mutatie</t>
  </si>
  <si>
    <t>Controle Totale Inkomsten en rekenvolume in Tarievenvoorstel</t>
  </si>
  <si>
    <t xml:space="preserve">Toelichting </t>
  </si>
  <si>
    <t>Transportdienst</t>
  </si>
  <si>
    <t>Richtlijn controle tarieven</t>
  </si>
  <si>
    <t>Onderwerp</t>
  </si>
  <si>
    <t>Ja/Nee</t>
  </si>
  <si>
    <t>Zijn de rekenvolumes per tariefdrager gelijk aan de door ACM ingevulde rekenvolumes?</t>
  </si>
  <si>
    <t>Zijn in het tarievenvoorstel alle decimalen van alle tarieven zichtbaar?</t>
  </si>
  <si>
    <t>ACM houdt zich het recht voor om de tarieven ook op andere punten te toetsen dan de punten die op dit werkblad zijn opgenoemd.</t>
  </si>
  <si>
    <t>NB1</t>
  </si>
  <si>
    <t>NB2</t>
  </si>
  <si>
    <t>A. NETVLAKKEN HS en TS</t>
  </si>
  <si>
    <t>Afnemers HS (110-150 kV)</t>
  </si>
  <si>
    <t>Vastrecht transportdienst</t>
  </si>
  <si>
    <t>kW gecontracteerd per jaar</t>
  </si>
  <si>
    <t>kW max per maand</t>
  </si>
  <si>
    <t>Afnemers HS (110-150 kV) maximaal 600 uur per jaar</t>
  </si>
  <si>
    <t>kW max per week</t>
  </si>
  <si>
    <t>Afnemers TS (25-50 kV)</t>
  </si>
  <si>
    <t>Afnemers TS (25-50 kV) maximaal 600 uur per jaar</t>
  </si>
  <si>
    <t xml:space="preserve">Afnemers Trafo HS+TS/MS </t>
  </si>
  <si>
    <t>Afnemers Trafo HS+TS/MS maximaal 600 uur per jaar</t>
  </si>
  <si>
    <t>B. NETVLAKKEN MS</t>
  </si>
  <si>
    <t>Afnemers MS (1-20 kV) - Transport</t>
  </si>
  <si>
    <t>kW gecontracteerd</t>
  </si>
  <si>
    <t>kWh tarief normaal</t>
  </si>
  <si>
    <t>Afnemers MS (1-20 kV) - Distributie</t>
  </si>
  <si>
    <t xml:space="preserve">Afnemers MS (1-20 kV) </t>
  </si>
  <si>
    <t>Afnemers Trafo MS/LS</t>
  </si>
  <si>
    <t>C. NETVLAKKEN LS (incl. kleinverbruikers)</t>
  </si>
  <si>
    <t xml:space="preserve">Afnemers LS </t>
  </si>
  <si>
    <t>kWh tarief laag</t>
  </si>
  <si>
    <t>Kleinverbruikers (t/m 3*80 A op LS)</t>
  </si>
  <si>
    <t>Vastrecht transportdienst t/m 1*6A LS geschakeld</t>
  </si>
  <si>
    <t>Vastrecht transportdienst t/m 3*80A op LS</t>
  </si>
  <si>
    <t>Kleinverbruikers (t/m 3*80 A op LS) capaciteitstarieven</t>
  </si>
  <si>
    <t>&gt; 3*63A t/m 3*80A</t>
  </si>
  <si>
    <t>&gt; 3*50A t/m 3*63A</t>
  </si>
  <si>
    <t>&gt; 3*35A t/m 3*50A</t>
  </si>
  <si>
    <t>&gt; 3*25A t/m 3*35A</t>
  </si>
  <si>
    <t>1-fase &gt;1*10A en 3-fase t/m 3*25A</t>
  </si>
  <si>
    <t>1-fase aansluitingen t/m 1*10A (1)</t>
  </si>
  <si>
    <t>t/m 1*6A geschakeld</t>
  </si>
  <si>
    <t>(1) Met uitzondering van aansluitingen t/m 1*6A geschakeld</t>
  </si>
  <si>
    <t>kW tarief</t>
  </si>
  <si>
    <t>D. BLINDVERMOGEN</t>
  </si>
  <si>
    <t>kVArh blindvermogen MS en hoger</t>
  </si>
  <si>
    <t>kVArh blindvermogen lager dan MS</t>
  </si>
  <si>
    <t>EUR/kW/jaar</t>
  </si>
  <si>
    <t>EUR/kW/maand</t>
  </si>
  <si>
    <t>EUR/kW/week</t>
  </si>
  <si>
    <t>EUR/kWh</t>
  </si>
  <si>
    <t>EUR/rekencap./jaar</t>
  </si>
  <si>
    <t>EUR/kVArh</t>
  </si>
  <si>
    <t>PAV &gt; 1*6A en &lt;= 3*80A (per aansluiting)</t>
  </si>
  <si>
    <t>Periodieke aansluitvergoeding meerlengte per meter &gt; 25 meter</t>
  </si>
  <si>
    <t>PAV t/m 1*6A (per aansluiting)</t>
  </si>
  <si>
    <t>Rekenvolumina Eenmalige Aansluitvergoeding 2017-2021</t>
  </si>
  <si>
    <t>Rekenvolumina Periodieke Aansluitvergoeding 2017-2021</t>
  </si>
  <si>
    <t>EAV t/m 1*6A (per aansluiting)</t>
  </si>
  <si>
    <t>EAV &gt; 1*6A en &lt;= 3*80A (per aansluiting)</t>
  </si>
  <si>
    <t>EAV &gt; 3*80A (per aansluiting)</t>
  </si>
  <si>
    <t>Eenmalige aansluitvergoeding meerlengte per meter &gt; 25 meter</t>
  </si>
  <si>
    <t>EUR/meter</t>
  </si>
  <si>
    <t>waarvan toegewezen aan vastrecht tarieven</t>
  </si>
  <si>
    <t>Verwachte mutatie vastrechttarieven</t>
  </si>
  <si>
    <t>Verwachte mutatie niet-vastrechttarieven</t>
  </si>
  <si>
    <t xml:space="preserve">Zo nee, zijn de stappen uit de invulinstructie gevolgd bij het hoofdstuk "Nieuwe deelmarkten"? </t>
  </si>
  <si>
    <t>Voldoen de voorgestelde tarieven aan het maximum van het aantal decimalen? Voor EAV-tarieven worden maximaal twee decimalen gehanteerd, voor de overige tarieven worden maximaal vier decimalen gehanteerd.</t>
  </si>
  <si>
    <t>Wijken de afzonderlijke tarieven meer af dan 4 procentpunt t.o.v. het tarief van vorig jaar inclusief de verwachte tariefmutatie?</t>
  </si>
  <si>
    <t>Is er een tarievenvoorstel voor alle aansluitcategorieën (zie onder) tot 10 MVA volgens artikel 2.3 van de TarievenCode Elektriciteit?</t>
  </si>
  <si>
    <t>- een standaard éénmalige aansluitvergoeding tot en met 25 meter;</t>
  </si>
  <si>
    <t>- een standaard éénmalige aansluitvergoeding per meter &gt; 25 meter;</t>
  </si>
  <si>
    <t>- een standaard periodieke aansluitvergoeding tot en met 25 meter; en/of</t>
  </si>
  <si>
    <t>- een standaard periodieke aansluitvergoeding voor elke meter &gt; 25 meter in geval van aansluitingen tussen de 3 en 10 MVA</t>
  </si>
  <si>
    <t xml:space="preserve">Indien dit niet het geval is, kunt u aangeven waarom er geen tarievenvoorstel is voor bepaalde categorieën? </t>
  </si>
  <si>
    <t>Als verklaring zou bijvoorbeeld kunnen gelden dat de betreffende categorie in het gebied waar u netbeheerder bent, niet voorkomt en komend jaar ook niet zal voorkomen.</t>
  </si>
  <si>
    <t>Is het tarievenvoorstel voor Periodieke aansluitvergoeding meerlengte per meter &gt; 25 meter voor aansluitingen 3-10 MVA volgens artikel 2.3.2.B van de TarievenCode Elektriciteit?</t>
  </si>
  <si>
    <t>Is er een tarievenvoorstel voor blindenergie (artikel 3.9.2 van de TarievenCode Elektriciteit)? Zo nee, waarom niet?</t>
  </si>
  <si>
    <t>Zijn de tarievenvoorstellen voor 600-uurs tarieven volgens artikel 3.7.5. A van de TarievenCode Elektriciteit?</t>
  </si>
  <si>
    <t>- is het tarief voor kWgecontracteerd van de 600-uurs tarieven 0,5 maal het tarief voor kWgecontracteerd van de "normale" deelmarkt?</t>
  </si>
  <si>
    <t>- is het tarief voor kWmax per week van de 600-uurs tarieven 18/52 maal het tarief voor kWmax per maand van de "normale" deelmarkt?</t>
  </si>
  <si>
    <t>- is het vastrechttarief van de 600-uurs tarieven gelijk aan het vastrechttarief van de "normale" deelmarkt?</t>
  </si>
  <si>
    <t>Zijn de tarievenvoorstellen in de deelmarkt afnemers EHS, HS, TS en Trafo HS+TS/MS volgens artikel 3.7.5. van de TarievenCode Elektriciteit?</t>
  </si>
  <si>
    <t>- Dekt de kWgeconcentreerd 50% van de kosten die, met toepassing van de verdeelsleutels voor de kostentoerekening volgens het cascade-beginsel, worden toegerekend aan de in die tariefcategorieën bovengenoemde netvlakken?</t>
  </si>
  <si>
    <t>- Dekt de kWmax 50% van de kosten die, met toepassing van de verdeelsleutels voor de kostentoerekening volgens het cascade-beginsel, worden toegerekend aan de in de tariefcategorieën bovengenoemde netvlakken?</t>
  </si>
  <si>
    <t>Zijn de tarievenvoorstellen in de deelmarkt Afnemers MS volgens artikel 3.7.9. van de TarievenCode Elektriciteit?</t>
  </si>
  <si>
    <t>- Dekt de kWgeconcentreerd 25% van de kosten die, met toepassing van de verdeelsleutels voor de kostentoerekening volgens het cascade-beginsel, worden toegerekend aan de in die categorie bovengenoemde netvlak?</t>
  </si>
  <si>
    <t>- Dekt de kWmax per maand 25% van de kosten die, met toepassing van de verdeelsleutels voor de kostentoerekening volgens het cascade-beginsel, worden toegerekend aan de in de tariefcategorie bovengenoemde netvlak?</t>
  </si>
  <si>
    <r>
      <rPr>
        <sz val="7"/>
        <rFont val="Times New Roman"/>
        <family val="1"/>
      </rPr>
      <t xml:space="preserve">-  </t>
    </r>
    <r>
      <rPr>
        <sz val="9.5"/>
        <rFont val="Arial"/>
        <family val="2"/>
      </rPr>
      <t>Dekt de kWh 50% van de kosten die, met toepassing van de verdeelsleutels voor de kostentoerekening volgens het cascade-beginsel, worden toegerekend aan de in de tariefcategorie bovengenoemde netvlak?</t>
    </r>
  </si>
  <si>
    <r>
      <t>Zijn de tarievenvoorstellen in de deelmarkt Afnemers LS en LS geschakeld volgens artikel 3.7.12. van de TarievenCode Elektriciteit</t>
    </r>
    <r>
      <rPr>
        <sz val="9.5"/>
        <rFont val="Arial"/>
        <family val="2"/>
      </rPr>
      <t>?</t>
    </r>
  </si>
  <si>
    <t>- Dekt de kWgeconcentreerd 16% van de kosten die, met toepassing van de verdeelsleutels voor de kostentoerekening volgens het cascade-beginsel, worden toegerekend aan de in die categorie genoemde netvlak voor verbruikers met een aansluiting met een doorlaatwaarde groter dan 3x80A?</t>
  </si>
  <si>
    <t>- Dekt de kWh voor laaguren en een kWh voor nomaaluren 84% van de kosten die, met toepassing van de verdeelsleutels voor de kostentoerekening volgens het cascade-beginsel,  worden toegerekend aan de in de tariefcategorie genoemde netvlak, voor verbruikers met een aansluiting met een doorlaatwaarde groter dan 3x80A?</t>
  </si>
  <si>
    <t xml:space="preserve">- Dekt de rekencapaciteit (kW), gebaseerd op de doorlaatwaarde van de aansluiting, 100% van de kosten die, met toepassing van de verdeelsleutels voor de kostentoerekening volgens het cascade-beginsel, worden toegerekend aan de in de tariefcategorie genoemde netvlak, voor verbruikers met een aansluiting met een doorlaatwaarde kleiner dan 3x80A? </t>
  </si>
  <si>
    <t>Zijn de tarievenvoorstellen in de deelmarkt Afnemers Trafo MS/LS volgens artikel 3.7.10. van de TarievenCode Elektriciteit?</t>
  </si>
  <si>
    <t>- is het tarief voor kWmax per maand gelijk aan het gelijknamige tarief in deelmarkt afnemers MS (1-20 kV)*?</t>
  </si>
  <si>
    <t>- is het tarief voor kWh normaal gelijk aan het gelijknamige tarief in de deelmarkt Afnemers MS (1-20 kV)*?</t>
  </si>
  <si>
    <t>*Indien een netbeheerder onderscheid maakt naar de deelmarkten Afnemers MS (1-20 kV) - DISTRIBUTIE en Afnemers MS (1-20 kV) – TRANSPORT kan een weging op basis van de rekenvolumes plaatsvinden.</t>
  </si>
  <si>
    <t>Zijn de capaciteitsgrenzen in het tarievenvoorstel aangeduid bij alle (aanwezige) periodieke en éénmalige aansluittarieven? Let op: hier dient geen overlap in de grenzen te zijn (artikel 2.3.3. van de TarievenCode Elektriciteit).</t>
  </si>
  <si>
    <t>Is het werkblad "Deelmarktgrenzen Transport" juist ingevuld en is dit toegelicht in het werkblad Toelichting? Let op: ook hier dient geen overlap in de grenzen te zijn (artikel 3.7.2 van de TarievenCode Elektriciteit).</t>
  </si>
  <si>
    <t>Zijn de vastrechttarieven uniform? Ofwel, zijn de vastrechttarieven op nul decimalen afgerond gelijk aan die van de overige netbeheerders of aan de vastrechttarieven 2013 (artikel 3.8.4 van de TarievenCode Elektriciteit)?</t>
  </si>
  <si>
    <t>Is de uitsplitsing van de elementen van de EAV-tarieven in het werkblad 'Elementen EAV tarieven' ingevuld voor elke categorie waarvoor u een tarief voorstelt en resulteert de controlecel in een waarde van nul?</t>
  </si>
  <si>
    <t>Indien voor een bepaald tarief de 4 procentpunt afwijking wordt overschreden, dient voor dit tarief een kostenonderbouwing te worden aangeleverd waaruit blijkt dat de afwijking van de verwachte tariefmutatie noodzakelijk is om tot een kostengeoriënteerd tarief te komen. Deze kostenonderbouwing dient gelijktijdig met de eerste versie van dit tariefvoorstel te worden aangeleverd bij ACM.</t>
  </si>
  <si>
    <t>Totale inkomsten</t>
  </si>
  <si>
    <t>Transporttarieven</t>
  </si>
  <si>
    <t>Aansluittarieven</t>
  </si>
  <si>
    <t>Deelmarktgrenzen Transport</t>
  </si>
  <si>
    <t>Elementen EAV Tarieven</t>
  </si>
  <si>
    <t>Controle Richtlijnen</t>
  </si>
  <si>
    <t>Overige Opmerkingen</t>
  </si>
  <si>
    <t>PAV &gt; 3*80A (per aansluiting)</t>
  </si>
  <si>
    <t xml:space="preserve">  </t>
  </si>
  <si>
    <t>EUR/jaar/meter</t>
  </si>
  <si>
    <t>Verwachte tariefmutatie</t>
  </si>
  <si>
    <t>Categorie</t>
  </si>
  <si>
    <t>Bronverwijzing</t>
  </si>
  <si>
    <t>Indeling technische codes</t>
  </si>
  <si>
    <t>Omschrijving</t>
  </si>
  <si>
    <t>Deelmarktgrens</t>
  </si>
  <si>
    <t>Deelmarktgrenzen Transporttarieven</t>
  </si>
  <si>
    <t>Deelmarkt en deelmarktgrenzen</t>
  </si>
  <si>
    <t>Deelmarkt</t>
  </si>
  <si>
    <t>Knip</t>
  </si>
  <si>
    <t>Beveiliging</t>
  </si>
  <si>
    <t>Verbinding</t>
  </si>
  <si>
    <t>Eénmalige aansluitvergoeding t/m 25 meter</t>
  </si>
  <si>
    <t>Eénmalige aansluitvergoeding &gt; 25 meter</t>
  </si>
  <si>
    <t>Rekenvolumes Aansluitdienst 2017-2021 en tarieven</t>
  </si>
  <si>
    <t>In dit bestand worden per netbeheerder de rekenvolumes en tarieven gepresenteerd.</t>
  </si>
  <si>
    <t>Dit blad dient ter controle van het tarievenvoorstel. Op dit blad wordt gecontroleerd of het tarievenvoorstel aan de maximale totale inkomsten voldoet en of het rekenvolume niet gewijzigd is. Daarnaast wordt de verwachte tariefmutatie berekend.</t>
  </si>
  <si>
    <t>Contactpersoon</t>
  </si>
  <si>
    <t>Telefoonnummer</t>
  </si>
  <si>
    <t>ACM</t>
  </si>
  <si>
    <t>Postbus 16326</t>
  </si>
  <si>
    <t>2500 BH  Den Haag</t>
  </si>
  <si>
    <t>Telefoonnummer: 070 - 72 22 000</t>
  </si>
  <si>
    <t>E-mailadres: codatahelpdesk@acm.nl</t>
  </si>
  <si>
    <t>Dit conceptbestand maakt geen onderdeel uit van een besluit door ACM. Dit bestand is om die reden niet op zichzelf appellabel. Mogelijkheden ten aanzien van bezwaar en beroep zijn opgenomen in het besluit.</t>
  </si>
  <si>
    <t>Elementen EAV tarieven</t>
  </si>
  <si>
    <t>Controle</t>
  </si>
  <si>
    <t>Contactgegevens</t>
  </si>
  <si>
    <t>Invuldatum</t>
  </si>
  <si>
    <t>Code bedrijf</t>
  </si>
  <si>
    <t>Naam bedrijf</t>
  </si>
  <si>
    <t>Adres</t>
  </si>
  <si>
    <t>Postcode</t>
  </si>
  <si>
    <t>Plaats</t>
  </si>
  <si>
    <t>E-mailadres</t>
  </si>
  <si>
    <t>Dit bestand is een concept. Aan dit bestand kunnen geen rechten worden ontleend</t>
  </si>
  <si>
    <t>ja</t>
  </si>
  <si>
    <t>Dit bestand maakt geen onderdeel uit van een besluit door ACM. Dit bestand is om die reden niet op zichzelf appellabel. Mogelijkheden ten aanzien van bezwaar en beroep zijn opgenomen in het besluit.</t>
  </si>
  <si>
    <t>EUR, pp 2020</t>
  </si>
  <si>
    <t xml:space="preserve">Toegestane Totale Inkomsten 2020 (incl. correcties) </t>
  </si>
  <si>
    <t>Toegestane Totale Inkomsten 2020 (incl. correcties) excl. Vastrecht</t>
  </si>
  <si>
    <t>Tarievenmodule transporttarieven 2021 Elektriciteit</t>
  </si>
  <si>
    <t>Tarievenmodule tarieven 2021 elektriciteit</t>
  </si>
  <si>
    <t>TI-berekening regionale netbeheerders elektriciteit 2021</t>
  </si>
  <si>
    <t>Dit Excel-bestand is bedoelt voor de tarievenvoorstellen voor het jaar 2021 voor de regionale netbeheerders elektriciteit.</t>
  </si>
  <si>
    <t>Deze berekeningen maken onderdeel uit van de tarievenbesluiten elektriciteit 2021.</t>
  </si>
  <si>
    <t>Tarievenvoorstel 2021</t>
  </si>
  <si>
    <t xml:space="preserve">Op dit blad wordt door de regionale netbeheerder een voorstel gedaan voor de transport- en aansluittarieven 2021. </t>
  </si>
  <si>
    <t>Totale Inkomsten 2021 inclusief correcties</t>
  </si>
  <si>
    <t>EUR, pp 2021</t>
  </si>
  <si>
    <t>Omzet 2021 voor de transportdienst: Netvlakken HS en TS</t>
  </si>
  <si>
    <t>Omzet 2021 voor de transportdienst: Netvlakken MS</t>
  </si>
  <si>
    <t>Omzet 2021 voor de transportdienst: Netvlakken LS</t>
  </si>
  <si>
    <t>Omzet 2021 voor de transportdienst: Blindvermogen</t>
  </si>
  <si>
    <t>Omzet 2021 voor de periodieke aansluitdienst</t>
  </si>
  <si>
    <t>Omzet 2021 voor de eenmailige aansluitdienst</t>
  </si>
  <si>
    <t>Omzet tarievenvoorstel 2021</t>
  </si>
  <si>
    <t xml:space="preserve">Toegestane Totale Inkomsten 2021 (incl. correcties) </t>
  </si>
  <si>
    <t>Toegestane Totale Inkomsten 2021 (incl. correcties) excl. Vastrecht</t>
  </si>
  <si>
    <t>Is het bedrag "Totale Inkomsten 2021 inclusief correcties" in het tabblad Tarievenvoorstel ongewijzigd? Zo nee, waarom niet?</t>
  </si>
  <si>
    <t>SO bestand</t>
  </si>
  <si>
    <t>Tarief 2021 (EUR)</t>
  </si>
  <si>
    <t>Somproduct vastrechttarieven 2020 en rekenvolumes REG2017 (alleen vastrecht)</t>
  </si>
  <si>
    <t xml:space="preserve">TI berekening 2021 Elektriciteit, tabblad 'TI-berekening 2021', regel 56. </t>
  </si>
  <si>
    <t xml:space="preserve">TI berekening 2020 Elektriciteit, tabblad 'TI-berekening 2020', regel 50. </t>
  </si>
  <si>
    <t>TI-berekening RNB-E 2021</t>
  </si>
  <si>
    <t>Tarievenbesluit elektriciteit 2021</t>
  </si>
  <si>
    <t>Tarievenblad elektriciteit 2021</t>
  </si>
  <si>
    <t>A1</t>
  </si>
  <si>
    <t>A2.1</t>
  </si>
  <si>
    <t>A2.2</t>
  </si>
  <si>
    <t/>
  </si>
  <si>
    <t>A3</t>
  </si>
  <si>
    <t>A3, A4, A5</t>
  </si>
  <si>
    <t>A6</t>
  </si>
  <si>
    <t>PAV Meerlengte 3-10 MVA</t>
  </si>
  <si>
    <t>A4, A5</t>
  </si>
  <si>
    <t>A1 Meerlengte</t>
  </si>
  <si>
    <t>A2.1 Meerlengte</t>
  </si>
  <si>
    <t>A2.2 Meerlengte</t>
  </si>
  <si>
    <t>A3 Meerlengte</t>
  </si>
  <si>
    <t>A4, A5 Meerlengte</t>
  </si>
  <si>
    <t>A6 Meerlengte</t>
  </si>
  <si>
    <t>&gt; 1*6A t/m 3*25A</t>
  </si>
  <si>
    <t>&gt; 3*25A t/m 3*80A</t>
  </si>
  <si>
    <t>&gt; 3*80A t/m 175 kVA</t>
  </si>
  <si>
    <t>&gt; 175kVA t/m 1750kVA</t>
  </si>
  <si>
    <t>&gt; 1.750kVA t/m 3.000kVA</t>
  </si>
  <si>
    <t>&gt; 3.000kVA t/m 10.000kVA</t>
  </si>
  <si>
    <t>3-10 MVA</t>
  </si>
  <si>
    <t>&gt; 3*35A t/m 3*63A</t>
  </si>
  <si>
    <t>&gt; 3*80 A t/m 3*125 A</t>
  </si>
  <si>
    <t>&gt; 3*125 A t/m 175 kVA</t>
  </si>
  <si>
    <t>&gt; 175 kVA t/m 630 kVA</t>
  </si>
  <si>
    <t>&gt; 630 kVA t/m 1.000 kVA</t>
  </si>
  <si>
    <t>&gt; 1.000 kVA t/m 1.750 kVA</t>
  </si>
  <si>
    <t>&gt; 1.750 kVA t/m 3.000 kVA</t>
  </si>
  <si>
    <t>&gt; 3.000 kVA t/m 10.000 kVA</t>
  </si>
  <si>
    <t xml:space="preserve">t/m 1*6A </t>
  </si>
  <si>
    <t>Stedin Netbeheer B.V.</t>
  </si>
  <si>
    <t>Postbus 1598</t>
  </si>
  <si>
    <t xml:space="preserve">3000 BN </t>
  </si>
  <si>
    <t>Rotterdam</t>
  </si>
  <si>
    <t>werkelijk spanningsniveau (&gt; 1,5 MW)</t>
  </si>
  <si>
    <t>Afnemers HS (110-150 kV) maximaal 600 uur p/jr</t>
  </si>
  <si>
    <t>Afnemers TS (25-50 kV) maximaal 600 uur p/jr</t>
  </si>
  <si>
    <t>Afnemers Trafo HS+TS/MS maximaal 600 uur p/jr</t>
  </si>
  <si>
    <t>Afnemers MS (1-20 kV) MS-Transport</t>
  </si>
  <si>
    <t>NVT</t>
  </si>
  <si>
    <t>Afnemers MS (1-20 kV) MS en MS-Distributie</t>
  </si>
  <si>
    <t>151 t/m 1.500 kW</t>
  </si>
  <si>
    <t>51 t/m 150 kW</t>
  </si>
  <si>
    <t>&gt; 3*80A , ≤ 50 kW</t>
  </si>
  <si>
    <t>Ja</t>
  </si>
  <si>
    <t>Zie kostenonderbouwingen.</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</si>
</sst>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_ ;_ * \-#,##0_ ;_ * &quot;-&quot;??_ ;_ @_ "/>
    <numFmt numFmtId="165" formatCode="_-* #,##0.00_-;_-* #,##0.00\-;_-* &quot;-&quot;??_-;_-@_-"/>
    <numFmt numFmtId="166" formatCode="0.0%"/>
    <numFmt numFmtId="167" formatCode="_-* #,##0_-;_-* #,##0\-;_-* &quot;-&quot;??_-;_-@_-"/>
    <numFmt numFmtId="168" formatCode="_(* #,##0_);_(* \(#,##0\);_(* &quot;-&quot;_);_(@_)"/>
    <numFmt numFmtId="169" formatCode="&quot;£ &quot;#,##0;\-&quot;£ &quot;#,##0"/>
    <numFmt numFmtId="170" formatCode="_ * #,##0.0000_ ;_ * \-#,##0.0000_ ;_ * &quot;-&quot;??_ ;_ @_ "/>
    <numFmt numFmtId="171" formatCode="_ * #,##0.0000_ ;_ * \-#,##0.0000_ ;_ * &quot;-&quot;????_ ;_ @_ "/>
  </numFmts>
  <fonts count="53" x14ac:knownFonts="1">
    <font>
      <sz val="10"/>
      <color theme="1"/>
      <name val="Arial"/>
      <family val="2"/>
    </font>
    <font>
      <sz val="11"/>
      <color theme="1"/>
      <name val="Calibri"/>
      <family val="2"/>
      <scheme val="minor"/>
    </font>
    <font>
      <sz val="11"/>
      <color theme="1"/>
      <name val="Calibri"/>
      <family val="2"/>
      <scheme val="minor"/>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b/>
      <sz val="10"/>
      <color indexed="9"/>
      <name val="Arial"/>
      <family val="2"/>
    </font>
    <font>
      <sz val="10"/>
      <name val="ScalaSans"/>
      <family val="2"/>
    </font>
    <font>
      <b/>
      <sz val="11"/>
      <color indexed="52"/>
      <name val="Calibri"/>
      <family val="2"/>
    </font>
    <font>
      <sz val="11"/>
      <color indexed="52"/>
      <name val="Calibri"/>
      <family val="2"/>
    </font>
    <font>
      <sz val="11"/>
      <color indexed="17"/>
      <name val="Calibri"/>
      <family val="2"/>
    </font>
    <font>
      <sz val="11"/>
      <color indexed="60"/>
      <name val="Calibri"/>
      <family val="2"/>
    </font>
    <font>
      <sz val="9"/>
      <name val="Arial"/>
      <family val="2"/>
    </font>
    <font>
      <b/>
      <sz val="18"/>
      <color indexed="56"/>
      <name val="Cambria"/>
      <family val="2"/>
    </font>
    <font>
      <b/>
      <sz val="11"/>
      <color indexed="8"/>
      <name val="Calibri"/>
      <family val="2"/>
    </font>
    <font>
      <sz val="11"/>
      <color indexed="10"/>
      <name val="Calibri"/>
      <family val="2"/>
    </font>
    <font>
      <sz val="9.5"/>
      <name val="Arial"/>
      <family val="2"/>
    </font>
    <font>
      <sz val="7"/>
      <name val="Times New Roman"/>
      <family val="1"/>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1"/>
      <color indexed="8"/>
      <name val="Arial"/>
      <family val="2"/>
    </font>
    <font>
      <sz val="11"/>
      <color theme="1"/>
      <name val="Arial"/>
      <family val="2"/>
    </font>
  </fonts>
  <fills count="5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CCFFCC"/>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2"/>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0"/>
        <bgColor indexed="64"/>
      </patternFill>
    </fill>
    <fill>
      <patternFill patternType="solid">
        <fgColor indexed="9"/>
        <bgColor indexed="64"/>
      </patternFill>
    </fill>
    <fill>
      <patternFill patternType="solid">
        <fgColor indexed="42"/>
      </patternFill>
    </fill>
    <fill>
      <patternFill patternType="solid">
        <fgColor indexed="22"/>
      </patternFill>
    </fill>
    <fill>
      <patternFill patternType="solid">
        <fgColor indexed="43"/>
      </patternFill>
    </fill>
    <fill>
      <patternFill patternType="solid">
        <fgColor rgb="FF99FF99"/>
        <bgColor indexed="64"/>
      </patternFill>
    </fill>
    <fill>
      <patternFill patternType="solid">
        <fgColor rgb="FFE1FFE1"/>
        <bgColor indexed="64"/>
      </patternFill>
    </fill>
    <fill>
      <patternFill patternType="solid">
        <fgColor rgb="FF99CCFF"/>
        <bgColor indexed="64"/>
      </patternFill>
    </fill>
    <fill>
      <patternFill patternType="solid">
        <fgColor rgb="FFFFC000"/>
        <bgColor indexed="64"/>
      </patternFill>
    </fill>
    <fill>
      <patternFill patternType="solid">
        <fgColor rgb="FF92D050"/>
        <bgColor indexed="64"/>
      </patternFill>
    </fill>
    <fill>
      <patternFill patternType="solid">
        <fgColor theme="5" tint="0.59999389629810485"/>
        <bgColor indexed="64"/>
      </patternFill>
    </fill>
    <fill>
      <patternFill patternType="solid">
        <fgColor theme="1"/>
        <bgColor indexed="64"/>
      </patternFill>
    </fill>
  </fills>
  <borders count="37">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thin">
        <color indexed="62"/>
      </top>
      <bottom style="double">
        <color indexed="62"/>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auto="1"/>
      </left>
      <right style="thin">
        <color auto="1"/>
      </right>
      <top/>
      <bottom style="thin">
        <color auto="1"/>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s>
  <cellStyleXfs count="123">
    <xf numFmtId="0" fontId="0" fillId="0" borderId="0">
      <alignment vertical="top"/>
    </xf>
    <xf numFmtId="0" fontId="4" fillId="2" borderId="0" applyNumberFormat="0" applyBorder="0" applyAlignment="0" applyProtection="0"/>
    <xf numFmtId="0" fontId="5" fillId="3" borderId="0" applyNumberFormat="0" applyBorder="0" applyAlignment="0" applyProtection="0"/>
    <xf numFmtId="0" fontId="6" fillId="4" borderId="0" applyNumberFormat="0" applyBorder="0" applyAlignment="0" applyProtection="0"/>
    <xf numFmtId="0" fontId="17" fillId="17" borderId="5" applyNumberFormat="0" applyAlignment="0" applyProtection="0"/>
    <xf numFmtId="0" fontId="18" fillId="18" borderId="6" applyNumberFormat="0" applyAlignment="0" applyProtection="0"/>
    <xf numFmtId="0" fontId="19" fillId="18" borderId="5" applyNumberFormat="0" applyAlignment="0" applyProtection="0"/>
    <xf numFmtId="0" fontId="20" fillId="0" borderId="7" applyNumberFormat="0" applyFill="0" applyAlignment="0" applyProtection="0"/>
    <xf numFmtId="0" fontId="14" fillId="19" borderId="8" applyNumberFormat="0" applyAlignment="0" applyProtection="0"/>
    <xf numFmtId="0" fontId="16" fillId="20" borderId="9" applyNumberFormat="0" applyFont="0" applyAlignment="0" applyProtection="0"/>
    <xf numFmtId="0" fontId="21" fillId="0" borderId="0" applyNumberForma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44" fontId="16" fillId="0" borderId="0" applyFont="0" applyFill="0" applyBorder="0" applyAlignment="0" applyProtection="0"/>
    <xf numFmtId="42" fontId="16" fillId="0" borderId="0" applyFont="0" applyFill="0" applyBorder="0" applyAlignment="0" applyProtection="0"/>
    <xf numFmtId="9" fontId="16" fillId="0" borderId="0" applyFont="0" applyFill="0" applyBorder="0" applyAlignment="0" applyProtection="0"/>
    <xf numFmtId="0" fontId="23" fillId="0" borderId="0" applyNumberFormat="0" applyFill="0" applyBorder="0" applyAlignment="0" applyProtection="0"/>
    <xf numFmtId="0" fontId="24" fillId="0" borderId="10" applyNumberFormat="0" applyFill="0" applyAlignment="0" applyProtection="0"/>
    <xf numFmtId="0" fontId="25" fillId="0" borderId="11" applyNumberFormat="0" applyFill="0" applyAlignment="0" applyProtection="0"/>
    <xf numFmtId="0" fontId="26" fillId="0" borderId="12" applyNumberFormat="0" applyFill="0" applyAlignment="0" applyProtection="0"/>
    <xf numFmtId="0" fontId="26" fillId="0" borderId="0" applyNumberFormat="0" applyFill="0" applyBorder="0" applyAlignment="0" applyProtection="0"/>
    <xf numFmtId="0" fontId="15" fillId="0" borderId="0" applyNumberFormat="0" applyFill="0" applyBorder="0" applyAlignment="0" applyProtection="0"/>
    <xf numFmtId="0" fontId="27" fillId="0" borderId="0" applyNumberFormat="0" applyFill="0" applyBorder="0" applyAlignment="0" applyProtection="0"/>
    <xf numFmtId="0" fontId="28" fillId="0" borderId="13" applyNumberFormat="0" applyFill="0" applyAlignment="0" applyProtection="0"/>
    <xf numFmtId="0" fontId="29"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29" fillId="37" borderId="0" applyNumberFormat="0" applyBorder="0" applyAlignment="0" applyProtection="0"/>
    <xf numFmtId="0" fontId="29" fillId="38" borderId="0" applyNumberFormat="0" applyBorder="0" applyAlignment="0" applyProtection="0"/>
    <xf numFmtId="0" fontId="3" fillId="39" borderId="0" applyNumberFormat="0" applyBorder="0" applyAlignment="0" applyProtection="0"/>
    <xf numFmtId="0" fontId="3" fillId="40"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3" fillId="43" borderId="0" applyNumberFormat="0" applyBorder="0" applyAlignment="0" applyProtection="0"/>
    <xf numFmtId="0" fontId="3" fillId="44" borderId="0" applyNumberFormat="0" applyBorder="0" applyAlignment="0" applyProtection="0"/>
    <xf numFmtId="0" fontId="29" fillId="45" borderId="0" applyNumberFormat="0" applyBorder="0" applyAlignment="0" applyProtection="0"/>
    <xf numFmtId="0" fontId="30" fillId="0" borderId="0" applyNumberFormat="0" applyFill="0" applyBorder="0" applyAlignment="0" applyProtection="0"/>
    <xf numFmtId="49" fontId="22" fillId="0" borderId="0" applyFill="0" applyBorder="0" applyAlignment="0" applyProtection="0"/>
    <xf numFmtId="43" fontId="7" fillId="13" borderId="0" applyFont="0" applyFill="0" applyBorder="0" applyAlignment="0" applyProtection="0">
      <alignment vertical="top"/>
    </xf>
    <xf numFmtId="10" fontId="7" fillId="0" borderId="0" applyFont="0" applyFill="0" applyBorder="0" applyAlignment="0" applyProtection="0">
      <alignment vertical="top"/>
    </xf>
    <xf numFmtId="0" fontId="33" fillId="50" borderId="24" applyNumberFormat="0" applyAlignment="0" applyProtection="0"/>
    <xf numFmtId="0" fontId="35" fillId="49" borderId="0" applyNumberFormat="0" applyBorder="0" applyAlignment="0" applyProtection="0"/>
    <xf numFmtId="0" fontId="34" fillId="0" borderId="25" applyNumberFormat="0" applyFill="0" applyAlignment="0" applyProtection="0"/>
    <xf numFmtId="0" fontId="36" fillId="51" borderId="0" applyNumberFormat="0" applyBorder="0" applyAlignment="0" applyProtection="0"/>
    <xf numFmtId="0" fontId="38" fillId="0" borderId="0" applyNumberFormat="0" applyFill="0" applyBorder="0" applyAlignment="0" applyProtection="0"/>
    <xf numFmtId="0" fontId="39" fillId="0" borderId="26" applyNumberFormat="0" applyFill="0" applyAlignment="0" applyProtection="0"/>
    <xf numFmtId="0" fontId="40" fillId="0" borderId="0" applyNumberFormat="0" applyFill="0" applyBorder="0" applyAlignment="0" applyProtection="0"/>
    <xf numFmtId="0" fontId="37" fillId="0" borderId="0">
      <alignment vertical="top"/>
    </xf>
    <xf numFmtId="0" fontId="37" fillId="0" borderId="0">
      <alignment vertical="top"/>
    </xf>
    <xf numFmtId="38" fontId="7" fillId="0" borderId="0" applyFont="0" applyFill="0" applyBorder="0" applyAlignment="0" applyProtection="0"/>
    <xf numFmtId="0" fontId="7" fillId="0" borderId="0" applyNumberFormat="0" applyFill="0" applyBorder="0" applyAlignment="0" applyProtection="0"/>
    <xf numFmtId="0" fontId="37" fillId="0" borderId="0">
      <alignment vertical="top"/>
    </xf>
    <xf numFmtId="168" fontId="7" fillId="0" borderId="0" applyFont="0" applyFill="0" applyBorder="0" applyAlignment="0" applyProtection="0"/>
    <xf numFmtId="43" fontId="1" fillId="0" borderId="0" applyFont="0" applyFill="0" applyBorder="0" applyAlignment="0" applyProtection="0"/>
    <xf numFmtId="0" fontId="1" fillId="0" borderId="0"/>
    <xf numFmtId="10" fontId="7" fillId="0" borderId="0" applyFont="0" applyFill="0" applyBorder="0" applyAlignment="0" applyProtection="0">
      <alignment vertical="top"/>
    </xf>
    <xf numFmtId="165" fontId="7" fillId="0" borderId="0" applyFont="0" applyFill="0" applyBorder="0" applyAlignment="0" applyProtection="0"/>
    <xf numFmtId="165" fontId="7" fillId="0" borderId="0" applyFont="0" applyFill="0" applyBorder="0" applyAlignment="0" applyProtection="0"/>
    <xf numFmtId="0" fontId="7" fillId="0" borderId="0"/>
    <xf numFmtId="43" fontId="7" fillId="13" borderId="0" applyFont="0" applyFill="0" applyBorder="0" applyAlignment="0" applyProtection="0">
      <alignment vertical="top"/>
    </xf>
    <xf numFmtId="49" fontId="10" fillId="0" borderId="0">
      <alignment vertical="top"/>
    </xf>
    <xf numFmtId="0" fontId="7" fillId="0" borderId="0">
      <alignment vertical="top"/>
    </xf>
    <xf numFmtId="49" fontId="11" fillId="0" borderId="0">
      <alignment vertical="top"/>
    </xf>
    <xf numFmtId="43" fontId="7" fillId="15" borderId="0">
      <alignment vertical="top"/>
    </xf>
    <xf numFmtId="43" fontId="7" fillId="8" borderId="0">
      <alignment vertical="top"/>
    </xf>
    <xf numFmtId="43" fontId="7" fillId="46" borderId="0" applyNumberFormat="0">
      <alignment vertical="top"/>
    </xf>
    <xf numFmtId="43" fontId="7" fillId="53" borderId="0">
      <alignment vertical="top"/>
    </xf>
    <xf numFmtId="43" fontId="7" fillId="11" borderId="0">
      <alignment vertical="top"/>
    </xf>
    <xf numFmtId="43" fontId="7" fillId="14" borderId="0">
      <alignment vertical="top"/>
    </xf>
    <xf numFmtId="49" fontId="8" fillId="21" borderId="1">
      <alignment vertical="top"/>
    </xf>
    <xf numFmtId="49" fontId="9" fillId="5" borderId="1">
      <alignment vertical="top"/>
    </xf>
    <xf numFmtId="43" fontId="7" fillId="13" borderId="0">
      <alignment vertical="top"/>
    </xf>
    <xf numFmtId="43" fontId="7" fillId="52" borderId="0">
      <alignment vertical="top"/>
    </xf>
    <xf numFmtId="0" fontId="7" fillId="0" borderId="0"/>
    <xf numFmtId="49" fontId="8" fillId="21" borderId="1">
      <alignment vertical="top"/>
    </xf>
    <xf numFmtId="49" fontId="8" fillId="0" borderId="0">
      <alignment vertical="top"/>
    </xf>
    <xf numFmtId="49" fontId="9" fillId="5" borderId="1">
      <alignment vertical="top"/>
    </xf>
    <xf numFmtId="169" fontId="7" fillId="0" borderId="0"/>
    <xf numFmtId="0" fontId="43" fillId="0" borderId="10" applyNumberFormat="0" applyFill="0" applyAlignment="0" applyProtection="0"/>
    <xf numFmtId="0" fontId="44" fillId="0" borderId="11" applyNumberFormat="0" applyFill="0" applyAlignment="0" applyProtection="0"/>
    <xf numFmtId="0" fontId="45" fillId="0" borderId="12" applyNumberFormat="0" applyFill="0" applyAlignment="0" applyProtection="0"/>
    <xf numFmtId="0" fontId="45" fillId="0" borderId="0" applyNumberFormat="0" applyFill="0" applyBorder="0" applyAlignment="0" applyProtection="0"/>
    <xf numFmtId="0" fontId="5" fillId="3" borderId="0" applyNumberFormat="0" applyBorder="0" applyAlignment="0" applyProtection="0"/>
    <xf numFmtId="0" fontId="46" fillId="17" borderId="5" applyNumberFormat="0" applyAlignment="0" applyProtection="0"/>
    <xf numFmtId="0" fontId="47" fillId="18" borderId="6" applyNumberFormat="0" applyAlignment="0" applyProtection="0"/>
    <xf numFmtId="0" fontId="48" fillId="19" borderId="8" applyNumberFormat="0" applyAlignment="0" applyProtection="0"/>
    <xf numFmtId="0" fontId="49" fillId="0" borderId="0" applyNumberFormat="0" applyFill="0" applyBorder="0" applyAlignment="0" applyProtection="0"/>
    <xf numFmtId="0" fontId="50"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50" fillId="25" borderId="0" applyNumberFormat="0" applyBorder="0" applyAlignment="0" applyProtection="0"/>
    <xf numFmtId="0" fontId="50"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50" fillId="29" borderId="0" applyNumberFormat="0" applyBorder="0" applyAlignment="0" applyProtection="0"/>
    <xf numFmtId="0" fontId="50"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50" fillId="33" borderId="0" applyNumberFormat="0" applyBorder="0" applyAlignment="0" applyProtection="0"/>
    <xf numFmtId="0" fontId="50"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50" fillId="37" borderId="0" applyNumberFormat="0" applyBorder="0" applyAlignment="0" applyProtection="0"/>
    <xf numFmtId="0" fontId="50"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50" fillId="41" borderId="0" applyNumberFormat="0" applyBorder="0" applyAlignment="0" applyProtection="0"/>
    <xf numFmtId="0" fontId="50"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50" fillId="45" borderId="0" applyNumberFormat="0" applyBorder="0" applyAlignment="0" applyProtection="0"/>
  </cellStyleXfs>
  <cellXfs count="190">
    <xf numFmtId="0" fontId="0" fillId="0" borderId="0" xfId="0">
      <alignment vertical="top"/>
    </xf>
    <xf numFmtId="0" fontId="7" fillId="0" borderId="0" xfId="70" applyFont="1" applyFill="1" applyBorder="1" applyAlignment="1">
      <alignment horizontal="left" vertical="top" wrapText="1"/>
    </xf>
    <xf numFmtId="164" fontId="3" fillId="0" borderId="32" xfId="71" applyNumberFormat="1" applyFont="1" applyFill="1" applyBorder="1" applyAlignment="1"/>
    <xf numFmtId="0" fontId="7" fillId="0" borderId="32" xfId="73" applyFont="1" applyBorder="1">
      <alignment vertical="top"/>
    </xf>
    <xf numFmtId="164" fontId="3" fillId="0" borderId="0" xfId="71" applyNumberFormat="1" applyFont="1" applyFill="1" applyAlignment="1"/>
    <xf numFmtId="0" fontId="7" fillId="0" borderId="14" xfId="73" applyFont="1" applyBorder="1">
      <alignment vertical="top"/>
    </xf>
    <xf numFmtId="0" fontId="7" fillId="0" borderId="29" xfId="73" applyFont="1" applyBorder="1">
      <alignment vertical="top"/>
    </xf>
    <xf numFmtId="43" fontId="7" fillId="0" borderId="0" xfId="73" applyNumberFormat="1" applyBorder="1">
      <alignment vertical="top"/>
    </xf>
    <xf numFmtId="0" fontId="7" fillId="0" borderId="14" xfId="73" applyBorder="1">
      <alignment vertical="top"/>
    </xf>
    <xf numFmtId="0" fontId="7" fillId="0" borderId="29" xfId="73" applyBorder="1">
      <alignment vertical="top"/>
    </xf>
    <xf numFmtId="0" fontId="7" fillId="0" borderId="32" xfId="73" applyBorder="1">
      <alignment vertical="top"/>
    </xf>
    <xf numFmtId="165" fontId="7" fillId="0" borderId="14" xfId="65" applyNumberFormat="1" applyFont="1" applyFill="1" applyBorder="1" applyAlignment="1" applyProtection="1">
      <alignment horizontal="left"/>
      <protection locked="0"/>
    </xf>
    <xf numFmtId="165" fontId="7" fillId="0" borderId="29" xfId="65" applyNumberFormat="1" applyFont="1" applyFill="1" applyBorder="1" applyAlignment="1" applyProtection="1">
      <alignment horizontal="left"/>
      <protection locked="0"/>
    </xf>
    <xf numFmtId="0" fontId="0" fillId="0" borderId="0" xfId="66" applyFont="1"/>
    <xf numFmtId="0" fontId="7" fillId="0" borderId="0" xfId="66" applyFont="1"/>
    <xf numFmtId="165" fontId="7" fillId="0" borderId="32" xfId="69" applyNumberFormat="1" applyFont="1" applyFill="1" applyBorder="1"/>
    <xf numFmtId="165" fontId="7" fillId="0" borderId="14" xfId="69" applyNumberFormat="1" applyFont="1" applyFill="1" applyBorder="1"/>
    <xf numFmtId="167" fontId="3" fillId="0" borderId="0" xfId="69" applyNumberFormat="1" applyFont="1" applyFill="1" applyBorder="1" applyAlignment="1">
      <alignment horizontal="center"/>
    </xf>
    <xf numFmtId="167" fontId="7" fillId="0" borderId="0" xfId="65" applyNumberFormat="1" applyFont="1" applyFill="1" applyAlignment="1">
      <alignment horizontal="center"/>
    </xf>
    <xf numFmtId="167" fontId="7" fillId="0" borderId="0" xfId="69" applyNumberFormat="1" applyFont="1" applyFill="1" applyAlignment="1">
      <alignment horizontal="center"/>
    </xf>
    <xf numFmtId="0" fontId="3" fillId="0" borderId="0" xfId="66" applyFont="1" applyAlignment="1">
      <alignment horizontal="center"/>
    </xf>
    <xf numFmtId="165" fontId="3" fillId="0" borderId="0" xfId="69" applyFont="1"/>
    <xf numFmtId="167" fontId="3" fillId="0" borderId="0" xfId="69" applyNumberFormat="1" applyFont="1"/>
    <xf numFmtId="165" fontId="3" fillId="0" borderId="0" xfId="69" applyFont="1" applyAlignment="1">
      <alignment horizontal="center"/>
    </xf>
    <xf numFmtId="167" fontId="3" fillId="0" borderId="0" xfId="69" applyNumberFormat="1" applyFont="1" applyAlignment="1">
      <alignment horizontal="center"/>
    </xf>
    <xf numFmtId="167" fontId="7" fillId="0" borderId="32" xfId="69" applyNumberFormat="1" applyFont="1" applyFill="1" applyBorder="1"/>
    <xf numFmtId="167" fontId="7" fillId="0" borderId="14" xfId="69" applyNumberFormat="1" applyFont="1" applyFill="1" applyBorder="1"/>
    <xf numFmtId="10" fontId="7" fillId="0" borderId="0" xfId="67">
      <alignment vertical="top"/>
    </xf>
    <xf numFmtId="43" fontId="7" fillId="0" borderId="29" xfId="71" applyFont="1" applyFill="1" applyBorder="1" applyAlignment="1"/>
    <xf numFmtId="0" fontId="3" fillId="0" borderId="0" xfId="66" applyFont="1"/>
    <xf numFmtId="43" fontId="7" fillId="0" borderId="0" xfId="67" applyNumberFormat="1">
      <alignment vertical="top"/>
    </xf>
    <xf numFmtId="10" fontId="7" fillId="0" borderId="0" xfId="67" applyAlignment="1">
      <alignment horizontal="left" vertical="top"/>
    </xf>
    <xf numFmtId="164" fontId="3" fillId="0" borderId="0" xfId="71" applyNumberFormat="1" applyFont="1" applyFill="1" applyBorder="1" applyAlignment="1"/>
    <xf numFmtId="0" fontId="8" fillId="0" borderId="0" xfId="66" applyFont="1"/>
    <xf numFmtId="0" fontId="7" fillId="0" borderId="0" xfId="70"/>
    <xf numFmtId="0" fontId="8" fillId="7" borderId="0" xfId="66" applyFont="1" applyFill="1"/>
    <xf numFmtId="43" fontId="7" fillId="0" borderId="2" xfId="73" applyNumberFormat="1" applyBorder="1">
      <alignment vertical="top"/>
    </xf>
    <xf numFmtId="0" fontId="7" fillId="48" borderId="16" xfId="70" applyFont="1" applyFill="1" applyBorder="1" applyAlignment="1">
      <alignment wrapText="1"/>
    </xf>
    <xf numFmtId="0" fontId="7" fillId="48" borderId="15" xfId="70" applyFont="1" applyFill="1" applyBorder="1" applyAlignment="1">
      <alignment horizontal="center" vertical="top"/>
    </xf>
    <xf numFmtId="0" fontId="32" fillId="48" borderId="23" xfId="70" applyNumberFormat="1" applyFont="1" applyFill="1" applyBorder="1" applyAlignment="1">
      <alignment horizontal="left" vertical="top" wrapText="1"/>
    </xf>
    <xf numFmtId="0" fontId="7" fillId="48" borderId="0" xfId="70" applyFont="1" applyFill="1" applyAlignment="1">
      <alignment horizontal="center" vertical="top"/>
    </xf>
    <xf numFmtId="0" fontId="7" fillId="48" borderId="21" xfId="70" applyFont="1" applyFill="1" applyBorder="1" applyAlignment="1">
      <alignment horizontal="center" vertical="top"/>
    </xf>
    <xf numFmtId="0" fontId="7" fillId="48" borderId="19" xfId="70" applyFont="1" applyFill="1" applyBorder="1" applyAlignment="1">
      <alignment horizontal="center" vertical="top"/>
    </xf>
    <xf numFmtId="0" fontId="7" fillId="48" borderId="17" xfId="70" applyFont="1" applyFill="1" applyBorder="1" applyAlignment="1">
      <alignment horizontal="center" vertical="top"/>
    </xf>
    <xf numFmtId="0" fontId="7" fillId="48" borderId="0" xfId="70" applyFont="1" applyFill="1" applyAlignment="1">
      <alignment horizontal="left" vertical="top" wrapText="1"/>
    </xf>
    <xf numFmtId="0" fontId="7" fillId="48" borderId="0" xfId="70" applyFont="1" applyFill="1" applyAlignment="1">
      <alignment horizontal="left" vertical="top"/>
    </xf>
    <xf numFmtId="0" fontId="41" fillId="0" borderId="0" xfId="70" applyFont="1" applyAlignment="1">
      <alignment wrapText="1"/>
    </xf>
    <xf numFmtId="0" fontId="7" fillId="0" borderId="0" xfId="70" applyAlignment="1">
      <alignment wrapText="1"/>
    </xf>
    <xf numFmtId="0" fontId="41" fillId="0" borderId="0" xfId="70" quotePrefix="1" applyFont="1" applyAlignment="1">
      <alignment wrapText="1"/>
    </xf>
    <xf numFmtId="0" fontId="7" fillId="0" borderId="0" xfId="70" applyFont="1" applyAlignment="1">
      <alignment vertical="center" wrapText="1"/>
    </xf>
    <xf numFmtId="0" fontId="7" fillId="0" borderId="0" xfId="70" quotePrefix="1" applyFont="1" applyFill="1" applyBorder="1" applyAlignment="1">
      <alignment horizontal="left" vertical="top" wrapText="1"/>
    </xf>
    <xf numFmtId="0" fontId="7" fillId="0" borderId="0" xfId="70" applyFont="1" applyFill="1" applyBorder="1" applyAlignment="1">
      <alignment wrapText="1"/>
    </xf>
    <xf numFmtId="0" fontId="7" fillId="48" borderId="0" xfId="70" applyFont="1" applyFill="1" applyBorder="1"/>
    <xf numFmtId="0" fontId="7" fillId="0" borderId="0" xfId="70" applyFont="1" applyFill="1" applyAlignment="1">
      <alignment horizontal="left" vertical="top" wrapText="1"/>
    </xf>
    <xf numFmtId="0" fontId="7" fillId="48" borderId="0" xfId="70" applyFont="1" applyFill="1" applyBorder="1" applyAlignment="1">
      <alignment horizontal="center" vertical="top"/>
    </xf>
    <xf numFmtId="10" fontId="7" fillId="14" borderId="0" xfId="67" applyFill="1" applyBorder="1">
      <alignment vertical="top"/>
    </xf>
    <xf numFmtId="166" fontId="7" fillId="0" borderId="2" xfId="67" applyNumberFormat="1" applyFont="1" applyFill="1" applyBorder="1" applyAlignment="1">
      <alignment vertical="center"/>
    </xf>
    <xf numFmtId="164" fontId="7" fillId="15" borderId="0" xfId="75" applyNumberFormat="1" applyBorder="1">
      <alignment vertical="top"/>
    </xf>
    <xf numFmtId="164" fontId="7" fillId="0" borderId="32" xfId="69" applyNumberFormat="1" applyFont="1" applyFill="1" applyBorder="1" applyAlignment="1"/>
    <xf numFmtId="167" fontId="7" fillId="0" borderId="29" xfId="69" applyNumberFormat="1" applyFont="1" applyFill="1" applyBorder="1"/>
    <xf numFmtId="164" fontId="7" fillId="47" borderId="2" xfId="69" applyNumberFormat="1" applyFont="1" applyFill="1" applyBorder="1" applyAlignment="1"/>
    <xf numFmtId="39" fontId="31" fillId="47" borderId="0" xfId="70" applyNumberFormat="1" applyFont="1" applyFill="1" applyBorder="1" applyAlignment="1">
      <alignment horizontal="center" vertical="center"/>
    </xf>
    <xf numFmtId="164" fontId="7" fillId="0" borderId="0" xfId="68" applyNumberFormat="1" applyFont="1" applyFill="1" applyBorder="1" applyAlignment="1">
      <alignment vertical="center"/>
    </xf>
    <xf numFmtId="43" fontId="7" fillId="0" borderId="0" xfId="73" applyNumberFormat="1">
      <alignment vertical="top"/>
    </xf>
    <xf numFmtId="164" fontId="7" fillId="0" borderId="0" xfId="71" applyNumberFormat="1" applyFont="1" applyFill="1" applyAlignment="1"/>
    <xf numFmtId="0" fontId="7" fillId="0" borderId="0" xfId="70" applyNumberFormat="1" applyFont="1" applyFill="1" applyBorder="1" applyAlignment="1">
      <alignment horizontal="right" vertical="center"/>
    </xf>
    <xf numFmtId="164" fontId="7" fillId="47" borderId="0" xfId="71" applyNumberFormat="1" applyFont="1" applyFill="1" applyBorder="1" applyAlignment="1">
      <alignment vertical="center"/>
    </xf>
    <xf numFmtId="164" fontId="7" fillId="13" borderId="0" xfId="83" applyNumberFormat="1">
      <alignment vertical="top"/>
    </xf>
    <xf numFmtId="0" fontId="7" fillId="47" borderId="0" xfId="70" applyNumberFormat="1" applyFont="1" applyFill="1" applyBorder="1" applyAlignment="1">
      <alignment vertical="center"/>
    </xf>
    <xf numFmtId="0" fontId="7" fillId="0" borderId="0" xfId="70" applyFont="1" applyFill="1" applyBorder="1" applyAlignment="1">
      <alignment horizontal="right" vertical="center"/>
    </xf>
    <xf numFmtId="0" fontId="7" fillId="47" borderId="0" xfId="70" applyFont="1" applyFill="1" applyBorder="1" applyAlignment="1">
      <alignment vertical="center"/>
    </xf>
    <xf numFmtId="167" fontId="7" fillId="0" borderId="2" xfId="69" applyNumberFormat="1" applyFont="1" applyFill="1" applyBorder="1"/>
    <xf numFmtId="0" fontId="7" fillId="0" borderId="0" xfId="70" applyFont="1" applyFill="1" applyBorder="1" applyAlignment="1">
      <alignment vertical="center"/>
    </xf>
    <xf numFmtId="0" fontId="7" fillId="47" borderId="0" xfId="70" applyFont="1" applyFill="1" applyBorder="1" applyAlignment="1">
      <alignment horizontal="right" vertical="center"/>
    </xf>
    <xf numFmtId="43" fontId="7" fillId="0" borderId="0" xfId="78" applyFill="1">
      <alignment vertical="top"/>
    </xf>
    <xf numFmtId="0" fontId="7" fillId="0" borderId="0" xfId="73" applyFont="1" applyAlignment="1">
      <alignment vertical="top"/>
    </xf>
    <xf numFmtId="0" fontId="7" fillId="47" borderId="0" xfId="73" applyFill="1">
      <alignment vertical="top"/>
    </xf>
    <xf numFmtId="43" fontId="7" fillId="15" borderId="33" xfId="75" applyBorder="1">
      <alignment vertical="top"/>
    </xf>
    <xf numFmtId="43" fontId="7" fillId="15" borderId="34" xfId="75" applyBorder="1">
      <alignment vertical="top"/>
    </xf>
    <xf numFmtId="43" fontId="7" fillId="15" borderId="28" xfId="75" applyBorder="1">
      <alignment vertical="top"/>
    </xf>
    <xf numFmtId="43" fontId="7" fillId="15" borderId="27" xfId="75" applyBorder="1">
      <alignment vertical="top"/>
    </xf>
    <xf numFmtId="43" fontId="7" fillId="15" borderId="36" xfId="75" applyBorder="1">
      <alignment vertical="top"/>
    </xf>
    <xf numFmtId="43" fontId="7" fillId="15" borderId="31" xfId="75" applyBorder="1">
      <alignment vertical="top"/>
    </xf>
    <xf numFmtId="43" fontId="7" fillId="13" borderId="32" xfId="78" applyFill="1" applyBorder="1">
      <alignment vertical="top"/>
    </xf>
    <xf numFmtId="43" fontId="7" fillId="52" borderId="32" xfId="84" applyNumberFormat="1" applyBorder="1">
      <alignment vertical="top"/>
    </xf>
    <xf numFmtId="43" fontId="7" fillId="13" borderId="14" xfId="78" applyFill="1" applyBorder="1">
      <alignment vertical="top"/>
    </xf>
    <xf numFmtId="43" fontId="7" fillId="52" borderId="14" xfId="84" applyNumberFormat="1" applyBorder="1">
      <alignment vertical="top"/>
    </xf>
    <xf numFmtId="43" fontId="7" fillId="13" borderId="29" xfId="78" applyFill="1" applyBorder="1">
      <alignment vertical="top"/>
    </xf>
    <xf numFmtId="43" fontId="7" fillId="52" borderId="29" xfId="84" applyNumberFormat="1" applyBorder="1">
      <alignment vertical="top"/>
    </xf>
    <xf numFmtId="0" fontId="15" fillId="0" borderId="0" xfId="73" applyFont="1">
      <alignment vertical="top"/>
    </xf>
    <xf numFmtId="43" fontId="7" fillId="52" borderId="4" xfId="84" applyNumberFormat="1" applyBorder="1">
      <alignment vertical="top"/>
    </xf>
    <xf numFmtId="0" fontId="7" fillId="0" borderId="1" xfId="73" applyBorder="1">
      <alignment vertical="top"/>
    </xf>
    <xf numFmtId="0" fontId="7" fillId="0" borderId="3" xfId="73" applyBorder="1">
      <alignment vertical="top"/>
    </xf>
    <xf numFmtId="43" fontId="7" fillId="52" borderId="33" xfId="84" applyNumberFormat="1" applyBorder="1">
      <alignment vertical="top"/>
    </xf>
    <xf numFmtId="0" fontId="7" fillId="0" borderId="35" xfId="73" applyBorder="1">
      <alignment vertical="top"/>
    </xf>
    <xf numFmtId="0" fontId="7" fillId="0" borderId="34" xfId="73" applyBorder="1">
      <alignment vertical="top"/>
    </xf>
    <xf numFmtId="43" fontId="7" fillId="52" borderId="28" xfId="84" applyNumberFormat="1" applyBorder="1">
      <alignment vertical="top"/>
    </xf>
    <xf numFmtId="0" fontId="7" fillId="0" borderId="0" xfId="73" applyBorder="1">
      <alignment vertical="top"/>
    </xf>
    <xf numFmtId="0" fontId="7" fillId="0" borderId="27" xfId="73" applyBorder="1">
      <alignment vertical="top"/>
    </xf>
    <xf numFmtId="43" fontId="7" fillId="52" borderId="36" xfId="84" applyNumberFormat="1" applyBorder="1">
      <alignment vertical="top"/>
    </xf>
    <xf numFmtId="0" fontId="7" fillId="0" borderId="30" xfId="73" applyBorder="1">
      <alignment vertical="top"/>
    </xf>
    <xf numFmtId="0" fontId="7" fillId="0" borderId="31" xfId="73" applyBorder="1">
      <alignment vertical="top"/>
    </xf>
    <xf numFmtId="0" fontId="9" fillId="5" borderId="1" xfId="82" applyNumberFormat="1">
      <alignment vertical="top"/>
    </xf>
    <xf numFmtId="0" fontId="7" fillId="0" borderId="2" xfId="73" applyBorder="1">
      <alignment vertical="top"/>
    </xf>
    <xf numFmtId="0" fontId="7" fillId="0" borderId="2" xfId="73" applyFont="1" applyBorder="1">
      <alignment vertical="top"/>
    </xf>
    <xf numFmtId="49" fontId="7" fillId="21" borderId="2" xfId="86" applyFont="1" applyBorder="1">
      <alignment vertical="top"/>
    </xf>
    <xf numFmtId="49" fontId="7" fillId="21" borderId="0" xfId="86" applyFont="1" applyBorder="1">
      <alignment vertical="top"/>
    </xf>
    <xf numFmtId="0" fontId="7" fillId="16" borderId="0" xfId="73" applyFill="1">
      <alignment vertical="top"/>
    </xf>
    <xf numFmtId="2" fontId="7" fillId="12" borderId="0" xfId="73" applyNumberFormat="1" applyFill="1">
      <alignment vertical="top"/>
    </xf>
    <xf numFmtId="0" fontId="7" fillId="13" borderId="0" xfId="73" applyFont="1" applyFill="1">
      <alignment vertical="top"/>
    </xf>
    <xf numFmtId="0" fontId="7" fillId="9" borderId="0" xfId="73" applyFont="1" applyFill="1">
      <alignment vertical="top"/>
    </xf>
    <xf numFmtId="0" fontId="7" fillId="10" borderId="0" xfId="73" applyFont="1" applyFill="1">
      <alignment vertical="top"/>
    </xf>
    <xf numFmtId="0" fontId="8" fillId="0" borderId="0" xfId="73" applyFont="1">
      <alignment vertical="top"/>
    </xf>
    <xf numFmtId="0" fontId="13" fillId="0" borderId="0" xfId="73" applyFont="1" applyFill="1">
      <alignment vertical="top"/>
    </xf>
    <xf numFmtId="43" fontId="13" fillId="0" borderId="0" xfId="71" applyFont="1" applyFill="1">
      <alignment vertical="top"/>
    </xf>
    <xf numFmtId="43" fontId="7" fillId="53" borderId="2" xfId="78" applyBorder="1">
      <alignment vertical="top"/>
    </xf>
    <xf numFmtId="43" fontId="7" fillId="0" borderId="0" xfId="71" applyFont="1" applyFill="1" applyBorder="1">
      <alignment vertical="top"/>
    </xf>
    <xf numFmtId="1" fontId="10" fillId="0" borderId="0" xfId="73" applyNumberFormat="1" applyFont="1" applyFill="1">
      <alignment vertical="top"/>
    </xf>
    <xf numFmtId="1" fontId="7" fillId="0" borderId="0" xfId="73" applyNumberFormat="1" applyFill="1">
      <alignment vertical="top"/>
    </xf>
    <xf numFmtId="43" fontId="7" fillId="11" borderId="0" xfId="79">
      <alignment vertical="top"/>
    </xf>
    <xf numFmtId="0" fontId="7" fillId="7" borderId="0" xfId="73" applyFill="1">
      <alignment vertical="top"/>
    </xf>
    <xf numFmtId="0" fontId="11" fillId="0" borderId="0" xfId="73" applyFont="1">
      <alignment vertical="top"/>
    </xf>
    <xf numFmtId="43" fontId="7" fillId="13" borderId="0" xfId="71" applyFill="1">
      <alignment vertical="top"/>
    </xf>
    <xf numFmtId="43" fontId="7" fillId="15" borderId="0" xfId="71" applyFill="1">
      <alignment vertical="top"/>
    </xf>
    <xf numFmtId="43" fontId="7" fillId="6" borderId="0" xfId="71" applyFill="1">
      <alignment vertical="top"/>
    </xf>
    <xf numFmtId="0" fontId="11" fillId="0" borderId="0" xfId="73" applyFont="1" applyFill="1">
      <alignment vertical="top"/>
    </xf>
    <xf numFmtId="9" fontId="7" fillId="0" borderId="0" xfId="73" applyNumberFormat="1">
      <alignment vertical="top"/>
    </xf>
    <xf numFmtId="0" fontId="7" fillId="0" borderId="2" xfId="73" applyBorder="1" applyAlignment="1">
      <alignment horizontal="left" vertical="top" wrapText="1"/>
    </xf>
    <xf numFmtId="0" fontId="7" fillId="0" borderId="2" xfId="73" applyFont="1" applyBorder="1" applyAlignment="1">
      <alignment horizontal="left" vertical="top" wrapText="1"/>
    </xf>
    <xf numFmtId="0" fontId="7" fillId="0" borderId="0" xfId="73" applyFill="1">
      <alignment vertical="top"/>
    </xf>
    <xf numFmtId="0" fontId="7" fillId="0" borderId="0" xfId="73">
      <alignment vertical="top"/>
    </xf>
    <xf numFmtId="0" fontId="7" fillId="0" borderId="0" xfId="73" applyFont="1">
      <alignment vertical="top"/>
    </xf>
    <xf numFmtId="43" fontId="7" fillId="14" borderId="0" xfId="80">
      <alignment vertical="top"/>
    </xf>
    <xf numFmtId="43" fontId="7" fillId="8" borderId="0" xfId="76">
      <alignment vertical="top"/>
    </xf>
    <xf numFmtId="49" fontId="11" fillId="0" borderId="0" xfId="74">
      <alignment vertical="top"/>
    </xf>
    <xf numFmtId="49" fontId="9" fillId="5" borderId="1" xfId="88">
      <alignment vertical="top"/>
    </xf>
    <xf numFmtId="43" fontId="7" fillId="52" borderId="0" xfId="84">
      <alignment vertical="top"/>
    </xf>
    <xf numFmtId="0" fontId="7" fillId="0" borderId="2" xfId="0" applyFont="1" applyBorder="1" applyAlignment="1">
      <alignment horizontal="left" vertical="top" wrapText="1"/>
    </xf>
    <xf numFmtId="0" fontId="0" fillId="0" borderId="0" xfId="0" applyFill="1" applyBorder="1">
      <alignment vertical="top"/>
    </xf>
    <xf numFmtId="170" fontId="7" fillId="52" borderId="2" xfId="84" applyNumberFormat="1" applyBorder="1">
      <alignment vertical="top"/>
    </xf>
    <xf numFmtId="0" fontId="0" fillId="0" borderId="2" xfId="0" applyFill="1" applyBorder="1">
      <alignment vertical="top"/>
    </xf>
    <xf numFmtId="49" fontId="8" fillId="21" borderId="1" xfId="81">
      <alignment vertical="top"/>
    </xf>
    <xf numFmtId="49" fontId="9" fillId="5" borderId="1" xfId="82">
      <alignment vertical="top"/>
    </xf>
    <xf numFmtId="164" fontId="7" fillId="0" borderId="0" xfId="83" applyNumberFormat="1" applyFill="1">
      <alignment vertical="top"/>
    </xf>
    <xf numFmtId="43" fontId="7" fillId="52" borderId="0" xfId="84" applyNumberFormat="1">
      <alignment vertical="top"/>
    </xf>
    <xf numFmtId="49" fontId="7" fillId="0" borderId="32" xfId="87" applyFont="1" applyBorder="1">
      <alignment vertical="top"/>
    </xf>
    <xf numFmtId="49" fontId="7" fillId="0" borderId="14" xfId="87" applyFont="1" applyBorder="1">
      <alignment vertical="top"/>
    </xf>
    <xf numFmtId="49" fontId="7" fillId="0" borderId="29" xfId="87" applyFont="1" applyBorder="1">
      <alignment vertical="top"/>
    </xf>
    <xf numFmtId="49" fontId="7" fillId="0" borderId="0" xfId="87" applyFont="1">
      <alignment vertical="top"/>
    </xf>
    <xf numFmtId="49" fontId="8" fillId="0" borderId="0" xfId="87" applyFont="1">
      <alignment vertical="top"/>
    </xf>
    <xf numFmtId="43" fontId="7" fillId="13" borderId="0" xfId="83">
      <alignment vertical="top"/>
    </xf>
    <xf numFmtId="49" fontId="10" fillId="0" borderId="0" xfId="72">
      <alignment vertical="top"/>
    </xf>
    <xf numFmtId="170" fontId="7" fillId="52" borderId="0" xfId="84" applyNumberFormat="1">
      <alignment vertical="top"/>
    </xf>
    <xf numFmtId="164" fontId="7" fillId="52" borderId="0" xfId="84" applyNumberFormat="1">
      <alignment vertical="top"/>
    </xf>
    <xf numFmtId="39" fontId="8" fillId="0" borderId="0" xfId="85" applyNumberFormat="1" applyFont="1" applyBorder="1" applyAlignment="1" applyProtection="1"/>
    <xf numFmtId="49" fontId="8" fillId="21" borderId="1" xfId="86">
      <alignment vertical="top"/>
    </xf>
    <xf numFmtId="0" fontId="0" fillId="0" borderId="0" xfId="0" applyFill="1">
      <alignment vertical="top"/>
    </xf>
    <xf numFmtId="0" fontId="7" fillId="0" borderId="0" xfId="0" applyFont="1">
      <alignment vertical="top"/>
    </xf>
    <xf numFmtId="49" fontId="8" fillId="0" borderId="0" xfId="87">
      <alignment vertical="top"/>
    </xf>
    <xf numFmtId="0" fontId="0" fillId="0" borderId="0" xfId="0">
      <alignment vertical="top"/>
    </xf>
    <xf numFmtId="0" fontId="9" fillId="5" borderId="1" xfId="88" applyNumberFormat="1">
      <alignment vertical="top"/>
    </xf>
    <xf numFmtId="0" fontId="0" fillId="16" borderId="0" xfId="0" applyFill="1">
      <alignment vertical="top"/>
    </xf>
    <xf numFmtId="0" fontId="3" fillId="0" borderId="0" xfId="0" applyFont="1" applyAlignment="1"/>
    <xf numFmtId="0" fontId="3" fillId="0" borderId="0" xfId="0" applyFont="1" applyBorder="1" applyAlignment="1"/>
    <xf numFmtId="0" fontId="51" fillId="0" borderId="0" xfId="0" applyFont="1" applyFill="1" applyBorder="1" applyAlignment="1"/>
    <xf numFmtId="0" fontId="52" fillId="0" borderId="0" xfId="0" applyFont="1" applyFill="1" applyBorder="1" applyAlignment="1"/>
    <xf numFmtId="0" fontId="52" fillId="0" borderId="0" xfId="0" applyFont="1" applyAlignment="1"/>
    <xf numFmtId="0" fontId="0" fillId="0" borderId="14" xfId="0" applyFill="1" applyBorder="1" applyAlignment="1"/>
    <xf numFmtId="0" fontId="0" fillId="0" borderId="32" xfId="0" applyFill="1" applyBorder="1" applyAlignment="1"/>
    <xf numFmtId="49" fontId="14" fillId="5" borderId="1" xfId="88" applyFont="1">
      <alignment vertical="top"/>
    </xf>
    <xf numFmtId="0" fontId="7" fillId="0" borderId="0" xfId="73" applyAlignment="1">
      <alignment horizontal="left" vertical="top" indent="1"/>
    </xf>
    <xf numFmtId="43" fontId="7" fillId="0" borderId="0" xfId="79" applyFill="1">
      <alignment vertical="top"/>
    </xf>
    <xf numFmtId="0" fontId="3" fillId="13" borderId="2" xfId="0" applyFont="1" applyFill="1" applyBorder="1" applyAlignment="1"/>
    <xf numFmtId="0" fontId="3" fillId="6" borderId="29" xfId="0" applyFont="1" applyFill="1" applyBorder="1" applyAlignment="1"/>
    <xf numFmtId="0" fontId="3" fillId="14" borderId="14" xfId="0" applyFont="1" applyFill="1" applyBorder="1" applyAlignment="1"/>
    <xf numFmtId="0" fontId="3" fillId="54" borderId="29" xfId="0" applyFont="1" applyFill="1" applyBorder="1" applyAlignment="1"/>
    <xf numFmtId="0" fontId="3" fillId="55" borderId="14" xfId="0" applyFont="1" applyFill="1" applyBorder="1" applyAlignment="1"/>
    <xf numFmtId="0" fontId="3" fillId="56" borderId="14" xfId="0" applyFont="1" applyFill="1" applyBorder="1" applyAlignment="1"/>
    <xf numFmtId="0" fontId="3" fillId="57" borderId="29" xfId="0" applyFont="1" applyFill="1" applyBorder="1" applyAlignment="1"/>
    <xf numFmtId="0" fontId="3" fillId="54" borderId="14" xfId="0" applyFont="1" applyFill="1" applyBorder="1" applyAlignment="1"/>
    <xf numFmtId="0" fontId="3" fillId="13" borderId="29" xfId="0" applyFont="1" applyFill="1" applyBorder="1" applyAlignment="1"/>
    <xf numFmtId="0" fontId="3" fillId="6" borderId="14" xfId="0" applyFont="1" applyFill="1" applyBorder="1" applyAlignment="1"/>
    <xf numFmtId="14" fontId="7" fillId="52" borderId="2" xfId="84" applyNumberFormat="1" applyBorder="1" applyAlignment="1">
      <alignment horizontal="left" vertical="top"/>
    </xf>
    <xf numFmtId="170" fontId="7" fillId="0" borderId="2" xfId="73" applyNumberFormat="1" applyBorder="1">
      <alignment vertical="top"/>
    </xf>
    <xf numFmtId="171" fontId="7" fillId="0" borderId="0" xfId="73" applyNumberFormat="1">
      <alignment vertical="top"/>
    </xf>
    <xf numFmtId="170" fontId="7" fillId="58" borderId="2" xfId="84" applyNumberFormat="1" applyFill="1" applyBorder="1">
      <alignment vertical="top"/>
    </xf>
    <xf numFmtId="0" fontId="0" fillId="58" borderId="0" xfId="0" applyFill="1">
      <alignment vertical="top"/>
    </xf>
    <xf numFmtId="0" fontId="7" fillId="48" borderId="18" xfId="70" applyNumberFormat="1" applyFont="1" applyFill="1" applyBorder="1" applyAlignment="1">
      <alignment horizontal="left" vertical="top" wrapText="1"/>
    </xf>
    <xf numFmtId="0" fontId="7" fillId="48" borderId="20" xfId="70" applyNumberFormat="1" applyFont="1" applyFill="1" applyBorder="1" applyAlignment="1">
      <alignment horizontal="left" vertical="top" wrapText="1"/>
    </xf>
    <xf numFmtId="0" fontId="7" fillId="48" borderId="22" xfId="70" applyNumberFormat="1" applyFont="1" applyFill="1" applyBorder="1" applyAlignment="1">
      <alignment horizontal="left" vertical="top" wrapText="1"/>
    </xf>
  </cellXfs>
  <cellStyles count="123">
    <cellStyle name=" 1" xfId="62"/>
    <cellStyle name=" 2" xfId="61"/>
    <cellStyle name=" 3" xfId="64"/>
    <cellStyle name=" 4" xfId="63"/>
    <cellStyle name=" 5" xfId="60"/>
    <cellStyle name=" 6" xfId="59"/>
    <cellStyle name="_kop1 Bladtitel" xfId="88"/>
    <cellStyle name="_kop1 Bladtitel 3" xfId="82"/>
    <cellStyle name="_kop2 Bloktitel" xfId="86"/>
    <cellStyle name="_kop2 Bloktitel 3" xfId="81"/>
    <cellStyle name="_kop3 Subkop" xfId="87"/>
    <cellStyle name="20% - Accent1" xfId="25" builtinId="30" hidden="1"/>
    <cellStyle name="20% - Accent1" xfId="100" builtinId="30" hidden="1" customBuiltin="1"/>
    <cellStyle name="20% - Accent2" xfId="29" builtinId="34" hidden="1"/>
    <cellStyle name="20% - Accent2" xfId="104" builtinId="34" hidden="1" customBuiltin="1"/>
    <cellStyle name="20% - Accent3" xfId="33" builtinId="38" hidden="1"/>
    <cellStyle name="20% - Accent3" xfId="108" builtinId="38" hidden="1" customBuiltin="1"/>
    <cellStyle name="20% - Accent4" xfId="37" builtinId="42" hidden="1"/>
    <cellStyle name="20% - Accent4" xfId="112" builtinId="42" hidden="1" customBuiltin="1"/>
    <cellStyle name="20% - Accent5" xfId="41" builtinId="46" hidden="1"/>
    <cellStyle name="20% - Accent5" xfId="116" builtinId="46" hidden="1" customBuiltin="1"/>
    <cellStyle name="20% - Accent6" xfId="45" builtinId="50" hidden="1"/>
    <cellStyle name="20% - Accent6" xfId="120" builtinId="50" hidden="1" customBuiltin="1"/>
    <cellStyle name="40% - Accent1" xfId="26" builtinId="31" hidden="1"/>
    <cellStyle name="40% - Accent1" xfId="101" builtinId="31" hidden="1" customBuiltin="1"/>
    <cellStyle name="40% - Accent2" xfId="30" builtinId="35" hidden="1"/>
    <cellStyle name="40% - Accent2" xfId="105" builtinId="35" hidden="1" customBuiltin="1"/>
    <cellStyle name="40% - Accent3" xfId="34" builtinId="39" hidden="1"/>
    <cellStyle name="40% - Accent3" xfId="109" builtinId="39" hidden="1" customBuiltin="1"/>
    <cellStyle name="40% - Accent4" xfId="38" builtinId="43" hidden="1"/>
    <cellStyle name="40% - Accent4" xfId="113" builtinId="43" hidden="1" customBuiltin="1"/>
    <cellStyle name="40% - Accent5" xfId="42" builtinId="47" hidden="1"/>
    <cellStyle name="40% - Accent5" xfId="117" builtinId="47" hidden="1" customBuiltin="1"/>
    <cellStyle name="40% - Accent6" xfId="46" builtinId="51" hidden="1"/>
    <cellStyle name="40% - Accent6" xfId="121" builtinId="51" hidden="1" customBuiltin="1"/>
    <cellStyle name="60% - Accent1" xfId="27" builtinId="32" hidden="1"/>
    <cellStyle name="60% - Accent1" xfId="102" builtinId="32" hidden="1" customBuiltin="1"/>
    <cellStyle name="60% - Accent2" xfId="31" builtinId="36" hidden="1"/>
    <cellStyle name="60% - Accent2" xfId="106" builtinId="36" hidden="1" customBuiltin="1"/>
    <cellStyle name="60% - Accent3" xfId="35" builtinId="40" hidden="1"/>
    <cellStyle name="60% - Accent3" xfId="110" builtinId="40" hidden="1" customBuiltin="1"/>
    <cellStyle name="60% - Accent4" xfId="39" builtinId="44" hidden="1"/>
    <cellStyle name="60% - Accent4" xfId="114" builtinId="44" hidden="1" customBuiltin="1"/>
    <cellStyle name="60% - Accent5" xfId="43" builtinId="48" hidden="1"/>
    <cellStyle name="60% - Accent5" xfId="118" builtinId="48" hidden="1" customBuiltin="1"/>
    <cellStyle name="60% - Accent6" xfId="47" builtinId="52" hidden="1"/>
    <cellStyle name="60% - Accent6" xfId="122" builtinId="52" hidden="1" customBuiltin="1"/>
    <cellStyle name="Accent1" xfId="24" builtinId="29" hidden="1"/>
    <cellStyle name="Accent1" xfId="99" builtinId="29" hidden="1" customBuiltin="1"/>
    <cellStyle name="Accent2" xfId="28" builtinId="33" hidden="1"/>
    <cellStyle name="Accent2" xfId="103" builtinId="33" hidden="1" customBuiltin="1"/>
    <cellStyle name="Accent3" xfId="32" builtinId="37" hidden="1"/>
    <cellStyle name="Accent3" xfId="107" builtinId="37" hidden="1" customBuiltin="1"/>
    <cellStyle name="Accent4" xfId="36" builtinId="41" hidden="1"/>
    <cellStyle name="Accent4" xfId="111" builtinId="41" hidden="1" customBuiltin="1"/>
    <cellStyle name="Accent5" xfId="40" builtinId="45" hidden="1"/>
    <cellStyle name="Accent5" xfId="115" builtinId="45" hidden="1" customBuiltin="1"/>
    <cellStyle name="Accent6" xfId="44" builtinId="49" hidden="1"/>
    <cellStyle name="Accent6" xfId="119" builtinId="49" hidden="1" customBuiltin="1"/>
    <cellStyle name="Bad" xfId="2" hidden="1"/>
    <cellStyle name="Bad" xfId="94" builtinId="27" hidden="1" customBuiltin="1"/>
    <cellStyle name="Calculation" xfId="6" builtinId="22" hidden="1"/>
    <cellStyle name="Calculation" xfId="52" builtinId="22" hidden="1" customBuiltin="1"/>
    <cellStyle name="Cel (tussen)resultaat" xfId="80"/>
    <cellStyle name="Cel Berekening" xfId="83"/>
    <cellStyle name="Cel Bijzonderheid" xfId="79"/>
    <cellStyle name="Cel Input" xfId="78"/>
    <cellStyle name="Cel Input Data" xfId="84"/>
    <cellStyle name="Cel n.v.t. (leeg)" xfId="77"/>
    <cellStyle name="Cel PM extern" xfId="76"/>
    <cellStyle name="Cel Verwijzing" xfId="75"/>
    <cellStyle name="Check Cell" xfId="8" hidden="1"/>
    <cellStyle name="Check Cell" xfId="97" builtinId="23" hidden="1" customBuiltin="1"/>
    <cellStyle name="Comma" xfId="11" builtinId="3" hidden="1"/>
    <cellStyle name="Comma" xfId="50" builtinId="3" hidden="1"/>
    <cellStyle name="Comma" xfId="71" builtinId="3"/>
    <cellStyle name="Comma [0]" xfId="12" builtinId="6" hidden="1"/>
    <cellStyle name="Currency" xfId="13" builtinId="4" hidden="1"/>
    <cellStyle name="Currency [0]" xfId="14" builtinId="7" hidden="1"/>
    <cellStyle name="D_Lanvin BP Roth croissance 03 en 04 " xfId="89"/>
    <cellStyle name="Explanatory Text" xfId="22" hidden="1"/>
    <cellStyle name="Explanatory Text" xfId="98" builtinId="53" hidden="1" customBuiltin="1"/>
    <cellStyle name="Followed Hyperlink" xfId="48" builtinId="9" hidden="1"/>
    <cellStyle name="Good" xfId="1" builtinId="26" hidden="1"/>
    <cellStyle name="Good" xfId="53" builtinId="26" hidden="1" customBuiltin="1"/>
    <cellStyle name="Heading 1" xfId="17" hidden="1"/>
    <cellStyle name="Heading 1" xfId="90" builtinId="16" hidden="1" customBuiltin="1"/>
    <cellStyle name="Heading 2" xfId="18" hidden="1"/>
    <cellStyle name="Heading 2" xfId="91" builtinId="17" hidden="1" customBuiltin="1"/>
    <cellStyle name="Heading 3" xfId="19" hidden="1"/>
    <cellStyle name="Heading 3" xfId="92" builtinId="18" hidden="1" customBuiltin="1"/>
    <cellStyle name="Heading 4" xfId="20" hidden="1"/>
    <cellStyle name="Heading 4" xfId="93" builtinId="19" hidden="1" customBuiltin="1"/>
    <cellStyle name="Hyperlink" xfId="10" builtinId="8" hidden="1"/>
    <cellStyle name="Hyperlink" xfId="49" builtinId="8" hidden="1" customBuiltin="1"/>
    <cellStyle name="Input" xfId="4" hidden="1"/>
    <cellStyle name="Input" xfId="95" builtinId="20" hidden="1" customBuiltin="1"/>
    <cellStyle name="Komma 10 2 2" xfId="69"/>
    <cellStyle name="Komma 14 2" xfId="68"/>
    <cellStyle name="Komma 2" xfId="65"/>
    <cellStyle name="Linked Cell" xfId="7" builtinId="24" hidden="1"/>
    <cellStyle name="Linked Cell" xfId="54" builtinId="24" hidden="1" customBuiltin="1"/>
    <cellStyle name="Neutral" xfId="3" builtinId="28" hidden="1"/>
    <cellStyle name="Neutral" xfId="55" builtinId="28" hidden="1" customBuiltin="1"/>
    <cellStyle name="Normal" xfId="0" builtinId="0" customBuiltin="1"/>
    <cellStyle name="Note" xfId="9" hidden="1"/>
    <cellStyle name="Opm. INTERN" xfId="74"/>
    <cellStyle name="Output" xfId="5" hidden="1"/>
    <cellStyle name="Output" xfId="96" builtinId="21" hidden="1" customBuiltin="1"/>
    <cellStyle name="Percent" xfId="15" builtinId="5" hidden="1"/>
    <cellStyle name="Percent" xfId="51" builtinId="5" hidden="1"/>
    <cellStyle name="Percent" xfId="67" builtinId="5"/>
    <cellStyle name="Standaard 2" xfId="70"/>
    <cellStyle name="Standaard 3" xfId="66"/>
    <cellStyle name="Standaard ACM-DE" xfId="73"/>
    <cellStyle name="Standaard_Tabellen - CIV2_Format import PRD en Database voor NE6R (concept) v1 2" xfId="85"/>
    <cellStyle name="Title" xfId="16" builtinId="15" hidden="1"/>
    <cellStyle name="Title" xfId="56" builtinId="15" hidden="1" customBuiltin="1"/>
    <cellStyle name="Toelichting" xfId="72"/>
    <cellStyle name="Total" xfId="23" builtinId="25" hidden="1"/>
    <cellStyle name="Total" xfId="57" builtinId="25" hidden="1" customBuiltin="1"/>
    <cellStyle name="Warning Text" xfId="21" builtinId="11" hidden="1"/>
    <cellStyle name="Warning Text" xfId="58" builtinId="11" hidden="1" customBuiltin="1"/>
  </cellStyles>
  <dxfs count="15">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indexed="42"/>
      </font>
      <fill>
        <patternFill>
          <bgColor indexed="42"/>
        </patternFill>
      </fill>
    </dxf>
    <dxf>
      <font>
        <condense val="0"/>
        <extend val="0"/>
        <color indexed="42"/>
      </font>
      <fill>
        <patternFill>
          <bgColor indexed="42"/>
        </patternFill>
      </fill>
    </dxf>
    <dxf>
      <font>
        <condense val="0"/>
        <extend val="0"/>
        <color indexed="42"/>
      </font>
      <fill>
        <patternFill>
          <bgColor indexed="42"/>
        </patternFill>
      </fill>
    </dxf>
    <dxf>
      <font>
        <b/>
        <i val="0"/>
        <condense val="0"/>
        <extend val="0"/>
        <color indexed="10"/>
      </font>
    </dxf>
    <dxf>
      <font>
        <color auto="1"/>
      </font>
      <fill>
        <patternFill patternType="solid">
          <fgColor rgb="FF92D050"/>
          <bgColor rgb="FF92D050"/>
        </patternFill>
      </fill>
    </dxf>
    <dxf>
      <fill>
        <patternFill patternType="solid">
          <bgColor rgb="FFFF0000"/>
        </patternFill>
      </fill>
    </dxf>
  </dxfs>
  <tableStyles count="0" defaultTableStyle="TableStyleMedium2" defaultPivotStyle="PivotStyleLight16"/>
  <colors>
    <mruColors>
      <color rgb="FFCCFFCC"/>
      <color rgb="FFFFCC99"/>
      <color rgb="FFFFFFCC"/>
      <color rgb="FFCCC8D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146850</xdr:colOff>
      <xdr:row>20</xdr:row>
      <xdr:rowOff>8005</xdr:rowOff>
    </xdr:from>
    <xdr:to>
      <xdr:col>12</xdr:col>
      <xdr:colOff>126850</xdr:colOff>
      <xdr:row>24</xdr:row>
      <xdr:rowOff>10828</xdr:rowOff>
    </xdr:to>
    <xdr:sp macro="" textlink="">
      <xdr:nvSpPr>
        <xdr:cNvPr id="2" name="Rechthoek 1">
          <a:extLst>
            <a:ext uri="{FF2B5EF4-FFF2-40B4-BE49-F238E27FC236}">
              <a16:creationId xmlns="" xmlns:a16="http://schemas.microsoft.com/office/drawing/2014/main" id="{00000000-0008-0000-0100-000002000000}"/>
            </a:ext>
          </a:extLst>
        </xdr:cNvPr>
        <xdr:cNvSpPr/>
      </xdr:nvSpPr>
      <xdr:spPr>
        <a:xfrm>
          <a:off x="5633250" y="3541780"/>
          <a:ext cx="1808800" cy="764823"/>
        </a:xfrm>
        <a:prstGeom prst="rect">
          <a:avLst/>
        </a:prstGeom>
        <a:solidFill>
          <a:srgbClr val="E5007D"/>
        </a:solidFill>
        <a:ln w="38100" cap="flat" cmpd="sng" algn="ctr">
          <a:solidFill>
            <a:srgbClr val="5F1F7A"/>
          </a:solidFill>
          <a:prstDash val="solid"/>
        </a:ln>
        <a:effectLst>
          <a:outerShdw blurRad="40000" dist="20000" dir="5400000" rotWithShape="0">
            <a:srgbClr val="000000">
              <a:alpha val="38000"/>
            </a:srgbClr>
          </a:outerShdw>
        </a:effectLst>
      </xdr:spPr>
      <xdr:txBody>
        <a:bodyPr vertOverflow="clip" horzOverflow="clip"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Tarievenbladen </a:t>
          </a:r>
        </a:p>
        <a:p>
          <a:pPr marL="0" marR="0" lvl="0" indent="0" algn="ctr" defTabSz="914400" eaLnBrk="1" fontAlgn="auto" latinLnBrk="0" hangingPunct="1">
            <a:lnSpc>
              <a:spcPct val="100000"/>
            </a:lnSpc>
            <a:spcBef>
              <a:spcPts val="0"/>
            </a:spcBef>
            <a:spcAft>
              <a:spcPts val="0"/>
            </a:spcAft>
            <a:buClrTx/>
            <a:buSzTx/>
            <a:buFontTx/>
            <a:buNone/>
            <a:tabLst/>
            <a:defRPr/>
          </a:pPr>
          <a:r>
            <a:rPr lang="nl-NL" sz="1100" b="1" i="0" baseline="0">
              <a:solidFill>
                <a:schemeClr val="bg1"/>
              </a:solidFill>
              <a:effectLst/>
              <a:latin typeface="+mn-lt"/>
              <a:ea typeface="+mn-ea"/>
              <a:cs typeface="+mn-cs"/>
            </a:rPr>
            <a:t>(dit bestand)</a:t>
          </a:r>
          <a:endParaRPr lang="nl-NL" sz="1200">
            <a:solidFill>
              <a:schemeClr val="bg1"/>
            </a:solidFill>
            <a:effectLst/>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rgbClr val="FFFFFF"/>
            </a:solidFill>
            <a:effectLst/>
            <a:uLnTx/>
            <a:uFillTx/>
            <a:latin typeface="Arial"/>
            <a:ea typeface="+mn-ea"/>
            <a:cs typeface="+mn-cs"/>
          </a:endParaRPr>
        </a:p>
      </xdr:txBody>
    </xdr:sp>
    <xdr:clientData/>
  </xdr:twoCellAnchor>
  <xdr:twoCellAnchor>
    <xdr:from>
      <xdr:col>5</xdr:col>
      <xdr:colOff>19051</xdr:colOff>
      <xdr:row>19</xdr:row>
      <xdr:rowOff>187280</xdr:rowOff>
    </xdr:from>
    <xdr:to>
      <xdr:col>8</xdr:col>
      <xdr:colOff>3283</xdr:colOff>
      <xdr:row>23</xdr:row>
      <xdr:rowOff>190105</xdr:rowOff>
    </xdr:to>
    <xdr:sp macro="" textlink="">
      <xdr:nvSpPr>
        <xdr:cNvPr id="3" name="Rechthoek 2">
          <a:extLst>
            <a:ext uri="{FF2B5EF4-FFF2-40B4-BE49-F238E27FC236}">
              <a16:creationId xmlns="" xmlns:a16="http://schemas.microsoft.com/office/drawing/2014/main" id="{00000000-0008-0000-0100-000003000000}"/>
            </a:ext>
          </a:extLst>
        </xdr:cNvPr>
        <xdr:cNvSpPr/>
      </xdr:nvSpPr>
      <xdr:spPr>
        <a:xfrm>
          <a:off x="3067051" y="3530555"/>
          <a:ext cx="1813032" cy="764825"/>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a:ln>
                <a:noFill/>
              </a:ln>
              <a:solidFill>
                <a:srgbClr val="FFFFFF"/>
              </a:solidFill>
              <a:effectLst/>
              <a:uLnTx/>
              <a:uFillTx/>
              <a:latin typeface="Arial" panose="020B0604020202020204" pitchFamily="34" charset="0"/>
              <a:ea typeface="+mn-ea"/>
              <a:cs typeface="Arial" panose="020B0604020202020204" pitchFamily="34" charset="0"/>
            </a:rPr>
            <a:t>Totale inkomsten 2021</a:t>
          </a:r>
        </a:p>
      </xdr:txBody>
    </xdr:sp>
    <xdr:clientData/>
  </xdr:twoCellAnchor>
  <xdr:twoCellAnchor>
    <xdr:from>
      <xdr:col>3</xdr:col>
      <xdr:colOff>549007</xdr:colOff>
      <xdr:row>21</xdr:row>
      <xdr:rowOff>188693</xdr:rowOff>
    </xdr:from>
    <xdr:to>
      <xdr:col>5</xdr:col>
      <xdr:colOff>19051</xdr:colOff>
      <xdr:row>22</xdr:row>
      <xdr:rowOff>12620</xdr:rowOff>
    </xdr:to>
    <xdr:cxnSp macro="">
      <xdr:nvCxnSpPr>
        <xdr:cNvPr id="4" name="Rechte verbindingslijn met pijl 3">
          <a:extLst>
            <a:ext uri="{FF2B5EF4-FFF2-40B4-BE49-F238E27FC236}">
              <a16:creationId xmlns="" xmlns:a16="http://schemas.microsoft.com/office/drawing/2014/main" id="{00000000-0008-0000-0100-000004000000}"/>
            </a:ext>
          </a:extLst>
        </xdr:cNvPr>
        <xdr:cNvCxnSpPr>
          <a:stCxn id="6" idx="3"/>
          <a:endCxn id="3" idx="1"/>
        </xdr:cNvCxnSpPr>
      </xdr:nvCxnSpPr>
      <xdr:spPr>
        <a:xfrm flipV="1">
          <a:off x="2377807" y="3912968"/>
          <a:ext cx="689244" cy="14427"/>
        </a:xfrm>
        <a:prstGeom prst="straightConnector1">
          <a:avLst/>
        </a:prstGeom>
        <a:noFill/>
        <a:ln w="19050" cap="flat" cmpd="sng" algn="ctr">
          <a:solidFill>
            <a:srgbClr val="5F1F7A"/>
          </a:solidFill>
          <a:prstDash val="solid"/>
          <a:tailEnd type="arrow"/>
        </a:ln>
        <a:effectLst/>
      </xdr:spPr>
    </xdr:cxnSp>
    <xdr:clientData/>
  </xdr:twoCellAnchor>
  <xdr:twoCellAnchor>
    <xdr:from>
      <xdr:col>8</xdr:col>
      <xdr:colOff>3283</xdr:colOff>
      <xdr:row>21</xdr:row>
      <xdr:rowOff>188693</xdr:rowOff>
    </xdr:from>
    <xdr:to>
      <xdr:col>9</xdr:col>
      <xdr:colOff>146850</xdr:colOff>
      <xdr:row>22</xdr:row>
      <xdr:rowOff>9417</xdr:rowOff>
    </xdr:to>
    <xdr:cxnSp macro="">
      <xdr:nvCxnSpPr>
        <xdr:cNvPr id="5" name="Rechte verbindingslijn met pijl 4">
          <a:extLst>
            <a:ext uri="{FF2B5EF4-FFF2-40B4-BE49-F238E27FC236}">
              <a16:creationId xmlns="" xmlns:a16="http://schemas.microsoft.com/office/drawing/2014/main" id="{00000000-0008-0000-0100-000005000000}"/>
            </a:ext>
          </a:extLst>
        </xdr:cNvPr>
        <xdr:cNvCxnSpPr>
          <a:stCxn id="3" idx="3"/>
          <a:endCxn id="2" idx="1"/>
        </xdr:cNvCxnSpPr>
      </xdr:nvCxnSpPr>
      <xdr:spPr>
        <a:xfrm>
          <a:off x="4880083" y="3912968"/>
          <a:ext cx="753167" cy="11224"/>
        </a:xfrm>
        <a:prstGeom prst="straightConnector1">
          <a:avLst/>
        </a:prstGeom>
        <a:noFill/>
        <a:ln w="19050" cap="flat" cmpd="sng" algn="ctr">
          <a:solidFill>
            <a:srgbClr val="5F1F7A"/>
          </a:solidFill>
          <a:prstDash val="solid"/>
          <a:tailEnd type="arrow"/>
        </a:ln>
        <a:effectLst/>
      </xdr:spPr>
    </xdr:cxnSp>
    <xdr:clientData/>
  </xdr:twoCellAnchor>
  <xdr:twoCellAnchor>
    <xdr:from>
      <xdr:col>0</xdr:col>
      <xdr:colOff>179293</xdr:colOff>
      <xdr:row>20</xdr:row>
      <xdr:rowOff>33620</xdr:rowOff>
    </xdr:from>
    <xdr:to>
      <xdr:col>3</xdr:col>
      <xdr:colOff>549007</xdr:colOff>
      <xdr:row>23</xdr:row>
      <xdr:rowOff>182120</xdr:rowOff>
    </xdr:to>
    <xdr:sp macro="" textlink="">
      <xdr:nvSpPr>
        <xdr:cNvPr id="6" name="Rechthoek 5">
          <a:extLst>
            <a:ext uri="{FF2B5EF4-FFF2-40B4-BE49-F238E27FC236}">
              <a16:creationId xmlns="" xmlns:a16="http://schemas.microsoft.com/office/drawing/2014/main" id="{00000000-0008-0000-0100-000006000000}"/>
            </a:ext>
          </a:extLst>
        </xdr:cNvPr>
        <xdr:cNvSpPr/>
      </xdr:nvSpPr>
      <xdr:spPr>
        <a:xfrm>
          <a:off x="179293" y="3567395"/>
          <a:ext cx="2198514" cy="720000"/>
        </a:xfrm>
        <a:prstGeom prst="rect">
          <a:avLst/>
        </a:prstGeom>
        <a:solidFill>
          <a:srgbClr val="007FAE"/>
        </a:solidFill>
        <a:ln w="222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x-factormodel</a:t>
          </a:r>
          <a:endParaRPr kumimoji="0" lang="nl-NL" sz="1100" b="0" i="0" u="none" strike="noStrike" kern="0" cap="none" spc="0" normalizeH="0" baseline="0" noProof="0">
            <a:ln>
              <a:noFill/>
            </a:ln>
            <a:solidFill>
              <a:srgbClr val="5F1F7A"/>
            </a:solidFill>
            <a:effectLst/>
            <a:uLnTx/>
            <a:uFillTx/>
            <a:latin typeface="Arial"/>
            <a:ea typeface="+mn-ea"/>
            <a:cs typeface="+mn-cs"/>
          </a:endParaRPr>
        </a:p>
      </xdr:txBody>
    </xdr:sp>
    <xdr:clientData/>
  </xdr:twoCellAnchor>
  <xdr:twoCellAnchor>
    <xdr:from>
      <xdr:col>5</xdr:col>
      <xdr:colOff>22410</xdr:colOff>
      <xdr:row>12</xdr:row>
      <xdr:rowOff>78441</xdr:rowOff>
    </xdr:from>
    <xdr:to>
      <xdr:col>7</xdr:col>
      <xdr:colOff>635292</xdr:colOff>
      <xdr:row>16</xdr:row>
      <xdr:rowOff>81265</xdr:rowOff>
    </xdr:to>
    <xdr:sp macro="" textlink="">
      <xdr:nvSpPr>
        <xdr:cNvPr id="7" name="Stroomdiagram: Proces 6">
          <a:extLst>
            <a:ext uri="{FF2B5EF4-FFF2-40B4-BE49-F238E27FC236}">
              <a16:creationId xmlns="" xmlns:a16="http://schemas.microsoft.com/office/drawing/2014/main" id="{00000000-0008-0000-0100-000007000000}"/>
            </a:ext>
          </a:extLst>
        </xdr:cNvPr>
        <xdr:cNvSpPr/>
      </xdr:nvSpPr>
      <xdr:spPr>
        <a:xfrm>
          <a:off x="3070410" y="2088216"/>
          <a:ext cx="1803507" cy="764824"/>
        </a:xfrm>
        <a:prstGeom prst="flowChartProcess">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Input nacalculaties</a:t>
          </a:r>
        </a:p>
      </xdr:txBody>
    </xdr:sp>
    <xdr:clientData/>
  </xdr:twoCellAnchor>
  <xdr:twoCellAnchor>
    <xdr:from>
      <xdr:col>6</xdr:col>
      <xdr:colOff>314564</xdr:colOff>
      <xdr:row>16</xdr:row>
      <xdr:rowOff>81265</xdr:rowOff>
    </xdr:from>
    <xdr:to>
      <xdr:col>6</xdr:col>
      <xdr:colOff>318084</xdr:colOff>
      <xdr:row>19</xdr:row>
      <xdr:rowOff>187280</xdr:rowOff>
    </xdr:to>
    <xdr:cxnSp macro="">
      <xdr:nvCxnSpPr>
        <xdr:cNvPr id="8" name="Rechte verbindingslijn met pijl 7">
          <a:extLst>
            <a:ext uri="{FF2B5EF4-FFF2-40B4-BE49-F238E27FC236}">
              <a16:creationId xmlns="" xmlns:a16="http://schemas.microsoft.com/office/drawing/2014/main" id="{00000000-0008-0000-0100-000008000000}"/>
            </a:ext>
          </a:extLst>
        </xdr:cNvPr>
        <xdr:cNvCxnSpPr>
          <a:stCxn id="7" idx="2"/>
          <a:endCxn id="3" idx="0"/>
        </xdr:cNvCxnSpPr>
      </xdr:nvCxnSpPr>
      <xdr:spPr>
        <a:xfrm>
          <a:off x="3972164" y="2853040"/>
          <a:ext cx="3520" cy="677515"/>
        </a:xfrm>
        <a:prstGeom prst="straightConnector1">
          <a:avLst/>
        </a:prstGeom>
        <a:noFill/>
        <a:ln w="19050" cap="flat" cmpd="sng" algn="ctr">
          <a:solidFill>
            <a:srgbClr val="5F1F7A"/>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sis.acm.local/sites/samenwerken/directies/de/de-werkruimtes/tarievenbesluiten-rnb-2019/Achtergrondinfo/16349_regionaal-netbeheerders-elektriciteit-2017-2021-so-best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sheetName val="Import gegevens --&gt;"/>
      <sheetName val="Categorie-indeling AD"/>
      <sheetName val="Import Volumes TD"/>
      <sheetName val="Import Tarieven TD 2016"/>
      <sheetName val="Import Volumekortingen TD"/>
      <sheetName val="Import Volumes Invoeding"/>
      <sheetName val="Data en standaardisatie AD --&gt;"/>
      <sheetName val="AD - PAV Cogas"/>
      <sheetName val="AD - PAV Enduris"/>
      <sheetName val="AD - PAV Enexis"/>
      <sheetName val="AD - PAV Liander"/>
      <sheetName val="AD - PAV RENDO"/>
      <sheetName val="AD - PAV Stedin"/>
      <sheetName val="AD - PAV Westland"/>
      <sheetName val="AD - PAV Endinet"/>
      <sheetName val="AD - PAV Endinet cf. Enexis"/>
      <sheetName val="AD - PAV FNOP-gebied"/>
      <sheetName val="AD - PAV FNOP-gebied cf.Liander"/>
      <sheetName val="AD - EAV Cogas"/>
      <sheetName val="AD - EAV Enduris"/>
      <sheetName val="AD - EAV Enexis"/>
      <sheetName val="AD - EAV Liander"/>
      <sheetName val="AD - EAV RENDO"/>
      <sheetName val="AD - EAV Stedin"/>
      <sheetName val="AD - EAV Westland"/>
      <sheetName val="AD - EAV Endinet"/>
      <sheetName val="AD - EAV Endinet cf. Enexis"/>
      <sheetName val="AD - EAV FNOP-gebied"/>
      <sheetName val="AD - EAV FNOP-gebied cf.Liander"/>
      <sheetName val="Berekeningen --&gt;"/>
      <sheetName val="Rekenvolumes TD"/>
      <sheetName val="Volumes Invoeding"/>
      <sheetName val="Overzicht volumes AD"/>
      <sheetName val="Wegingsfactoren"/>
      <sheetName val="SO voor Maatstaf"/>
      <sheetName val="Begininkomsten 2016"/>
      <sheetName val="SO voor PV over 2012-2015"/>
      <sheetName val="Bijdragen EAV"/>
      <sheetName val="Output BI, EAV en SO"/>
      <sheetName val="Output Rekenvolumes per RNB --&gt;"/>
      <sheetName val="Rekenvolumina Cogas"/>
      <sheetName val="Rekenvolumina Enduris"/>
      <sheetName val="Rekenvolumina Enexis"/>
      <sheetName val="Rekenvolumina Liander"/>
      <sheetName val="Rekenvolumina RENDO"/>
      <sheetName val="Rekenvolumina Stedin"/>
      <sheetName val="Rekenvolumina Westland"/>
    </sheetNames>
    <sheetDataSet>
      <sheetData sheetId="0"/>
      <sheetData sheetId="1"/>
      <sheetData sheetId="2">
        <row r="26">
          <cell r="B26" t="str">
            <v>A1</v>
          </cell>
        </row>
        <row r="27">
          <cell r="B27" t="str">
            <v>A2.1</v>
          </cell>
        </row>
        <row r="28">
          <cell r="B28" t="str">
            <v>A2.2</v>
          </cell>
        </row>
        <row r="29">
          <cell r="B29" t="str">
            <v>A3</v>
          </cell>
        </row>
        <row r="30">
          <cell r="B30" t="str">
            <v>A3, A4, A5</v>
          </cell>
        </row>
        <row r="31">
          <cell r="B31" t="str">
            <v>A6</v>
          </cell>
        </row>
        <row r="32">
          <cell r="B32" t="str">
            <v>PAV Meerlengte 3-10 MVA</v>
          </cell>
        </row>
        <row r="33">
          <cell r="B33" t="str">
            <v>&lt; leeg &gt;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CC8D9"/>
  </sheetPr>
  <dimension ref="B2:C38"/>
  <sheetViews>
    <sheetView showGridLines="0" zoomScale="85" zoomScaleNormal="85" workbookViewId="0">
      <pane ySplit="3" topLeftCell="A10" activePane="bottomLeft" state="frozen"/>
      <selection activeCell="A4" sqref="A4"/>
      <selection pane="bottomLeft" activeCell="B2" sqref="B2"/>
    </sheetView>
  </sheetViews>
  <sheetFormatPr defaultColWidth="9.140625" defaultRowHeight="12.75" x14ac:dyDescent="0.2"/>
  <cols>
    <col min="1" max="1" width="2.85546875" style="130" customWidth="1"/>
    <col min="2" max="2" width="39.85546875" style="130" customWidth="1"/>
    <col min="3" max="3" width="91.85546875" style="130" customWidth="1"/>
    <col min="4" max="16384" width="9.140625" style="130"/>
  </cols>
  <sheetData>
    <row r="2" spans="2:3" s="135" customFormat="1" ht="18" x14ac:dyDescent="0.2">
      <c r="B2" s="135" t="s">
        <v>245</v>
      </c>
    </row>
    <row r="6" spans="2:3" x14ac:dyDescent="0.2">
      <c r="B6" s="131"/>
    </row>
    <row r="13" spans="2:3" s="155" customFormat="1" x14ac:dyDescent="0.2">
      <c r="B13" s="155" t="s">
        <v>0</v>
      </c>
    </row>
    <row r="14" spans="2:3" s="129" customFormat="1" x14ac:dyDescent="0.2"/>
    <row r="15" spans="2:3" x14ac:dyDescent="0.2">
      <c r="B15" s="128" t="s">
        <v>1</v>
      </c>
      <c r="C15" s="127"/>
    </row>
    <row r="16" spans="2:3" x14ac:dyDescent="0.2">
      <c r="B16" s="128" t="s">
        <v>2</v>
      </c>
      <c r="C16" s="127" t="s">
        <v>246</v>
      </c>
    </row>
    <row r="17" spans="2:3" x14ac:dyDescent="0.2">
      <c r="B17" s="128" t="s">
        <v>3</v>
      </c>
      <c r="C17" s="127"/>
    </row>
    <row r="18" spans="2:3" x14ac:dyDescent="0.2">
      <c r="B18" s="128" t="s">
        <v>4</v>
      </c>
      <c r="C18" s="127" t="s">
        <v>69</v>
      </c>
    </row>
    <row r="19" spans="2:3" x14ac:dyDescent="0.2">
      <c r="B19" s="128" t="s">
        <v>5</v>
      </c>
      <c r="C19" s="127"/>
    </row>
    <row r="20" spans="2:3" x14ac:dyDescent="0.2">
      <c r="B20" s="128" t="s">
        <v>6</v>
      </c>
      <c r="C20" s="127"/>
    </row>
    <row r="21" spans="2:3" x14ac:dyDescent="0.2">
      <c r="B21" s="128" t="s">
        <v>7</v>
      </c>
      <c r="C21" s="127" t="s">
        <v>247</v>
      </c>
    </row>
    <row r="22" spans="2:3" x14ac:dyDescent="0.2">
      <c r="B22" s="128" t="s">
        <v>8</v>
      </c>
      <c r="C22" s="127"/>
    </row>
    <row r="25" spans="2:3" s="155" customFormat="1" x14ac:dyDescent="0.2">
      <c r="B25" s="155" t="s">
        <v>9</v>
      </c>
    </row>
    <row r="27" spans="2:3" x14ac:dyDescent="0.2">
      <c r="B27" s="128" t="s">
        <v>10</v>
      </c>
      <c r="C27" s="127" t="s">
        <v>240</v>
      </c>
    </row>
    <row r="28" spans="2:3" x14ac:dyDescent="0.2">
      <c r="B28" s="128" t="s">
        <v>11</v>
      </c>
      <c r="C28" s="127" t="s">
        <v>70</v>
      </c>
    </row>
    <row r="29" spans="2:3" ht="25.5" x14ac:dyDescent="0.2">
      <c r="B29" s="128" t="s">
        <v>12</v>
      </c>
      <c r="C29" s="127" t="s">
        <v>70</v>
      </c>
    </row>
    <row r="30" spans="2:3" x14ac:dyDescent="0.2">
      <c r="B30" s="128" t="s">
        <v>68</v>
      </c>
      <c r="C30" s="127" t="s">
        <v>70</v>
      </c>
    </row>
    <row r="31" spans="2:3" x14ac:dyDescent="0.2">
      <c r="B31" s="128" t="s">
        <v>13</v>
      </c>
      <c r="C31" s="127"/>
    </row>
    <row r="32" spans="2:3" x14ac:dyDescent="0.2">
      <c r="B32" s="128" t="s">
        <v>8</v>
      </c>
      <c r="C32" s="127"/>
    </row>
    <row r="35" spans="2:2" s="155" customFormat="1" x14ac:dyDescent="0.2">
      <c r="B35" s="155" t="s">
        <v>15</v>
      </c>
    </row>
    <row r="38" spans="2:2" x14ac:dyDescent="0.2">
      <c r="B38" s="130" t="s">
        <v>241</v>
      </c>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CC"/>
  </sheetPr>
  <dimension ref="A2:R50"/>
  <sheetViews>
    <sheetView showGridLines="0" zoomScale="85" zoomScaleNormal="85" workbookViewId="0">
      <pane xSplit="5" ySplit="8" topLeftCell="F9" activePane="bottomRight" state="frozen"/>
      <selection activeCell="Q51" sqref="Q51"/>
      <selection pane="topRight" activeCell="Q51" sqref="Q51"/>
      <selection pane="bottomLeft" activeCell="Q51" sqref="Q51"/>
      <selection pane="bottomRight" activeCell="K44" sqref="K44"/>
    </sheetView>
  </sheetViews>
  <sheetFormatPr defaultColWidth="9.140625" defaultRowHeight="12.75" x14ac:dyDescent="0.2"/>
  <cols>
    <col min="1" max="1" width="4" style="130" customWidth="1"/>
    <col min="2" max="2" width="60.5703125" style="130" customWidth="1"/>
    <col min="3" max="5" width="4.5703125" style="130" customWidth="1"/>
    <col min="6" max="6" width="2.7109375" style="130" customWidth="1"/>
    <col min="7" max="7" width="13.28515625" style="130" bestFit="1" customWidth="1"/>
    <col min="8" max="8" width="2.7109375" style="130" customWidth="1"/>
    <col min="9" max="9" width="31.28515625" style="130" bestFit="1" customWidth="1"/>
    <col min="10" max="10" width="2.7109375" style="130" customWidth="1"/>
    <col min="11" max="11" width="12.5703125" style="130" customWidth="1"/>
    <col min="12" max="12" width="2.7109375" style="130" customWidth="1"/>
    <col min="13" max="13" width="12.5703125" style="130" customWidth="1"/>
    <col min="14" max="14" width="2.7109375" style="130" customWidth="1"/>
    <col min="15" max="15" width="12.5703125" style="130" customWidth="1"/>
    <col min="16" max="16" width="2.7109375" style="130" customWidth="1"/>
    <col min="17" max="17" width="12.5703125" style="130" customWidth="1"/>
    <col min="18" max="18" width="2.7109375" style="130" customWidth="1"/>
    <col min="19" max="19" width="17.140625" style="130" customWidth="1"/>
    <col min="20" max="20" width="2.7109375" style="130" customWidth="1"/>
    <col min="21" max="21" width="13.7109375" style="130" customWidth="1"/>
    <col min="22" max="22" width="2.7109375" style="130" customWidth="1"/>
    <col min="23" max="37" width="13.7109375" style="130" customWidth="1"/>
    <col min="38" max="16384" width="9.140625" style="130"/>
  </cols>
  <sheetData>
    <row r="2" spans="1:17" s="160" customFormat="1" ht="18" x14ac:dyDescent="0.2">
      <c r="B2" s="160" t="s">
        <v>250</v>
      </c>
    </row>
    <row r="3" spans="1:17" x14ac:dyDescent="0.2">
      <c r="A3" s="76"/>
    </row>
    <row r="4" spans="1:17" x14ac:dyDescent="0.2">
      <c r="A4" s="76"/>
      <c r="B4" s="158" t="s">
        <v>33</v>
      </c>
      <c r="C4" s="112"/>
      <c r="D4" s="112"/>
    </row>
    <row r="5" spans="1:17" x14ac:dyDescent="0.2">
      <c r="A5" s="76"/>
      <c r="B5" s="75" t="s">
        <v>220</v>
      </c>
      <c r="C5" s="131"/>
      <c r="D5" s="131"/>
      <c r="G5" s="89"/>
      <c r="K5" s="89"/>
    </row>
    <row r="7" spans="1:17" s="155" customFormat="1" x14ac:dyDescent="0.2">
      <c r="B7" s="155" t="s">
        <v>91</v>
      </c>
      <c r="G7" s="155" t="s">
        <v>31</v>
      </c>
      <c r="I7" s="155" t="s">
        <v>32</v>
      </c>
      <c r="K7" s="155" t="s">
        <v>205</v>
      </c>
      <c r="M7" s="155" t="s">
        <v>206</v>
      </c>
      <c r="Q7" s="155" t="s">
        <v>34</v>
      </c>
    </row>
    <row r="10" spans="1:17" x14ac:dyDescent="0.2">
      <c r="Q10" s="74"/>
    </row>
    <row r="11" spans="1:17" s="155" customFormat="1" x14ac:dyDescent="0.2">
      <c r="B11" s="155" t="s">
        <v>79</v>
      </c>
    </row>
    <row r="12" spans="1:17" x14ac:dyDescent="0.2">
      <c r="B12" s="158"/>
    </row>
    <row r="13" spans="1:17" x14ac:dyDescent="0.2">
      <c r="A13" s="97"/>
      <c r="B13" s="158" t="s">
        <v>252</v>
      </c>
      <c r="D13" s="73"/>
      <c r="G13" s="72" t="s">
        <v>253</v>
      </c>
      <c r="I13" s="71">
        <v>706783160.22208893</v>
      </c>
      <c r="K13" s="72"/>
      <c r="M13" s="70" t="s">
        <v>267</v>
      </c>
    </row>
    <row r="14" spans="1:17" x14ac:dyDescent="0.2">
      <c r="A14" s="97"/>
      <c r="D14" s="70"/>
      <c r="G14" s="70"/>
      <c r="I14" s="70"/>
      <c r="K14" s="70"/>
    </row>
    <row r="15" spans="1:17" x14ac:dyDescent="0.2">
      <c r="A15" s="97"/>
      <c r="B15" s="130" t="s">
        <v>254</v>
      </c>
      <c r="D15" s="69"/>
      <c r="G15" s="72" t="s">
        <v>253</v>
      </c>
      <c r="I15" s="67">
        <f>SUMPRODUCT(Tarievenvoorstel!K21:K48,Tarievenvoorstel!O21:O48)</f>
        <v>53831961.899573728</v>
      </c>
      <c r="K15" s="68"/>
    </row>
    <row r="16" spans="1:17" x14ac:dyDescent="0.2">
      <c r="A16" s="97"/>
      <c r="B16" s="130" t="s">
        <v>255</v>
      </c>
      <c r="D16" s="69"/>
      <c r="G16" s="72" t="s">
        <v>253</v>
      </c>
      <c r="I16" s="67">
        <f>SUMPRODUCT(Tarievenvoorstel!K54:K75,Tarievenvoorstel!O54:O75)</f>
        <v>147159908.68668294</v>
      </c>
      <c r="K16" s="68"/>
    </row>
    <row r="17" spans="1:13" x14ac:dyDescent="0.2">
      <c r="A17" s="97"/>
      <c r="B17" s="130" t="s">
        <v>256</v>
      </c>
      <c r="D17" s="69"/>
      <c r="G17" s="72" t="s">
        <v>253</v>
      </c>
      <c r="I17" s="67">
        <f>SUMPRODUCT(Tarievenvoorstel!K81:K97,Tarievenvoorstel!O81:O97)</f>
        <v>412730421.29998064</v>
      </c>
      <c r="K17" s="68"/>
    </row>
    <row r="18" spans="1:13" x14ac:dyDescent="0.2">
      <c r="A18" s="97"/>
      <c r="B18" s="130" t="s">
        <v>257</v>
      </c>
      <c r="D18" s="69"/>
      <c r="G18" s="72" t="s">
        <v>253</v>
      </c>
      <c r="I18" s="67">
        <f>SUMPRODUCT(Tarievenvoorstel!K104:K105,Tarievenvoorstel!O104:O105)</f>
        <v>2380800.6826666668</v>
      </c>
      <c r="K18" s="68"/>
    </row>
    <row r="19" spans="1:13" x14ac:dyDescent="0.2">
      <c r="A19" s="97"/>
      <c r="B19" s="158" t="s">
        <v>77</v>
      </c>
      <c r="D19" s="69"/>
      <c r="G19" s="72" t="s">
        <v>253</v>
      </c>
      <c r="I19" s="67">
        <f>SUM(I15:I18)</f>
        <v>616103092.56890404</v>
      </c>
      <c r="K19" s="68"/>
    </row>
    <row r="20" spans="1:13" x14ac:dyDescent="0.2">
      <c r="A20" s="97"/>
      <c r="D20" s="72"/>
      <c r="G20" s="70"/>
      <c r="I20" s="66"/>
      <c r="K20" s="70"/>
    </row>
    <row r="21" spans="1:13" x14ac:dyDescent="0.2">
      <c r="A21" s="97"/>
      <c r="B21" s="130" t="s">
        <v>258</v>
      </c>
      <c r="D21" s="69"/>
      <c r="G21" s="72" t="s">
        <v>253</v>
      </c>
      <c r="I21" s="67">
        <f>SUMPRODUCT(Tarievenvoorstel!K111:K143,Tarievenvoorstel!O111:O143)</f>
        <v>55928753.184703603</v>
      </c>
      <c r="K21" s="68"/>
    </row>
    <row r="22" spans="1:13" x14ac:dyDescent="0.2">
      <c r="A22" s="97"/>
      <c r="B22" s="130" t="s">
        <v>259</v>
      </c>
      <c r="D22" s="65"/>
      <c r="G22" s="72" t="s">
        <v>253</v>
      </c>
      <c r="I22" s="67">
        <f>SUMPRODUCT(Tarievenvoorstel!K147:K194,Tarievenvoorstel!O147:O194)</f>
        <v>34751314.466997318</v>
      </c>
      <c r="K22" s="68"/>
    </row>
    <row r="23" spans="1:13" x14ac:dyDescent="0.2">
      <c r="A23" s="97"/>
      <c r="B23" s="158" t="s">
        <v>78</v>
      </c>
      <c r="D23" s="69"/>
      <c r="G23" s="72" t="s">
        <v>253</v>
      </c>
      <c r="I23" s="67">
        <f>I22+I21</f>
        <v>90680067.651700914</v>
      </c>
      <c r="K23" s="68"/>
    </row>
    <row r="24" spans="1:13" x14ac:dyDescent="0.2">
      <c r="A24" s="97"/>
      <c r="D24" s="69"/>
      <c r="G24" s="68"/>
      <c r="I24" s="64"/>
      <c r="K24" s="68"/>
    </row>
    <row r="25" spans="1:13" x14ac:dyDescent="0.2">
      <c r="A25" s="97"/>
      <c r="B25" s="158" t="s">
        <v>260</v>
      </c>
      <c r="D25" s="69"/>
      <c r="G25" s="72" t="s">
        <v>253</v>
      </c>
      <c r="I25" s="67">
        <f>SUM(I15:I18,I21:I22)</f>
        <v>706783160.2206049</v>
      </c>
      <c r="K25" s="72"/>
      <c r="M25" s="63"/>
    </row>
    <row r="26" spans="1:13" x14ac:dyDescent="0.2">
      <c r="A26" s="97"/>
      <c r="B26" s="158"/>
      <c r="D26" s="69"/>
      <c r="G26" s="72"/>
      <c r="I26" s="62"/>
      <c r="K26" s="72"/>
      <c r="M26" s="63"/>
    </row>
    <row r="27" spans="1:13" x14ac:dyDescent="0.2">
      <c r="A27" s="97"/>
      <c r="B27" s="112" t="s">
        <v>89</v>
      </c>
      <c r="D27" s="69"/>
      <c r="G27" s="72" t="s">
        <v>253</v>
      </c>
      <c r="I27" s="67">
        <f>I13-I25</f>
        <v>1.4840364456176758E-3</v>
      </c>
      <c r="K27" s="72"/>
    </row>
    <row r="28" spans="1:13" x14ac:dyDescent="0.2">
      <c r="A28" s="97"/>
      <c r="D28" s="69"/>
      <c r="G28" s="72"/>
      <c r="I28" s="62"/>
      <c r="K28" s="72"/>
    </row>
    <row r="29" spans="1:13" x14ac:dyDescent="0.2">
      <c r="A29" s="97"/>
      <c r="B29" s="158" t="s">
        <v>80</v>
      </c>
      <c r="C29" s="61"/>
      <c r="D29" s="61"/>
      <c r="I29" s="132" t="str">
        <f>IF(I25&gt;I13, "TARIEVENVOORSTEL VOLDOET NIET", "TARIEVENVOORSTEL VOLDOET")</f>
        <v>TARIEVENVOORSTEL VOLDOET</v>
      </c>
    </row>
    <row r="30" spans="1:13" x14ac:dyDescent="0.2">
      <c r="A30" s="97"/>
    </row>
    <row r="31" spans="1:13" s="155" customFormat="1" x14ac:dyDescent="0.2">
      <c r="B31" s="155" t="s">
        <v>81</v>
      </c>
    </row>
    <row r="33" spans="2:18" x14ac:dyDescent="0.2">
      <c r="B33" s="130" t="s">
        <v>82</v>
      </c>
      <c r="G33" s="130" t="s">
        <v>74</v>
      </c>
      <c r="I33" s="60">
        <v>7765807528.5072327</v>
      </c>
      <c r="M33" s="171" t="s">
        <v>264</v>
      </c>
      <c r="N33" s="171"/>
      <c r="O33" s="171"/>
      <c r="P33" s="171"/>
      <c r="Q33" s="171"/>
      <c r="R33" s="129"/>
    </row>
    <row r="35" spans="2:18" x14ac:dyDescent="0.2">
      <c r="B35" s="130" t="s">
        <v>83</v>
      </c>
      <c r="G35" s="130" t="s">
        <v>74</v>
      </c>
      <c r="I35" s="67">
        <f>SUM(Tarievenvoorstel!K21:K105,Tarievenvoorstel!K111:K143,Tarievenvoorstel!K147:K194)</f>
        <v>7765807528.5072327</v>
      </c>
    </row>
    <row r="37" spans="2:18" x14ac:dyDescent="0.2">
      <c r="B37" s="130" t="s">
        <v>84</v>
      </c>
      <c r="I37" s="132" t="str">
        <f>IF(I35&gt;I33, "REKENVOLUME VOLDOET NIET", "REKENVOLUME VOLDOET")</f>
        <v>REKENVOLUME VOLDOET</v>
      </c>
    </row>
    <row r="39" spans="2:18" s="155" customFormat="1" x14ac:dyDescent="0.2">
      <c r="B39" s="155" t="s">
        <v>204</v>
      </c>
    </row>
    <row r="41" spans="2:18" x14ac:dyDescent="0.2">
      <c r="B41" s="130" t="s">
        <v>243</v>
      </c>
      <c r="G41" s="70" t="s">
        <v>242</v>
      </c>
      <c r="H41" s="69"/>
      <c r="I41" s="59">
        <v>660362409.82663822</v>
      </c>
      <c r="J41" s="163"/>
      <c r="K41" s="70"/>
      <c r="L41" s="69"/>
      <c r="M41" s="70" t="s">
        <v>268</v>
      </c>
    </row>
    <row r="42" spans="2:18" x14ac:dyDescent="0.2">
      <c r="B42" s="170" t="s">
        <v>155</v>
      </c>
      <c r="G42" s="70" t="s">
        <v>242</v>
      </c>
      <c r="H42" s="69"/>
      <c r="I42" s="58">
        <v>42616731.628704816</v>
      </c>
      <c r="J42" s="163"/>
      <c r="K42" s="70"/>
      <c r="L42" s="69"/>
      <c r="M42" s="70" t="s">
        <v>266</v>
      </c>
    </row>
    <row r="43" spans="2:18" x14ac:dyDescent="0.2">
      <c r="B43" s="130" t="s">
        <v>244</v>
      </c>
      <c r="G43" s="70" t="s">
        <v>242</v>
      </c>
      <c r="H43" s="69"/>
      <c r="I43" s="67">
        <f>I41-I42</f>
        <v>617745678.19793344</v>
      </c>
      <c r="J43" s="72"/>
      <c r="K43" s="70"/>
      <c r="L43" s="69"/>
      <c r="M43" s="70"/>
    </row>
    <row r="44" spans="2:18" x14ac:dyDescent="0.2">
      <c r="G44" s="70"/>
      <c r="H44" s="69"/>
      <c r="I44" s="62"/>
      <c r="J44" s="72"/>
      <c r="K44" s="70"/>
      <c r="L44" s="69"/>
      <c r="M44" s="70"/>
    </row>
    <row r="45" spans="2:18" x14ac:dyDescent="0.2">
      <c r="B45" s="130" t="s">
        <v>261</v>
      </c>
      <c r="G45" s="72" t="s">
        <v>253</v>
      </c>
      <c r="H45" s="69"/>
      <c r="I45" s="71">
        <v>706783160.22208893</v>
      </c>
      <c r="J45" s="163"/>
      <c r="K45" s="70"/>
      <c r="L45" s="69"/>
      <c r="M45" s="70" t="s">
        <v>267</v>
      </c>
    </row>
    <row r="46" spans="2:18" x14ac:dyDescent="0.2">
      <c r="B46" s="170" t="s">
        <v>155</v>
      </c>
      <c r="G46" s="72" t="s">
        <v>253</v>
      </c>
      <c r="H46" s="69"/>
      <c r="I46" s="57">
        <f>I42</f>
        <v>42616731.628704816</v>
      </c>
      <c r="J46" s="163"/>
      <c r="K46" s="70"/>
      <c r="L46" s="69"/>
    </row>
    <row r="47" spans="2:18" x14ac:dyDescent="0.2">
      <c r="B47" s="130" t="s">
        <v>262</v>
      </c>
      <c r="G47" s="72" t="s">
        <v>253</v>
      </c>
      <c r="H47" s="69"/>
      <c r="I47" s="67">
        <f>I45-I46</f>
        <v>664166428.59338415</v>
      </c>
      <c r="J47" s="163"/>
      <c r="K47" s="70"/>
      <c r="L47" s="69"/>
    </row>
    <row r="48" spans="2:18" x14ac:dyDescent="0.2">
      <c r="G48" s="70"/>
      <c r="H48" s="69"/>
      <c r="I48" s="62"/>
      <c r="J48" s="163"/>
      <c r="K48" s="70"/>
      <c r="L48" s="69"/>
    </row>
    <row r="49" spans="2:12" x14ac:dyDescent="0.2">
      <c r="B49" s="112" t="s">
        <v>156</v>
      </c>
      <c r="G49" s="70"/>
      <c r="H49" s="69"/>
      <c r="I49" s="56">
        <v>0</v>
      </c>
      <c r="J49" s="163"/>
      <c r="K49" s="70" t="s">
        <v>85</v>
      </c>
      <c r="L49" s="69"/>
    </row>
    <row r="50" spans="2:12" x14ac:dyDescent="0.2">
      <c r="B50" s="112" t="s">
        <v>157</v>
      </c>
      <c r="G50" s="70" t="s">
        <v>86</v>
      </c>
      <c r="H50" s="70"/>
      <c r="I50" s="55">
        <f>((I47/ I43) - 1)*100%</f>
        <v>7.5145406975355433E-2</v>
      </c>
      <c r="J50" s="70"/>
      <c r="K50" s="70" t="s">
        <v>87</v>
      </c>
      <c r="L50" s="70"/>
    </row>
  </sheetData>
  <conditionalFormatting sqref="I29">
    <cfRule type="cellIs" dxfId="12" priority="1" stopIfTrue="1" operator="equal">
      <formula>"NORMVOLUME VOLDOET NIET"</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0" tint="-4.9989318521683403E-2"/>
  </sheetPr>
  <dimension ref="A1"/>
  <sheetViews>
    <sheetView showGridLines="0" zoomScale="85" zoomScaleNormal="85" workbookViewId="0"/>
  </sheetViews>
  <sheetFormatPr defaultColWidth="9.140625" defaultRowHeight="12.75" x14ac:dyDescent="0.2"/>
  <cols>
    <col min="1" max="16384" width="9.140625" style="161"/>
  </cols>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CCC8D9"/>
  </sheetPr>
  <dimension ref="B2:B74"/>
  <sheetViews>
    <sheetView showGridLines="0" zoomScale="85" zoomScaleNormal="85" workbookViewId="0">
      <pane ySplit="3" topLeftCell="A4" activePane="bottomLeft" state="frozen"/>
      <selection activeCell="C14" sqref="C14"/>
      <selection pane="bottomLeft" activeCell="B68" sqref="B68"/>
    </sheetView>
  </sheetViews>
  <sheetFormatPr defaultColWidth="9.140625" defaultRowHeight="12.75" x14ac:dyDescent="0.2"/>
  <cols>
    <col min="1" max="1" width="9.28515625" style="130" customWidth="1"/>
    <col min="2" max="2" width="112.28515625" style="130" customWidth="1"/>
    <col min="3" max="21" width="12.5703125" style="130" customWidth="1"/>
    <col min="22" max="24" width="2.7109375" style="130" customWidth="1"/>
    <col min="25" max="39" width="13.7109375" style="130" customWidth="1"/>
    <col min="40" max="16384" width="9.140625" style="130"/>
  </cols>
  <sheetData>
    <row r="2" spans="2:2" s="160" customFormat="1" ht="18" x14ac:dyDescent="0.2">
      <c r="B2" s="160" t="s">
        <v>92</v>
      </c>
    </row>
    <row r="4" spans="2:2" s="155" customFormat="1" x14ac:dyDescent="0.2"/>
    <row r="6" spans="2:2" x14ac:dyDescent="0.2">
      <c r="B6" s="130" t="s">
        <v>194</v>
      </c>
    </row>
    <row r="7" spans="2:2" x14ac:dyDescent="0.2">
      <c r="B7" s="136"/>
    </row>
    <row r="8" spans="2:2" x14ac:dyDescent="0.2">
      <c r="B8" s="136"/>
    </row>
    <row r="9" spans="2:2" x14ac:dyDescent="0.2">
      <c r="B9" s="136"/>
    </row>
    <row r="10" spans="2:2" x14ac:dyDescent="0.2">
      <c r="B10" s="136"/>
    </row>
    <row r="11" spans="2:2" x14ac:dyDescent="0.2">
      <c r="B11" s="136"/>
    </row>
    <row r="12" spans="2:2" x14ac:dyDescent="0.2">
      <c r="B12" s="136"/>
    </row>
    <row r="13" spans="2:2" x14ac:dyDescent="0.2">
      <c r="B13" s="136"/>
    </row>
    <row r="14" spans="2:2" x14ac:dyDescent="0.2">
      <c r="B14" s="136"/>
    </row>
    <row r="15" spans="2:2" x14ac:dyDescent="0.2">
      <c r="B15" s="158"/>
    </row>
    <row r="16" spans="2:2" x14ac:dyDescent="0.2">
      <c r="B16" s="130" t="s">
        <v>195</v>
      </c>
    </row>
    <row r="17" spans="2:2" x14ac:dyDescent="0.2">
      <c r="B17" s="136"/>
    </row>
    <row r="18" spans="2:2" x14ac:dyDescent="0.2">
      <c r="B18" s="136"/>
    </row>
    <row r="19" spans="2:2" x14ac:dyDescent="0.2">
      <c r="B19" s="136"/>
    </row>
    <row r="20" spans="2:2" x14ac:dyDescent="0.2">
      <c r="B20" s="136"/>
    </row>
    <row r="21" spans="2:2" x14ac:dyDescent="0.2">
      <c r="B21" s="136"/>
    </row>
    <row r="22" spans="2:2" x14ac:dyDescent="0.2">
      <c r="B22" s="136"/>
    </row>
    <row r="23" spans="2:2" x14ac:dyDescent="0.2">
      <c r="B23" s="136"/>
    </row>
    <row r="24" spans="2:2" x14ac:dyDescent="0.2">
      <c r="B24" s="136"/>
    </row>
    <row r="26" spans="2:2" x14ac:dyDescent="0.2">
      <c r="B26" s="130" t="s">
        <v>196</v>
      </c>
    </row>
    <row r="27" spans="2:2" x14ac:dyDescent="0.2">
      <c r="B27" s="136"/>
    </row>
    <row r="28" spans="2:2" x14ac:dyDescent="0.2">
      <c r="B28" s="136"/>
    </row>
    <row r="29" spans="2:2" x14ac:dyDescent="0.2">
      <c r="B29" s="136"/>
    </row>
    <row r="30" spans="2:2" x14ac:dyDescent="0.2">
      <c r="B30" s="136"/>
    </row>
    <row r="31" spans="2:2" x14ac:dyDescent="0.2">
      <c r="B31" s="136"/>
    </row>
    <row r="32" spans="2:2" x14ac:dyDescent="0.2">
      <c r="B32" s="136"/>
    </row>
    <row r="33" spans="2:2" x14ac:dyDescent="0.2">
      <c r="B33" s="136"/>
    </row>
    <row r="34" spans="2:2" x14ac:dyDescent="0.2">
      <c r="B34" s="136"/>
    </row>
    <row r="36" spans="2:2" x14ac:dyDescent="0.2">
      <c r="B36" s="130" t="s">
        <v>197</v>
      </c>
    </row>
    <row r="37" spans="2:2" x14ac:dyDescent="0.2">
      <c r="B37" s="136"/>
    </row>
    <row r="38" spans="2:2" x14ac:dyDescent="0.2">
      <c r="B38" s="136"/>
    </row>
    <row r="39" spans="2:2" x14ac:dyDescent="0.2">
      <c r="B39" s="136"/>
    </row>
    <row r="40" spans="2:2" x14ac:dyDescent="0.2">
      <c r="B40" s="136"/>
    </row>
    <row r="41" spans="2:2" x14ac:dyDescent="0.2">
      <c r="B41" s="136"/>
    </row>
    <row r="42" spans="2:2" x14ac:dyDescent="0.2">
      <c r="B42" s="136"/>
    </row>
    <row r="43" spans="2:2" x14ac:dyDescent="0.2">
      <c r="B43" s="136"/>
    </row>
    <row r="44" spans="2:2" x14ac:dyDescent="0.2">
      <c r="B44" s="136"/>
    </row>
    <row r="46" spans="2:2" x14ac:dyDescent="0.2">
      <c r="B46" s="130" t="s">
        <v>198</v>
      </c>
    </row>
    <row r="47" spans="2:2" x14ac:dyDescent="0.2">
      <c r="B47" s="136"/>
    </row>
    <row r="48" spans="2:2" x14ac:dyDescent="0.2">
      <c r="B48" s="136"/>
    </row>
    <row r="49" spans="2:2" x14ac:dyDescent="0.2">
      <c r="B49" s="136"/>
    </row>
    <row r="50" spans="2:2" x14ac:dyDescent="0.2">
      <c r="B50" s="136"/>
    </row>
    <row r="51" spans="2:2" x14ac:dyDescent="0.2">
      <c r="B51" s="136"/>
    </row>
    <row r="52" spans="2:2" x14ac:dyDescent="0.2">
      <c r="B52" s="136"/>
    </row>
    <row r="53" spans="2:2" x14ac:dyDescent="0.2">
      <c r="B53" s="136"/>
    </row>
    <row r="54" spans="2:2" x14ac:dyDescent="0.2">
      <c r="B54" s="136"/>
    </row>
    <row r="56" spans="2:2" x14ac:dyDescent="0.2">
      <c r="B56" s="130" t="s">
        <v>199</v>
      </c>
    </row>
    <row r="57" spans="2:2" x14ac:dyDescent="0.2">
      <c r="B57" s="136"/>
    </row>
    <row r="58" spans="2:2" x14ac:dyDescent="0.2">
      <c r="B58" s="136"/>
    </row>
    <row r="59" spans="2:2" x14ac:dyDescent="0.2">
      <c r="B59" s="136"/>
    </row>
    <row r="60" spans="2:2" x14ac:dyDescent="0.2">
      <c r="B60" s="136"/>
    </row>
    <row r="61" spans="2:2" x14ac:dyDescent="0.2">
      <c r="B61" s="136"/>
    </row>
    <row r="62" spans="2:2" x14ac:dyDescent="0.2">
      <c r="B62" s="136"/>
    </row>
    <row r="63" spans="2:2" x14ac:dyDescent="0.2">
      <c r="B63" s="136"/>
    </row>
    <row r="64" spans="2:2" x14ac:dyDescent="0.2">
      <c r="B64" s="136"/>
    </row>
    <row r="66" spans="2:2" x14ac:dyDescent="0.2">
      <c r="B66" s="130" t="s">
        <v>200</v>
      </c>
    </row>
    <row r="67" spans="2:2" x14ac:dyDescent="0.2">
      <c r="B67" s="136"/>
    </row>
    <row r="68" spans="2:2" x14ac:dyDescent="0.2">
      <c r="B68" s="136"/>
    </row>
    <row r="69" spans="2:2" x14ac:dyDescent="0.2">
      <c r="B69" s="136"/>
    </row>
    <row r="70" spans="2:2" x14ac:dyDescent="0.2">
      <c r="B70" s="136"/>
    </row>
    <row r="71" spans="2:2" x14ac:dyDescent="0.2">
      <c r="B71" s="136"/>
    </row>
    <row r="72" spans="2:2" x14ac:dyDescent="0.2">
      <c r="B72" s="136"/>
    </row>
    <row r="73" spans="2:2" x14ac:dyDescent="0.2">
      <c r="B73" s="136"/>
    </row>
    <row r="74" spans="2:2" x14ac:dyDescent="0.2">
      <c r="B74" s="136"/>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CCC8D9"/>
  </sheetPr>
  <dimension ref="B2:G58"/>
  <sheetViews>
    <sheetView showGridLines="0" tabSelected="1" zoomScaleNormal="100" workbookViewId="0">
      <pane ySplit="3" topLeftCell="A4" activePane="bottomLeft" state="frozen"/>
      <selection activeCell="D12" sqref="D12"/>
      <selection pane="bottomLeft" activeCell="D26" sqref="D26"/>
    </sheetView>
  </sheetViews>
  <sheetFormatPr defaultColWidth="9.140625" defaultRowHeight="12.75" x14ac:dyDescent="0.2"/>
  <cols>
    <col min="1" max="1" width="9.28515625" style="130" customWidth="1"/>
    <col min="2" max="2" width="4.7109375" style="130" customWidth="1"/>
    <col min="3" max="3" width="74.140625" style="130" customWidth="1"/>
    <col min="4" max="5" width="12.5703125" style="130" customWidth="1"/>
    <col min="6" max="6" width="53.42578125" style="130" customWidth="1"/>
    <col min="7" max="21" width="12.5703125" style="130" customWidth="1"/>
    <col min="22" max="24" width="2.7109375" style="130" customWidth="1"/>
    <col min="25" max="39" width="13.7109375" style="130" customWidth="1"/>
    <col min="40" max="16384" width="9.140625" style="130"/>
  </cols>
  <sheetData>
    <row r="2" spans="2:7" s="160" customFormat="1" ht="18" x14ac:dyDescent="0.2">
      <c r="B2" s="160" t="s">
        <v>94</v>
      </c>
    </row>
    <row r="4" spans="2:7" s="155" customFormat="1" x14ac:dyDescent="0.2">
      <c r="C4" s="155" t="s">
        <v>95</v>
      </c>
      <c r="D4" s="155" t="s">
        <v>96</v>
      </c>
      <c r="F4" s="155" t="s">
        <v>45</v>
      </c>
    </row>
    <row r="5" spans="2:7" x14ac:dyDescent="0.2">
      <c r="C5" s="158"/>
    </row>
    <row r="6" spans="2:7" x14ac:dyDescent="0.2">
      <c r="C6" s="158" t="s">
        <v>93</v>
      </c>
    </row>
    <row r="7" spans="2:7" ht="25.5" x14ac:dyDescent="0.2">
      <c r="B7" s="54">
        <v>1</v>
      </c>
      <c r="C7" s="53" t="s">
        <v>263</v>
      </c>
      <c r="D7" s="136" t="s">
        <v>317</v>
      </c>
      <c r="E7" s="52"/>
      <c r="F7" s="136"/>
    </row>
    <row r="8" spans="2:7" x14ac:dyDescent="0.2">
      <c r="B8" s="54">
        <v>2</v>
      </c>
      <c r="C8" s="53" t="s">
        <v>97</v>
      </c>
      <c r="D8" s="136" t="s">
        <v>317</v>
      </c>
      <c r="E8" s="52"/>
      <c r="F8" s="136"/>
    </row>
    <row r="9" spans="2:7" ht="25.5" x14ac:dyDescent="0.2">
      <c r="B9" s="54"/>
      <c r="C9" s="1" t="s">
        <v>158</v>
      </c>
      <c r="D9" s="136"/>
      <c r="E9" s="52"/>
      <c r="F9" s="136"/>
    </row>
    <row r="10" spans="2:7" x14ac:dyDescent="0.2">
      <c r="B10" s="54">
        <v>3</v>
      </c>
      <c r="C10" s="53" t="s">
        <v>98</v>
      </c>
      <c r="D10" s="136" t="s">
        <v>317</v>
      </c>
      <c r="E10" s="52"/>
      <c r="F10" s="136"/>
    </row>
    <row r="11" spans="2:7" ht="38.25" x14ac:dyDescent="0.2">
      <c r="B11" s="54">
        <v>4</v>
      </c>
      <c r="C11" s="1" t="s">
        <v>159</v>
      </c>
      <c r="D11" s="136" t="s">
        <v>317</v>
      </c>
      <c r="E11" s="52"/>
      <c r="F11" s="136"/>
    </row>
    <row r="12" spans="2:7" x14ac:dyDescent="0.2">
      <c r="B12" s="54"/>
      <c r="C12" s="1"/>
      <c r="D12" s="1"/>
      <c r="E12" s="52"/>
      <c r="F12" s="51"/>
    </row>
    <row r="13" spans="2:7" ht="25.5" x14ac:dyDescent="0.2">
      <c r="B13" s="54">
        <v>5</v>
      </c>
      <c r="C13" s="53" t="s">
        <v>160</v>
      </c>
      <c r="D13" s="136" t="s">
        <v>317</v>
      </c>
      <c r="E13" s="52"/>
      <c r="F13" s="136" t="s">
        <v>318</v>
      </c>
    </row>
    <row r="14" spans="2:7" x14ac:dyDescent="0.2">
      <c r="B14" s="54"/>
      <c r="C14" s="1"/>
      <c r="D14" s="1"/>
      <c r="E14" s="52"/>
      <c r="F14" s="1"/>
      <c r="G14" s="1"/>
    </row>
    <row r="15" spans="2:7" ht="25.5" x14ac:dyDescent="0.2">
      <c r="B15" s="54">
        <v>6</v>
      </c>
      <c r="C15" s="1" t="s">
        <v>161</v>
      </c>
      <c r="D15" s="136" t="s">
        <v>317</v>
      </c>
      <c r="E15" s="52"/>
      <c r="F15" s="136"/>
    </row>
    <row r="16" spans="2:7" x14ac:dyDescent="0.2">
      <c r="B16" s="54"/>
      <c r="C16" s="1" t="s">
        <v>162</v>
      </c>
      <c r="D16" s="52"/>
      <c r="E16" s="52"/>
      <c r="F16" s="51"/>
    </row>
    <row r="17" spans="2:6" x14ac:dyDescent="0.2">
      <c r="B17" s="54"/>
      <c r="C17" s="1" t="s">
        <v>163</v>
      </c>
      <c r="D17" s="52"/>
      <c r="E17" s="52"/>
      <c r="F17" s="51"/>
    </row>
    <row r="18" spans="2:6" x14ac:dyDescent="0.2">
      <c r="B18" s="54"/>
      <c r="C18" s="1" t="s">
        <v>164</v>
      </c>
      <c r="D18" s="52"/>
      <c r="E18" s="52"/>
      <c r="F18" s="51"/>
    </row>
    <row r="19" spans="2:6" ht="25.5" x14ac:dyDescent="0.2">
      <c r="B19" s="54"/>
      <c r="C19" s="1" t="s">
        <v>165</v>
      </c>
      <c r="D19" s="52"/>
      <c r="E19" s="52"/>
      <c r="F19" s="51"/>
    </row>
    <row r="20" spans="2:6" ht="25.5" x14ac:dyDescent="0.2">
      <c r="B20" s="54"/>
      <c r="C20" s="1" t="s">
        <v>166</v>
      </c>
      <c r="D20" s="52"/>
      <c r="E20" s="52"/>
      <c r="F20" s="51"/>
    </row>
    <row r="21" spans="2:6" ht="38.25" x14ac:dyDescent="0.2">
      <c r="B21" s="54"/>
      <c r="C21" s="1" t="s">
        <v>167</v>
      </c>
      <c r="D21" s="52"/>
    </row>
    <row r="22" spans="2:6" ht="38.25" x14ac:dyDescent="0.2">
      <c r="B22" s="54">
        <v>7</v>
      </c>
      <c r="C22" s="1" t="s">
        <v>168</v>
      </c>
      <c r="D22" s="136" t="s">
        <v>317</v>
      </c>
      <c r="F22" s="136"/>
    </row>
    <row r="23" spans="2:6" ht="25.5" x14ac:dyDescent="0.2">
      <c r="B23" s="54">
        <v>8</v>
      </c>
      <c r="C23" s="1" t="s">
        <v>169</v>
      </c>
      <c r="D23" s="136" t="s">
        <v>317</v>
      </c>
      <c r="F23" s="136"/>
    </row>
    <row r="24" spans="2:6" ht="25.5" x14ac:dyDescent="0.2">
      <c r="B24" s="54">
        <v>9</v>
      </c>
      <c r="C24" s="1" t="s">
        <v>170</v>
      </c>
      <c r="D24" s="136" t="s">
        <v>317</v>
      </c>
      <c r="F24" s="136"/>
    </row>
    <row r="25" spans="2:6" ht="25.5" x14ac:dyDescent="0.2">
      <c r="B25" s="54"/>
      <c r="C25" s="1" t="s">
        <v>171</v>
      </c>
    </row>
    <row r="26" spans="2:6" ht="25.5" x14ac:dyDescent="0.2">
      <c r="B26" s="54"/>
      <c r="C26" s="1" t="s">
        <v>172</v>
      </c>
    </row>
    <row r="27" spans="2:6" ht="25.5" x14ac:dyDescent="0.2">
      <c r="B27" s="54"/>
      <c r="C27" s="50" t="s">
        <v>173</v>
      </c>
    </row>
    <row r="28" spans="2:6" x14ac:dyDescent="0.2">
      <c r="B28" s="54"/>
      <c r="C28" s="50"/>
    </row>
    <row r="29" spans="2:6" ht="25.5" x14ac:dyDescent="0.2">
      <c r="B29" s="54">
        <v>10</v>
      </c>
      <c r="C29" s="49" t="s">
        <v>174</v>
      </c>
      <c r="D29" s="136" t="s">
        <v>317</v>
      </c>
      <c r="F29" s="136"/>
    </row>
    <row r="30" spans="2:6" ht="38.25" x14ac:dyDescent="0.2">
      <c r="B30" s="54"/>
      <c r="C30" s="48" t="s">
        <v>175</v>
      </c>
    </row>
    <row r="31" spans="2:6" ht="38.25" x14ac:dyDescent="0.2">
      <c r="B31" s="54"/>
      <c r="C31" s="50" t="s">
        <v>176</v>
      </c>
    </row>
    <row r="32" spans="2:6" x14ac:dyDescent="0.2">
      <c r="B32" s="54"/>
      <c r="C32" s="50"/>
    </row>
    <row r="33" spans="2:6" ht="25.5" x14ac:dyDescent="0.2">
      <c r="B33" s="54">
        <v>11</v>
      </c>
      <c r="C33" s="49" t="s">
        <v>177</v>
      </c>
      <c r="D33" s="136" t="s">
        <v>317</v>
      </c>
      <c r="F33" s="136"/>
    </row>
    <row r="34" spans="2:6" ht="38.25" x14ac:dyDescent="0.2">
      <c r="B34" s="54"/>
      <c r="C34" s="48" t="s">
        <v>178</v>
      </c>
    </row>
    <row r="35" spans="2:6" ht="38.25" x14ac:dyDescent="0.2">
      <c r="B35" s="54"/>
      <c r="C35" s="48" t="s">
        <v>179</v>
      </c>
    </row>
    <row r="36" spans="2:6" ht="38.25" x14ac:dyDescent="0.2">
      <c r="B36" s="54"/>
      <c r="C36" s="48" t="s">
        <v>180</v>
      </c>
    </row>
    <row r="37" spans="2:6" x14ac:dyDescent="0.2">
      <c r="B37" s="54"/>
      <c r="C37" s="50"/>
    </row>
    <row r="38" spans="2:6" ht="25.5" x14ac:dyDescent="0.2">
      <c r="B38" s="54">
        <v>12</v>
      </c>
      <c r="C38" s="47" t="s">
        <v>181</v>
      </c>
      <c r="D38" s="136" t="s">
        <v>317</v>
      </c>
      <c r="F38" s="136"/>
    </row>
    <row r="39" spans="2:6" ht="51" x14ac:dyDescent="0.2">
      <c r="B39" s="54"/>
      <c r="C39" s="48" t="s">
        <v>182</v>
      </c>
    </row>
    <row r="40" spans="2:6" ht="53.25" customHeight="1" x14ac:dyDescent="0.2">
      <c r="B40" s="54"/>
      <c r="C40" s="48" t="s">
        <v>183</v>
      </c>
    </row>
    <row r="41" spans="2:6" ht="63.75" x14ac:dyDescent="0.2">
      <c r="B41" s="54"/>
      <c r="C41" s="48" t="s">
        <v>184</v>
      </c>
    </row>
    <row r="42" spans="2:6" x14ac:dyDescent="0.2">
      <c r="B42" s="54"/>
      <c r="C42" s="46"/>
    </row>
    <row r="43" spans="2:6" ht="25.5" x14ac:dyDescent="0.2">
      <c r="B43" s="54">
        <v>13</v>
      </c>
      <c r="C43" s="1" t="s">
        <v>185</v>
      </c>
      <c r="D43" s="136" t="s">
        <v>317</v>
      </c>
      <c r="F43" s="136"/>
    </row>
    <row r="44" spans="2:6" ht="25.5" x14ac:dyDescent="0.2">
      <c r="B44" s="54"/>
      <c r="C44" s="50" t="s">
        <v>186</v>
      </c>
    </row>
    <row r="45" spans="2:6" ht="25.5" x14ac:dyDescent="0.2">
      <c r="B45" s="54"/>
      <c r="C45" s="50" t="s">
        <v>187</v>
      </c>
    </row>
    <row r="46" spans="2:6" ht="38.25" x14ac:dyDescent="0.2">
      <c r="B46" s="54"/>
      <c r="C46" s="1" t="s">
        <v>188</v>
      </c>
    </row>
    <row r="47" spans="2:6" ht="38.25" x14ac:dyDescent="0.2">
      <c r="B47" s="54">
        <v>14</v>
      </c>
      <c r="C47" s="1" t="s">
        <v>189</v>
      </c>
      <c r="D47" s="136" t="s">
        <v>317</v>
      </c>
      <c r="F47" s="136"/>
    </row>
    <row r="48" spans="2:6" ht="38.25" x14ac:dyDescent="0.2">
      <c r="B48" s="54">
        <v>15</v>
      </c>
      <c r="C48" s="1" t="s">
        <v>190</v>
      </c>
      <c r="D48" s="136" t="s">
        <v>317</v>
      </c>
      <c r="F48" s="136"/>
    </row>
    <row r="49" spans="2:6" ht="38.25" x14ac:dyDescent="0.2">
      <c r="B49" s="54">
        <v>16</v>
      </c>
      <c r="C49" s="1" t="s">
        <v>191</v>
      </c>
      <c r="D49" s="136" t="s">
        <v>317</v>
      </c>
      <c r="F49" s="136"/>
    </row>
    <row r="50" spans="2:6" ht="38.25" x14ac:dyDescent="0.2">
      <c r="B50" s="54">
        <v>17</v>
      </c>
      <c r="C50" s="1" t="s">
        <v>192</v>
      </c>
      <c r="D50" s="136" t="s">
        <v>317</v>
      </c>
      <c r="F50" s="136"/>
    </row>
    <row r="51" spans="2:6" ht="13.5" thickBot="1" x14ac:dyDescent="0.25">
      <c r="B51" s="45"/>
      <c r="C51" s="44"/>
    </row>
    <row r="52" spans="2:6" x14ac:dyDescent="0.2">
      <c r="B52" s="43" t="s">
        <v>100</v>
      </c>
      <c r="C52" s="187" t="s">
        <v>193</v>
      </c>
    </row>
    <row r="53" spans="2:6" x14ac:dyDescent="0.2">
      <c r="B53" s="42"/>
      <c r="C53" s="188"/>
    </row>
    <row r="54" spans="2:6" x14ac:dyDescent="0.2">
      <c r="B54" s="42"/>
      <c r="C54" s="188"/>
    </row>
    <row r="55" spans="2:6" x14ac:dyDescent="0.2">
      <c r="B55" s="42"/>
      <c r="C55" s="188"/>
    </row>
    <row r="56" spans="2:6" ht="13.5" thickBot="1" x14ac:dyDescent="0.25">
      <c r="B56" s="41"/>
      <c r="C56" s="189"/>
    </row>
    <row r="57" spans="2:6" ht="13.5" thickBot="1" x14ac:dyDescent="0.25">
      <c r="B57" s="40"/>
      <c r="C57" s="39"/>
    </row>
    <row r="58" spans="2:6" ht="26.25" thickBot="1" x14ac:dyDescent="0.25">
      <c r="B58" s="38" t="s">
        <v>101</v>
      </c>
      <c r="C58" s="37" t="s">
        <v>99</v>
      </c>
    </row>
  </sheetData>
  <mergeCells count="1">
    <mergeCell ref="C52:C56"/>
  </mergeCells>
  <conditionalFormatting sqref="F17 F19:F20 F12">
    <cfRule type="expression" dxfId="11" priority="11" stopIfTrue="1">
      <formula>D12="nee"</formula>
    </cfRule>
  </conditionalFormatting>
  <conditionalFormatting sqref="F16">
    <cfRule type="expression" dxfId="10" priority="12" stopIfTrue="1">
      <formula>D16="ja"</formula>
    </cfRule>
  </conditionalFormatting>
  <conditionalFormatting sqref="F18">
    <cfRule type="expression" dxfId="9" priority="10" stopIfTrue="1">
      <formula>D18="nee"</formula>
    </cfRule>
  </conditionalFormatting>
  <conditionalFormatting sqref="F7:F11">
    <cfRule type="cellIs" dxfId="8" priority="9" stopIfTrue="1" operator="equal">
      <formula>"ja"</formula>
    </cfRule>
  </conditionalFormatting>
  <conditionalFormatting sqref="F13">
    <cfRule type="cellIs" dxfId="7" priority="8" stopIfTrue="1" operator="equal">
      <formula>"ja"</formula>
    </cfRule>
  </conditionalFormatting>
  <conditionalFormatting sqref="F15">
    <cfRule type="cellIs" dxfId="6" priority="7" stopIfTrue="1" operator="equal">
      <formula>"ja"</formula>
    </cfRule>
  </conditionalFormatting>
  <conditionalFormatting sqref="F22:F24">
    <cfRule type="cellIs" dxfId="5" priority="6" stopIfTrue="1" operator="equal">
      <formula>"ja"</formula>
    </cfRule>
  </conditionalFormatting>
  <conditionalFormatting sqref="F47:F50">
    <cfRule type="cellIs" dxfId="4" priority="1" stopIfTrue="1" operator="equal">
      <formula>"ja"</formula>
    </cfRule>
  </conditionalFormatting>
  <conditionalFormatting sqref="F29">
    <cfRule type="cellIs" dxfId="3" priority="5" stopIfTrue="1" operator="equal">
      <formula>"ja"</formula>
    </cfRule>
  </conditionalFormatting>
  <conditionalFormatting sqref="F33">
    <cfRule type="cellIs" dxfId="2" priority="4" stopIfTrue="1" operator="equal">
      <formula>"ja"</formula>
    </cfRule>
  </conditionalFormatting>
  <conditionalFormatting sqref="F38">
    <cfRule type="cellIs" dxfId="1" priority="3" stopIfTrue="1" operator="equal">
      <formula>"ja"</formula>
    </cfRule>
  </conditionalFormatting>
  <conditionalFormatting sqref="F43">
    <cfRule type="cellIs" dxfId="0" priority="2" stopIfTrue="1" operator="equal">
      <formula>"ja"</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CCC8D9"/>
  </sheetPr>
  <dimension ref="B2:R57"/>
  <sheetViews>
    <sheetView showGridLines="0" zoomScale="85" zoomScaleNormal="85" workbookViewId="0">
      <pane ySplit="3" topLeftCell="A19" activePane="bottomLeft" state="frozen"/>
      <selection activeCell="A4" sqref="A4"/>
      <selection pane="bottomLeft" activeCell="J33" sqref="J33"/>
    </sheetView>
  </sheetViews>
  <sheetFormatPr defaultColWidth="9.140625" defaultRowHeight="12.75" x14ac:dyDescent="0.2"/>
  <cols>
    <col min="1" max="1" width="2.85546875" style="130" customWidth="1"/>
    <col min="2" max="2" width="19.140625" style="130" customWidth="1"/>
    <col min="3" max="3" width="9.5703125" style="130" customWidth="1"/>
    <col min="4" max="4" width="11.85546875" style="130" customWidth="1"/>
    <col min="5" max="5" width="10.28515625" style="130" customWidth="1"/>
    <col min="6" max="6" width="13.7109375" style="130" customWidth="1"/>
    <col min="7" max="7" width="11.5703125" style="130" customWidth="1"/>
    <col min="8" max="16384" width="9.140625" style="130"/>
  </cols>
  <sheetData>
    <row r="2" spans="2:18" s="135" customFormat="1" ht="18" x14ac:dyDescent="0.2">
      <c r="B2" s="135" t="s">
        <v>53</v>
      </c>
    </row>
    <row r="4" spans="2:18" s="155" customFormat="1" x14ac:dyDescent="0.2">
      <c r="B4" s="155" t="s">
        <v>16</v>
      </c>
    </row>
    <row r="6" spans="2:18" x14ac:dyDescent="0.2">
      <c r="B6" s="131" t="s">
        <v>248</v>
      </c>
    </row>
    <row r="7" spans="2:18" x14ac:dyDescent="0.2">
      <c r="B7" s="130" t="s">
        <v>219</v>
      </c>
      <c r="H7" s="126"/>
    </row>
    <row r="8" spans="2:18" x14ac:dyDescent="0.2">
      <c r="B8" s="130" t="s">
        <v>249</v>
      </c>
    </row>
    <row r="10" spans="2:18" s="155" customFormat="1" x14ac:dyDescent="0.2">
      <c r="B10" s="155" t="s">
        <v>60</v>
      </c>
    </row>
    <row r="13" spans="2:18" s="164" customFormat="1" ht="15" x14ac:dyDescent="0.25"/>
    <row r="14" spans="2:18" s="164" customFormat="1" ht="15" x14ac:dyDescent="0.25">
      <c r="B14" s="165"/>
      <c r="C14" s="165"/>
      <c r="D14" s="165"/>
      <c r="E14" s="165"/>
      <c r="F14" s="165"/>
      <c r="G14" s="165"/>
      <c r="H14" s="165"/>
      <c r="I14" s="165"/>
      <c r="J14" s="165"/>
      <c r="K14" s="165"/>
      <c r="L14" s="165"/>
      <c r="M14" s="165"/>
      <c r="N14" s="165"/>
      <c r="O14" s="165"/>
      <c r="P14" s="165"/>
      <c r="Q14" s="165"/>
      <c r="R14" s="166"/>
    </row>
    <row r="15" spans="2:18" s="164" customFormat="1" ht="15" x14ac:dyDescent="0.25">
      <c r="B15" s="165"/>
      <c r="C15" s="165"/>
      <c r="D15" s="165"/>
      <c r="E15" s="165"/>
      <c r="F15" s="165"/>
      <c r="G15" s="165"/>
      <c r="H15" s="165"/>
      <c r="I15" s="165"/>
      <c r="J15" s="165"/>
      <c r="K15" s="165"/>
      <c r="L15" s="165"/>
      <c r="M15" s="165"/>
      <c r="N15" s="165"/>
      <c r="O15" s="165"/>
      <c r="P15" s="165"/>
      <c r="Q15" s="165"/>
      <c r="R15" s="166"/>
    </row>
    <row r="16" spans="2:18" s="164" customFormat="1" ht="15" x14ac:dyDescent="0.25">
      <c r="B16" s="165"/>
      <c r="C16" s="165"/>
      <c r="D16" s="165"/>
      <c r="E16" s="165"/>
      <c r="F16" s="165"/>
      <c r="G16" s="165"/>
      <c r="H16" s="165"/>
      <c r="I16" s="165"/>
      <c r="J16" s="165"/>
      <c r="K16" s="165"/>
      <c r="L16" s="165"/>
      <c r="M16" s="165"/>
      <c r="N16" s="165"/>
      <c r="O16" s="165"/>
      <c r="P16" s="165"/>
      <c r="Q16" s="165"/>
      <c r="R16" s="166"/>
    </row>
    <row r="17" spans="2:18" s="164" customFormat="1" ht="15" x14ac:dyDescent="0.25">
      <c r="B17" s="165"/>
      <c r="C17" s="165"/>
      <c r="D17" s="165"/>
      <c r="E17" s="165"/>
      <c r="F17" s="165"/>
      <c r="G17" s="165"/>
      <c r="H17" s="165"/>
      <c r="I17" s="165"/>
      <c r="J17" s="165"/>
      <c r="K17" s="165"/>
      <c r="L17" s="165"/>
      <c r="M17" s="165"/>
      <c r="N17" s="165"/>
      <c r="O17" s="165"/>
      <c r="P17" s="165"/>
      <c r="Q17" s="165"/>
      <c r="R17" s="166"/>
    </row>
    <row r="18" spans="2:18" s="164" customFormat="1" ht="15" x14ac:dyDescent="0.25">
      <c r="B18" s="165"/>
      <c r="C18" s="165"/>
      <c r="D18" s="165"/>
      <c r="E18" s="165"/>
      <c r="F18" s="165"/>
      <c r="G18" s="165"/>
      <c r="H18" s="165"/>
      <c r="I18" s="165"/>
      <c r="J18" s="165"/>
      <c r="K18" s="165"/>
      <c r="L18" s="165"/>
      <c r="M18" s="165"/>
      <c r="N18" s="165"/>
      <c r="O18" s="165"/>
      <c r="P18" s="165"/>
      <c r="Q18" s="165"/>
      <c r="R18" s="166"/>
    </row>
    <row r="19" spans="2:18" s="164" customFormat="1" ht="15" x14ac:dyDescent="0.25">
      <c r="B19" s="165"/>
      <c r="C19" s="165"/>
      <c r="D19" s="165"/>
      <c r="E19" s="165"/>
      <c r="F19" s="165"/>
      <c r="G19" s="165"/>
      <c r="H19" s="165"/>
      <c r="I19" s="165"/>
      <c r="J19" s="165"/>
      <c r="K19" s="165"/>
      <c r="L19" s="165"/>
      <c r="M19" s="165"/>
      <c r="N19" s="165"/>
      <c r="O19" s="165"/>
      <c r="P19" s="165"/>
      <c r="Q19" s="165"/>
      <c r="R19" s="166"/>
    </row>
    <row r="20" spans="2:18" s="164" customFormat="1" ht="15" x14ac:dyDescent="0.25">
      <c r="B20" s="165"/>
      <c r="C20" s="165"/>
      <c r="D20" s="165"/>
      <c r="E20" s="165"/>
      <c r="F20" s="165"/>
      <c r="G20" s="165"/>
      <c r="H20" s="165"/>
      <c r="I20" s="165"/>
      <c r="J20" s="165"/>
      <c r="K20" s="165"/>
      <c r="L20" s="165"/>
      <c r="M20" s="165"/>
      <c r="N20" s="165"/>
      <c r="O20" s="165"/>
      <c r="P20" s="165"/>
      <c r="Q20" s="165"/>
      <c r="R20" s="166"/>
    </row>
    <row r="21" spans="2:18" s="164" customFormat="1" ht="15" x14ac:dyDescent="0.25">
      <c r="B21" s="165"/>
      <c r="C21" s="165"/>
      <c r="D21" s="165"/>
      <c r="E21" s="165"/>
      <c r="F21" s="165"/>
      <c r="G21" s="165"/>
      <c r="H21" s="165"/>
      <c r="I21" s="165"/>
      <c r="J21" s="165"/>
      <c r="K21" s="165"/>
      <c r="L21" s="165"/>
      <c r="M21" s="165"/>
      <c r="N21" s="165"/>
      <c r="O21" s="165"/>
      <c r="P21" s="165"/>
      <c r="Q21" s="165"/>
      <c r="R21" s="166"/>
    </row>
    <row r="22" spans="2:18" s="164" customFormat="1" ht="15" x14ac:dyDescent="0.25">
      <c r="B22" s="165"/>
      <c r="C22" s="165"/>
      <c r="D22" s="165"/>
      <c r="E22" s="165"/>
      <c r="F22" s="165"/>
      <c r="G22" s="165"/>
      <c r="H22" s="165"/>
      <c r="I22" s="165"/>
      <c r="J22" s="165"/>
      <c r="K22" s="165"/>
      <c r="L22" s="165"/>
      <c r="M22" s="165"/>
      <c r="N22" s="165"/>
      <c r="O22" s="165"/>
      <c r="P22" s="165"/>
      <c r="Q22" s="165"/>
      <c r="R22" s="166"/>
    </row>
    <row r="23" spans="2:18" s="164" customFormat="1" ht="15" x14ac:dyDescent="0.25">
      <c r="B23" s="165"/>
      <c r="C23" s="165"/>
      <c r="D23" s="165"/>
      <c r="E23" s="165"/>
      <c r="F23" s="165"/>
      <c r="G23" s="165"/>
      <c r="H23" s="165"/>
      <c r="I23" s="165"/>
      <c r="J23" s="165"/>
      <c r="K23" s="165"/>
      <c r="L23" s="165"/>
      <c r="M23" s="165"/>
      <c r="N23" s="165"/>
      <c r="O23" s="165"/>
      <c r="P23" s="165"/>
      <c r="Q23" s="165"/>
      <c r="R23" s="166"/>
    </row>
    <row r="24" spans="2:18" s="164" customFormat="1" ht="15" x14ac:dyDescent="0.25">
      <c r="B24" s="165"/>
      <c r="C24" s="165"/>
      <c r="D24" s="165"/>
      <c r="E24" s="165"/>
      <c r="F24" s="165"/>
      <c r="G24" s="165"/>
      <c r="H24" s="165"/>
      <c r="I24" s="165"/>
      <c r="J24" s="165"/>
      <c r="K24" s="165"/>
      <c r="L24" s="165"/>
      <c r="M24" s="165"/>
      <c r="N24" s="165"/>
      <c r="O24" s="165"/>
      <c r="P24" s="165"/>
      <c r="Q24" s="165"/>
      <c r="R24" s="166"/>
    </row>
    <row r="25" spans="2:18" s="164" customFormat="1" ht="15" x14ac:dyDescent="0.25">
      <c r="B25" s="165"/>
      <c r="C25" s="165"/>
      <c r="D25" s="165"/>
      <c r="E25" s="165"/>
      <c r="F25" s="165"/>
      <c r="G25" s="165"/>
      <c r="H25" s="165"/>
      <c r="I25" s="165"/>
      <c r="J25" s="165"/>
      <c r="K25" s="165"/>
      <c r="L25" s="165"/>
      <c r="M25" s="165"/>
      <c r="N25" s="165"/>
      <c r="O25" s="165"/>
      <c r="P25" s="165"/>
      <c r="Q25" s="165"/>
      <c r="R25" s="166"/>
    </row>
    <row r="27" spans="2:18" s="155" customFormat="1" x14ac:dyDescent="0.2">
      <c r="B27" s="155" t="s">
        <v>17</v>
      </c>
    </row>
    <row r="28" spans="2:18" x14ac:dyDescent="0.2">
      <c r="C28" s="129"/>
    </row>
    <row r="29" spans="2:18" x14ac:dyDescent="0.2">
      <c r="B29" s="158" t="s">
        <v>43</v>
      </c>
      <c r="C29" s="129"/>
      <c r="D29" s="158" t="s">
        <v>18</v>
      </c>
      <c r="F29" s="125"/>
    </row>
    <row r="30" spans="2:18" x14ac:dyDescent="0.2">
      <c r="C30" s="129"/>
    </row>
    <row r="31" spans="2:18" x14ac:dyDescent="0.2">
      <c r="B31" s="124">
        <v>123</v>
      </c>
      <c r="C31" s="129"/>
      <c r="D31" s="131" t="s">
        <v>55</v>
      </c>
    </row>
    <row r="32" spans="2:18" x14ac:dyDescent="0.2">
      <c r="B32" s="123">
        <f>B31</f>
        <v>123</v>
      </c>
      <c r="C32" s="129"/>
      <c r="D32" s="130" t="s">
        <v>19</v>
      </c>
    </row>
    <row r="33" spans="2:7" x14ac:dyDescent="0.2">
      <c r="B33" s="122">
        <f>B32+B31</f>
        <v>246</v>
      </c>
      <c r="C33" s="129"/>
      <c r="D33" s="130" t="s">
        <v>20</v>
      </c>
    </row>
    <row r="34" spans="2:7" x14ac:dyDescent="0.2">
      <c r="B34" s="132">
        <f>B32+B33</f>
        <v>369</v>
      </c>
      <c r="C34" s="129"/>
      <c r="D34" s="131" t="s">
        <v>54</v>
      </c>
      <c r="E34" s="125"/>
      <c r="F34" s="121"/>
    </row>
    <row r="35" spans="2:7" x14ac:dyDescent="0.2">
      <c r="B35" s="120"/>
      <c r="C35" s="129"/>
      <c r="D35" s="131" t="s">
        <v>21</v>
      </c>
      <c r="E35" s="125"/>
    </row>
    <row r="36" spans="2:7" x14ac:dyDescent="0.2">
      <c r="B36" s="129"/>
      <c r="C36" s="129"/>
    </row>
    <row r="37" spans="2:7" x14ac:dyDescent="0.2">
      <c r="B37" s="151" t="s">
        <v>22</v>
      </c>
      <c r="C37" s="129"/>
    </row>
    <row r="38" spans="2:7" x14ac:dyDescent="0.2">
      <c r="B38" s="119">
        <f>B34+16</f>
        <v>385</v>
      </c>
      <c r="C38" s="129"/>
      <c r="D38" s="130" t="s">
        <v>23</v>
      </c>
    </row>
    <row r="39" spans="2:7" x14ac:dyDescent="0.2">
      <c r="B39" s="133">
        <f>B32*PI()</f>
        <v>386.41589639154455</v>
      </c>
      <c r="C39" s="118"/>
      <c r="D39" s="130" t="s">
        <v>24</v>
      </c>
    </row>
    <row r="40" spans="2:7" x14ac:dyDescent="0.2">
      <c r="B40" s="118"/>
      <c r="C40" s="118"/>
    </row>
    <row r="41" spans="2:7" x14ac:dyDescent="0.2">
      <c r="B41" s="151" t="s">
        <v>25</v>
      </c>
      <c r="C41" s="117"/>
    </row>
    <row r="42" spans="2:7" x14ac:dyDescent="0.2">
      <c r="B42" s="116">
        <v>123</v>
      </c>
      <c r="C42" s="117"/>
      <c r="D42" s="131" t="s">
        <v>26</v>
      </c>
      <c r="G42" s="125"/>
    </row>
    <row r="43" spans="2:7" x14ac:dyDescent="0.2">
      <c r="B43" s="115">
        <v>124</v>
      </c>
      <c r="C43" s="117"/>
      <c r="D43" s="131" t="s">
        <v>27</v>
      </c>
    </row>
    <row r="44" spans="2:7" x14ac:dyDescent="0.2">
      <c r="B44" s="114">
        <f>B42-B43</f>
        <v>-1</v>
      </c>
      <c r="C44" s="113"/>
      <c r="D44" s="130" t="s">
        <v>59</v>
      </c>
    </row>
    <row r="47" spans="2:7" x14ac:dyDescent="0.2">
      <c r="B47" s="158" t="s">
        <v>38</v>
      </c>
    </row>
    <row r="48" spans="2:7" x14ac:dyDescent="0.2">
      <c r="B48" s="112"/>
    </row>
    <row r="49" spans="2:4" x14ac:dyDescent="0.2">
      <c r="B49" s="151" t="s">
        <v>44</v>
      </c>
    </row>
    <row r="50" spans="2:4" x14ac:dyDescent="0.2">
      <c r="B50" s="111" t="s">
        <v>37</v>
      </c>
      <c r="C50" s="129"/>
      <c r="D50" s="131" t="s">
        <v>47</v>
      </c>
    </row>
    <row r="51" spans="2:4" x14ac:dyDescent="0.2">
      <c r="B51" s="110" t="s">
        <v>35</v>
      </c>
      <c r="C51" s="129"/>
      <c r="D51" s="131" t="s">
        <v>39</v>
      </c>
    </row>
    <row r="52" spans="2:4" x14ac:dyDescent="0.2">
      <c r="B52" s="109" t="s">
        <v>36</v>
      </c>
      <c r="C52" s="129"/>
      <c r="D52" s="131" t="s">
        <v>40</v>
      </c>
    </row>
    <row r="53" spans="2:4" x14ac:dyDescent="0.2">
      <c r="B53" s="108" t="s">
        <v>36</v>
      </c>
      <c r="C53" s="129"/>
      <c r="D53" s="131" t="s">
        <v>42</v>
      </c>
    </row>
    <row r="54" spans="2:4" x14ac:dyDescent="0.2">
      <c r="C54" s="129"/>
      <c r="D54" s="131"/>
    </row>
    <row r="55" spans="2:4" x14ac:dyDescent="0.2">
      <c r="B55" s="151" t="s">
        <v>46</v>
      </c>
      <c r="C55" s="129"/>
      <c r="D55" s="131"/>
    </row>
    <row r="56" spans="2:4" x14ac:dyDescent="0.2">
      <c r="B56" s="107" t="s">
        <v>41</v>
      </c>
      <c r="C56" s="129"/>
      <c r="D56" s="131" t="s">
        <v>48</v>
      </c>
    </row>
    <row r="57" spans="2:4" x14ac:dyDescent="0.2">
      <c r="B57" s="106" t="s">
        <v>45</v>
      </c>
      <c r="D57" s="131" t="s">
        <v>49</v>
      </c>
    </row>
  </sheetData>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CCC8D9"/>
  </sheetPr>
  <dimension ref="B2:H26"/>
  <sheetViews>
    <sheetView showGridLines="0" zoomScale="85" zoomScaleNormal="85" workbookViewId="0">
      <pane ySplit="3" topLeftCell="A4" activePane="bottomLeft" state="frozen"/>
      <selection activeCell="A4" sqref="A4"/>
      <selection pane="bottomLeft" activeCell="C15" sqref="C15"/>
    </sheetView>
  </sheetViews>
  <sheetFormatPr defaultColWidth="9.140625" defaultRowHeight="12.75" x14ac:dyDescent="0.2"/>
  <cols>
    <col min="1" max="1" width="2.85546875" style="130" customWidth="1"/>
    <col min="2" max="2" width="7.5703125" style="130" customWidth="1"/>
    <col min="3" max="3" width="35.140625" style="130" customWidth="1"/>
    <col min="4" max="5" width="36.28515625" style="130" customWidth="1"/>
    <col min="6" max="6" width="40.7109375" style="130" customWidth="1"/>
    <col min="7" max="7" width="4.5703125" style="130" customWidth="1"/>
    <col min="8" max="8" width="43.42578125" style="130" customWidth="1"/>
    <col min="9" max="9" width="28.7109375" style="130" customWidth="1"/>
    <col min="10" max="10" width="18.42578125" style="130" customWidth="1"/>
    <col min="11" max="12" width="58.42578125" style="130" customWidth="1"/>
    <col min="13" max="16384" width="9.140625" style="130"/>
  </cols>
  <sheetData>
    <row r="2" spans="2:8" s="135" customFormat="1" ht="18" x14ac:dyDescent="0.2">
      <c r="B2" s="135" t="s">
        <v>28</v>
      </c>
    </row>
    <row r="4" spans="2:8" s="155" customFormat="1" x14ac:dyDescent="0.2">
      <c r="B4" s="155" t="s">
        <v>29</v>
      </c>
    </row>
    <row r="6" spans="2:8" x14ac:dyDescent="0.2">
      <c r="B6" s="151" t="s">
        <v>65</v>
      </c>
      <c r="H6" s="134"/>
    </row>
    <row r="7" spans="2:8" x14ac:dyDescent="0.2">
      <c r="B7" s="151" t="s">
        <v>66</v>
      </c>
    </row>
    <row r="9" spans="2:8" x14ac:dyDescent="0.2">
      <c r="B9" s="169" t="s">
        <v>56</v>
      </c>
      <c r="C9" s="169" t="s">
        <v>57</v>
      </c>
      <c r="D9" s="169" t="s">
        <v>58</v>
      </c>
      <c r="E9" s="169" t="s">
        <v>64</v>
      </c>
      <c r="F9" s="169" t="s">
        <v>61</v>
      </c>
    </row>
    <row r="10" spans="2:8" x14ac:dyDescent="0.2">
      <c r="B10" s="105"/>
      <c r="C10" s="105" t="s">
        <v>63</v>
      </c>
      <c r="D10" s="105" t="s">
        <v>30</v>
      </c>
      <c r="E10" s="105" t="s">
        <v>67</v>
      </c>
      <c r="F10" s="105" t="s">
        <v>62</v>
      </c>
    </row>
    <row r="11" spans="2:8" x14ac:dyDescent="0.2">
      <c r="B11" s="104">
        <v>1</v>
      </c>
      <c r="C11" s="103" t="s">
        <v>269</v>
      </c>
      <c r="D11" s="103" t="s">
        <v>247</v>
      </c>
      <c r="E11" s="103"/>
      <c r="F11" s="103"/>
    </row>
    <row r="12" spans="2:8" x14ac:dyDescent="0.2">
      <c r="B12" s="103">
        <v>2</v>
      </c>
      <c r="C12" s="103" t="s">
        <v>264</v>
      </c>
      <c r="D12" s="103"/>
      <c r="E12" s="103"/>
      <c r="F12" s="103"/>
    </row>
    <row r="13" spans="2:8" x14ac:dyDescent="0.2">
      <c r="B13" s="103">
        <v>3</v>
      </c>
      <c r="C13" s="103" t="s">
        <v>270</v>
      </c>
      <c r="D13" s="103"/>
      <c r="E13" s="103"/>
      <c r="F13" s="103"/>
    </row>
    <row r="14" spans="2:8" x14ac:dyDescent="0.2">
      <c r="B14" s="103">
        <v>4</v>
      </c>
      <c r="C14" s="103" t="s">
        <v>271</v>
      </c>
      <c r="D14" s="103"/>
      <c r="E14" s="103"/>
      <c r="F14" s="103"/>
    </row>
    <row r="15" spans="2:8" x14ac:dyDescent="0.2">
      <c r="B15" s="103">
        <v>5</v>
      </c>
      <c r="C15" s="103"/>
      <c r="D15" s="103"/>
      <c r="E15" s="103"/>
      <c r="F15" s="103"/>
    </row>
    <row r="16" spans="2:8" x14ac:dyDescent="0.2">
      <c r="B16" s="103">
        <v>6</v>
      </c>
      <c r="C16" s="103"/>
      <c r="D16" s="103"/>
      <c r="E16" s="103"/>
      <c r="F16" s="103"/>
    </row>
    <row r="17" spans="2:6" x14ac:dyDescent="0.2">
      <c r="B17" s="103">
        <v>7</v>
      </c>
      <c r="C17" s="103"/>
      <c r="D17" s="103"/>
      <c r="E17" s="103"/>
      <c r="F17" s="103"/>
    </row>
    <row r="18" spans="2:6" x14ac:dyDescent="0.2">
      <c r="B18" s="103">
        <v>8</v>
      </c>
      <c r="C18" s="103"/>
      <c r="D18" s="103"/>
      <c r="E18" s="103"/>
      <c r="F18" s="103"/>
    </row>
    <row r="19" spans="2:6" x14ac:dyDescent="0.2">
      <c r="B19" s="103">
        <v>9</v>
      </c>
      <c r="C19" s="103"/>
      <c r="D19" s="103"/>
      <c r="E19" s="103"/>
      <c r="F19" s="103"/>
    </row>
    <row r="20" spans="2:6" x14ac:dyDescent="0.2">
      <c r="B20" s="103">
        <v>10</v>
      </c>
      <c r="C20" s="103"/>
      <c r="D20" s="103"/>
      <c r="E20" s="103"/>
      <c r="F20" s="103"/>
    </row>
    <row r="23" spans="2:6" s="155" customFormat="1" x14ac:dyDescent="0.2">
      <c r="B23" s="155" t="s">
        <v>52</v>
      </c>
    </row>
    <row r="25" spans="2:6" x14ac:dyDescent="0.2">
      <c r="B25" s="151" t="s">
        <v>50</v>
      </c>
    </row>
    <row r="26" spans="2:6" x14ac:dyDescent="0.2">
      <c r="B26" s="151" t="s">
        <v>51</v>
      </c>
    </row>
  </sheetData>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0" tint="-4.9989318521683403E-2"/>
  </sheetPr>
  <dimension ref="A1"/>
  <sheetViews>
    <sheetView showGridLines="0" zoomScale="85" zoomScaleNormal="85" workbookViewId="0"/>
  </sheetViews>
  <sheetFormatPr defaultColWidth="9.140625" defaultRowHeight="12.75" x14ac:dyDescent="0.2"/>
  <cols>
    <col min="1" max="16384" width="9.140625" style="161"/>
  </cols>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CCFFCC"/>
  </sheetPr>
  <dimension ref="B2:C43"/>
  <sheetViews>
    <sheetView showGridLines="0" zoomScale="85" zoomScaleNormal="85" workbookViewId="0">
      <pane ySplit="3" topLeftCell="A4" activePane="bottomLeft" state="frozen"/>
      <selection activeCell="A4" sqref="A4"/>
      <selection pane="bottomLeft" activeCell="B31" sqref="B31:C31"/>
    </sheetView>
  </sheetViews>
  <sheetFormatPr defaultColWidth="9.140625" defaultRowHeight="12.75" x14ac:dyDescent="0.2"/>
  <cols>
    <col min="1" max="1" width="2.85546875" style="159" customWidth="1"/>
    <col min="2" max="2" width="39.85546875" style="159" customWidth="1"/>
    <col min="3" max="3" width="91.85546875" style="159" customWidth="1"/>
    <col min="4" max="16384" width="9.140625" style="159"/>
  </cols>
  <sheetData>
    <row r="2" spans="2:3" s="142" customFormat="1" ht="18" x14ac:dyDescent="0.2">
      <c r="B2" s="142" t="s">
        <v>245</v>
      </c>
    </row>
    <row r="6" spans="2:3" x14ac:dyDescent="0.2">
      <c r="B6" s="157"/>
    </row>
    <row r="13" spans="2:3" s="141" customFormat="1" x14ac:dyDescent="0.2">
      <c r="B13" s="141" t="s">
        <v>231</v>
      </c>
    </row>
    <row r="14" spans="2:3" s="156" customFormat="1" x14ac:dyDescent="0.2"/>
    <row r="15" spans="2:3" s="156" customFormat="1" x14ac:dyDescent="0.2">
      <c r="B15" s="140" t="s">
        <v>232</v>
      </c>
      <c r="C15" s="182">
        <v>44099</v>
      </c>
    </row>
    <row r="16" spans="2:3" s="138" customFormat="1" x14ac:dyDescent="0.2"/>
    <row r="17" spans="2:3" x14ac:dyDescent="0.2">
      <c r="B17" s="137" t="s">
        <v>233</v>
      </c>
      <c r="C17" s="139"/>
    </row>
    <row r="18" spans="2:3" x14ac:dyDescent="0.2">
      <c r="B18" s="137" t="s">
        <v>234</v>
      </c>
      <c r="C18" s="139" t="s">
        <v>303</v>
      </c>
    </row>
    <row r="19" spans="2:3" x14ac:dyDescent="0.2">
      <c r="B19" s="137" t="s">
        <v>235</v>
      </c>
      <c r="C19" s="139" t="s">
        <v>304</v>
      </c>
    </row>
    <row r="20" spans="2:3" x14ac:dyDescent="0.2">
      <c r="B20" s="137" t="s">
        <v>236</v>
      </c>
      <c r="C20" s="139" t="s">
        <v>305</v>
      </c>
    </row>
    <row r="21" spans="2:3" x14ac:dyDescent="0.2">
      <c r="B21" s="137" t="s">
        <v>237</v>
      </c>
      <c r="C21" s="139" t="s">
        <v>306</v>
      </c>
    </row>
    <row r="22" spans="2:3" x14ac:dyDescent="0.2">
      <c r="B22" s="137" t="s">
        <v>221</v>
      </c>
      <c r="C22" s="185"/>
    </row>
    <row r="23" spans="2:3" x14ac:dyDescent="0.2">
      <c r="B23" s="137" t="s">
        <v>222</v>
      </c>
      <c r="C23" s="185"/>
    </row>
    <row r="24" spans="2:3" x14ac:dyDescent="0.2">
      <c r="B24" s="137" t="s">
        <v>238</v>
      </c>
      <c r="C24" s="185"/>
    </row>
    <row r="28" spans="2:3" s="141" customFormat="1" x14ac:dyDescent="0.2">
      <c r="B28" s="141" t="s">
        <v>14</v>
      </c>
    </row>
    <row r="30" spans="2:3" x14ac:dyDescent="0.2">
      <c r="B30" s="158" t="s">
        <v>221</v>
      </c>
      <c r="C30" s="158" t="s">
        <v>222</v>
      </c>
    </row>
    <row r="31" spans="2:3" x14ac:dyDescent="0.2">
      <c r="B31" s="186"/>
      <c r="C31" s="186"/>
    </row>
    <row r="33" spans="2:2" x14ac:dyDescent="0.2">
      <c r="B33" s="159" t="s">
        <v>223</v>
      </c>
    </row>
    <row r="34" spans="2:2" x14ac:dyDescent="0.2">
      <c r="B34" s="159" t="s">
        <v>224</v>
      </c>
    </row>
    <row r="35" spans="2:2" x14ac:dyDescent="0.2">
      <c r="B35" s="159" t="s">
        <v>225</v>
      </c>
    </row>
    <row r="36" spans="2:2" x14ac:dyDescent="0.2">
      <c r="B36" s="159" t="s">
        <v>226</v>
      </c>
    </row>
    <row r="37" spans="2:2" x14ac:dyDescent="0.2">
      <c r="B37" s="159" t="s">
        <v>227</v>
      </c>
    </row>
    <row r="40" spans="2:2" s="141" customFormat="1" x14ac:dyDescent="0.2">
      <c r="B40" s="141" t="s">
        <v>15</v>
      </c>
    </row>
    <row r="42" spans="2:2" x14ac:dyDescent="0.2">
      <c r="B42" s="159" t="s">
        <v>239</v>
      </c>
    </row>
    <row r="43" spans="2:2" x14ac:dyDescent="0.2">
      <c r="B43" s="159" t="s">
        <v>228</v>
      </c>
    </row>
  </sheetData>
  <pageMargins left="0.75" right="0.75" top="1" bottom="1" header="0.5" footer="0.5"/>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CCFFCC"/>
  </sheetPr>
  <dimension ref="A2:T199"/>
  <sheetViews>
    <sheetView showGridLines="0" zoomScale="70" zoomScaleNormal="70" workbookViewId="0">
      <pane xSplit="5" ySplit="14" topLeftCell="F148" activePane="bottomRight" state="frozen"/>
      <selection activeCell="Q51" sqref="Q51"/>
      <selection pane="topRight" activeCell="Q51" sqref="Q51"/>
      <selection pane="bottomLeft" activeCell="Q51" sqref="Q51"/>
      <selection pane="bottomRight" activeCell="S46" sqref="S46"/>
    </sheetView>
  </sheetViews>
  <sheetFormatPr defaultColWidth="9.140625" defaultRowHeight="12.75" x14ac:dyDescent="0.2"/>
  <cols>
    <col min="1" max="1" width="4" style="130" customWidth="1"/>
    <col min="2" max="2" width="60.7109375" style="130" customWidth="1"/>
    <col min="3" max="3" width="4.5703125" style="130" customWidth="1"/>
    <col min="4" max="4" width="31.5703125" style="130" customWidth="1"/>
    <col min="5" max="5" width="4.5703125" style="130" customWidth="1"/>
    <col min="6" max="6" width="2.7109375" style="130" customWidth="1"/>
    <col min="7" max="7" width="12.5703125" style="130" customWidth="1"/>
    <col min="8" max="8" width="2.7109375" style="130" customWidth="1"/>
    <col min="9" max="9" width="25" style="130" bestFit="1" customWidth="1"/>
    <col min="10" max="10" width="2.7109375" style="130" customWidth="1"/>
    <col min="11" max="11" width="14.7109375" style="130" customWidth="1"/>
    <col min="12" max="12" width="2.7109375" style="130" customWidth="1"/>
    <col min="13" max="13" width="18.28515625" style="130" bestFit="1" customWidth="1"/>
    <col min="14" max="14" width="2.7109375" style="130" customWidth="1"/>
    <col min="15" max="15" width="12.5703125" style="130" customWidth="1"/>
    <col min="16" max="16" width="2.7109375" style="130" customWidth="1"/>
    <col min="17" max="17" width="17.140625" style="130" customWidth="1"/>
    <col min="18" max="18" width="24" style="130" bestFit="1" customWidth="1"/>
    <col min="19" max="19" width="2.7109375" style="130" customWidth="1"/>
    <col min="20" max="20" width="36.28515625" style="130" bestFit="1" customWidth="1"/>
    <col min="21" max="34" width="13.7109375" style="130" customWidth="1"/>
    <col min="35" max="16384" width="9.140625" style="130"/>
  </cols>
  <sheetData>
    <row r="2" spans="1:20" s="160" customFormat="1" ht="18" x14ac:dyDescent="0.2">
      <c r="B2" s="160" t="s">
        <v>250</v>
      </c>
    </row>
    <row r="4" spans="1:20" x14ac:dyDescent="0.2">
      <c r="B4" s="158" t="s">
        <v>33</v>
      </c>
      <c r="C4" s="112"/>
      <c r="D4" s="112"/>
    </row>
    <row r="5" spans="1:20" x14ac:dyDescent="0.2">
      <c r="B5" s="130" t="s">
        <v>251</v>
      </c>
      <c r="C5" s="131"/>
      <c r="D5" s="131"/>
      <c r="G5" s="89"/>
      <c r="K5" s="89"/>
    </row>
    <row r="6" spans="1:20" x14ac:dyDescent="0.2">
      <c r="B6" s="75"/>
      <c r="C6" s="131"/>
      <c r="D6" s="131"/>
      <c r="G6" s="89"/>
      <c r="K6" s="89"/>
    </row>
    <row r="7" spans="1:20" x14ac:dyDescent="0.2">
      <c r="A7" s="129"/>
      <c r="B7" s="158" t="s">
        <v>84</v>
      </c>
      <c r="C7" s="131"/>
      <c r="D7" s="131"/>
      <c r="G7" s="89"/>
      <c r="K7" s="89"/>
    </row>
    <row r="8" spans="1:20" x14ac:dyDescent="0.2">
      <c r="A8" s="129"/>
      <c r="B8" s="130" t="s">
        <v>88</v>
      </c>
      <c r="D8" s="36" t="str">
        <f>'Controles ACM'!I37</f>
        <v>REKENVOLUME VOLDOET</v>
      </c>
      <c r="G8" s="89"/>
    </row>
    <row r="9" spans="1:20" x14ac:dyDescent="0.2">
      <c r="A9" s="129"/>
      <c r="B9" s="130" t="s">
        <v>80</v>
      </c>
      <c r="D9" s="36" t="str">
        <f>'Controles ACM'!I29</f>
        <v>TARIEVENVOORSTEL VOLDOET</v>
      </c>
      <c r="G9" s="89"/>
    </row>
    <row r="10" spans="1:20" x14ac:dyDescent="0.2">
      <c r="A10" s="129"/>
      <c r="B10" s="130" t="s">
        <v>89</v>
      </c>
      <c r="D10" s="183">
        <f>'Controles ACM'!I27</f>
        <v>1.4840364456176758E-3</v>
      </c>
      <c r="T10" s="97"/>
    </row>
    <row r="11" spans="1:20" x14ac:dyDescent="0.2">
      <c r="A11" s="129"/>
    </row>
    <row r="13" spans="1:20" s="155" customFormat="1" x14ac:dyDescent="0.2">
      <c r="B13" s="155" t="s">
        <v>71</v>
      </c>
      <c r="G13" s="155" t="s">
        <v>31</v>
      </c>
      <c r="I13" s="155" t="s">
        <v>207</v>
      </c>
      <c r="K13" s="155" t="s">
        <v>72</v>
      </c>
      <c r="M13" s="155" t="s">
        <v>31</v>
      </c>
      <c r="O13" s="155" t="s">
        <v>73</v>
      </c>
      <c r="Q13" s="155" t="s">
        <v>90</v>
      </c>
    </row>
    <row r="16" spans="1:20" s="155" customFormat="1" x14ac:dyDescent="0.2">
      <c r="B16" s="155" t="s">
        <v>71</v>
      </c>
    </row>
    <row r="18" spans="2:17" x14ac:dyDescent="0.2">
      <c r="B18" s="35" t="s">
        <v>102</v>
      </c>
      <c r="M18" s="34"/>
    </row>
    <row r="19" spans="2:17" x14ac:dyDescent="0.2">
      <c r="B19" s="33"/>
      <c r="K19" s="32"/>
      <c r="M19" s="34"/>
      <c r="Q19" s="31"/>
    </row>
    <row r="20" spans="2:17" x14ac:dyDescent="0.2">
      <c r="B20" s="154" t="s">
        <v>103</v>
      </c>
      <c r="K20" s="32"/>
      <c r="M20" s="34"/>
      <c r="Q20" s="30"/>
    </row>
    <row r="21" spans="2:17" x14ac:dyDescent="0.2">
      <c r="B21" s="29" t="s">
        <v>104</v>
      </c>
      <c r="G21" s="130" t="s">
        <v>74</v>
      </c>
      <c r="K21" s="28"/>
      <c r="M21" s="29" t="s">
        <v>75</v>
      </c>
      <c r="O21" s="153"/>
      <c r="Q21" s="27">
        <f>'Controles ACM'!$I$49</f>
        <v>0</v>
      </c>
    </row>
    <row r="22" spans="2:17" x14ac:dyDescent="0.2">
      <c r="B22" s="29" t="s">
        <v>105</v>
      </c>
      <c r="G22" s="130" t="s">
        <v>74</v>
      </c>
      <c r="K22" s="26"/>
      <c r="M22" s="29" t="s">
        <v>139</v>
      </c>
      <c r="O22" s="152"/>
      <c r="Q22" s="27">
        <f>'Controles ACM'!$I$50</f>
        <v>7.5145406975355433E-2</v>
      </c>
    </row>
    <row r="23" spans="2:17" x14ac:dyDescent="0.2">
      <c r="B23" s="29" t="s">
        <v>106</v>
      </c>
      <c r="G23" s="130" t="s">
        <v>74</v>
      </c>
      <c r="K23" s="25"/>
      <c r="M23" s="29" t="s">
        <v>140</v>
      </c>
      <c r="O23" s="152"/>
      <c r="Q23" s="27">
        <f>'Controles ACM'!$I$50</f>
        <v>7.5145406975355433E-2</v>
      </c>
    </row>
    <row r="24" spans="2:17" x14ac:dyDescent="0.2">
      <c r="B24" s="34"/>
      <c r="K24" s="24"/>
      <c r="M24" s="34"/>
      <c r="O24" s="23"/>
      <c r="Q24" s="30"/>
    </row>
    <row r="25" spans="2:17" x14ac:dyDescent="0.2">
      <c r="B25" s="33" t="s">
        <v>107</v>
      </c>
      <c r="K25" s="24"/>
      <c r="M25" s="34"/>
      <c r="O25" s="23"/>
    </row>
    <row r="26" spans="2:17" x14ac:dyDescent="0.2">
      <c r="B26" s="29" t="s">
        <v>104</v>
      </c>
      <c r="G26" s="130" t="s">
        <v>74</v>
      </c>
      <c r="K26" s="59"/>
      <c r="M26" s="29" t="s">
        <v>75</v>
      </c>
      <c r="O26" s="153"/>
      <c r="Q26" s="27">
        <f>'Controles ACM'!$I$49</f>
        <v>0</v>
      </c>
    </row>
    <row r="27" spans="2:17" x14ac:dyDescent="0.2">
      <c r="B27" s="29" t="s">
        <v>105</v>
      </c>
      <c r="G27" s="130" t="s">
        <v>74</v>
      </c>
      <c r="K27" s="26"/>
      <c r="M27" s="29" t="s">
        <v>139</v>
      </c>
      <c r="O27" s="152"/>
      <c r="Q27" s="27">
        <f>'Controles ACM'!$I$50</f>
        <v>7.5145406975355433E-2</v>
      </c>
    </row>
    <row r="28" spans="2:17" x14ac:dyDescent="0.2">
      <c r="B28" s="29" t="s">
        <v>108</v>
      </c>
      <c r="G28" s="130" t="s">
        <v>74</v>
      </c>
      <c r="K28" s="25"/>
      <c r="M28" s="29" t="s">
        <v>141</v>
      </c>
      <c r="O28" s="152"/>
      <c r="Q28" s="27">
        <f>'Controles ACM'!$I$50</f>
        <v>7.5145406975355433E-2</v>
      </c>
    </row>
    <row r="29" spans="2:17" x14ac:dyDescent="0.2">
      <c r="B29" s="34"/>
      <c r="K29" s="24"/>
      <c r="M29" s="34"/>
      <c r="O29" s="23"/>
      <c r="Q29" s="63"/>
    </row>
    <row r="30" spans="2:17" x14ac:dyDescent="0.2">
      <c r="B30" s="33" t="s">
        <v>109</v>
      </c>
      <c r="K30" s="24"/>
      <c r="M30" s="34"/>
      <c r="O30" s="23"/>
      <c r="Q30" s="63"/>
    </row>
    <row r="31" spans="2:17" x14ac:dyDescent="0.2">
      <c r="B31" s="29" t="s">
        <v>104</v>
      </c>
      <c r="G31" s="130" t="s">
        <v>74</v>
      </c>
      <c r="K31" s="59">
        <v>74.034040404040411</v>
      </c>
      <c r="M31" s="29" t="s">
        <v>75</v>
      </c>
      <c r="O31" s="153">
        <v>2760</v>
      </c>
      <c r="Q31" s="27">
        <f>'Controles ACM'!$I$49</f>
        <v>0</v>
      </c>
    </row>
    <row r="32" spans="2:17" x14ac:dyDescent="0.2">
      <c r="B32" s="29" t="s">
        <v>105</v>
      </c>
      <c r="G32" s="130" t="s">
        <v>74</v>
      </c>
      <c r="K32" s="26">
        <v>635204.60551839578</v>
      </c>
      <c r="M32" s="29" t="s">
        <v>139</v>
      </c>
      <c r="O32" s="152">
        <v>21.8</v>
      </c>
      <c r="Q32" s="27">
        <f>'Controles ACM'!$I$50</f>
        <v>7.5145406975355433E-2</v>
      </c>
    </row>
    <row r="33" spans="2:19" x14ac:dyDescent="0.2">
      <c r="B33" s="29" t="s">
        <v>106</v>
      </c>
      <c r="G33" s="130" t="s">
        <v>74</v>
      </c>
      <c r="K33" s="25">
        <v>5425198.5765436301</v>
      </c>
      <c r="M33" s="29" t="s">
        <v>140</v>
      </c>
      <c r="O33" s="152">
        <v>2.54</v>
      </c>
      <c r="Q33" s="27">
        <f>'Controles ACM'!$I$50</f>
        <v>7.5145406975355433E-2</v>
      </c>
    </row>
    <row r="34" spans="2:19" x14ac:dyDescent="0.2">
      <c r="B34" s="34"/>
      <c r="K34" s="24"/>
      <c r="M34" s="34"/>
      <c r="O34" s="23"/>
    </row>
    <row r="35" spans="2:19" x14ac:dyDescent="0.2">
      <c r="B35" s="33" t="s">
        <v>110</v>
      </c>
      <c r="K35" s="24"/>
      <c r="M35" s="34"/>
      <c r="O35" s="23"/>
    </row>
    <row r="36" spans="2:19" x14ac:dyDescent="0.2">
      <c r="B36" s="29" t="s">
        <v>104</v>
      </c>
      <c r="G36" s="130" t="s">
        <v>74</v>
      </c>
      <c r="K36" s="59">
        <v>10.129629629629632</v>
      </c>
      <c r="M36" s="29" t="s">
        <v>75</v>
      </c>
      <c r="O36" s="153">
        <v>2760</v>
      </c>
      <c r="Q36" s="27">
        <f>'Controles ACM'!$I$49</f>
        <v>0</v>
      </c>
    </row>
    <row r="37" spans="2:19" x14ac:dyDescent="0.2">
      <c r="B37" s="29" t="s">
        <v>105</v>
      </c>
      <c r="G37" s="130" t="s">
        <v>74</v>
      </c>
      <c r="K37" s="26">
        <v>182996.17619733626</v>
      </c>
      <c r="M37" s="29" t="s">
        <v>139</v>
      </c>
      <c r="O37" s="152">
        <v>10.9</v>
      </c>
      <c r="Q37" s="27">
        <f>'Controles ACM'!$I$50</f>
        <v>7.5145406975355433E-2</v>
      </c>
    </row>
    <row r="38" spans="2:19" x14ac:dyDescent="0.2">
      <c r="B38" s="29" t="s">
        <v>108</v>
      </c>
      <c r="G38" s="130" t="s">
        <v>74</v>
      </c>
      <c r="K38" s="25">
        <v>1904808.8686868686</v>
      </c>
      <c r="M38" s="29" t="s">
        <v>141</v>
      </c>
      <c r="O38" s="152">
        <v>0.87919999999999998</v>
      </c>
      <c r="Q38" s="27">
        <f>'Controles ACM'!$I$50</f>
        <v>7.5145406975355433E-2</v>
      </c>
      <c r="R38" s="184"/>
      <c r="S38" s="184"/>
    </row>
    <row r="39" spans="2:19" x14ac:dyDescent="0.2">
      <c r="B39" s="34"/>
      <c r="K39" s="24"/>
      <c r="M39" s="34"/>
      <c r="O39" s="23"/>
    </row>
    <row r="40" spans="2:19" x14ac:dyDescent="0.2">
      <c r="B40" s="33" t="s">
        <v>111</v>
      </c>
      <c r="K40" s="24"/>
      <c r="M40" s="34"/>
      <c r="O40" s="23"/>
    </row>
    <row r="41" spans="2:19" x14ac:dyDescent="0.2">
      <c r="B41" s="29" t="s">
        <v>104</v>
      </c>
      <c r="G41" s="130" t="s">
        <v>74</v>
      </c>
      <c r="K41" s="59">
        <v>144.16857528180356</v>
      </c>
      <c r="M41" s="29" t="s">
        <v>75</v>
      </c>
      <c r="O41" s="153">
        <v>2760</v>
      </c>
      <c r="Q41" s="27">
        <f>'Controles ACM'!$I$49</f>
        <v>0</v>
      </c>
    </row>
    <row r="42" spans="2:19" x14ac:dyDescent="0.2">
      <c r="B42" s="29" t="s">
        <v>105</v>
      </c>
      <c r="G42" s="130" t="s">
        <v>74</v>
      </c>
      <c r="K42" s="26">
        <v>468224.35084080516</v>
      </c>
      <c r="M42" s="29" t="s">
        <v>139</v>
      </c>
      <c r="O42" s="152">
        <v>23</v>
      </c>
      <c r="Q42" s="27">
        <f>'Controles ACM'!$I$50</f>
        <v>7.5145406975355433E-2</v>
      </c>
    </row>
    <row r="43" spans="2:19" x14ac:dyDescent="0.2">
      <c r="B43" s="29" t="s">
        <v>106</v>
      </c>
      <c r="G43" s="130" t="s">
        <v>74</v>
      </c>
      <c r="K43" s="25">
        <v>4396346.3727731649</v>
      </c>
      <c r="M43" s="29" t="s">
        <v>140</v>
      </c>
      <c r="O43" s="152">
        <v>2.46</v>
      </c>
      <c r="Q43" s="27">
        <f>'Controles ACM'!$I$50</f>
        <v>7.5145406975355433E-2</v>
      </c>
    </row>
    <row r="44" spans="2:19" x14ac:dyDescent="0.2">
      <c r="B44" s="34"/>
      <c r="K44" s="24"/>
      <c r="M44" s="34"/>
      <c r="O44" s="23"/>
    </row>
    <row r="45" spans="2:19" x14ac:dyDescent="0.2">
      <c r="B45" s="33" t="s">
        <v>112</v>
      </c>
      <c r="K45" s="22"/>
      <c r="M45" s="34"/>
      <c r="O45" s="21"/>
    </row>
    <row r="46" spans="2:19" x14ac:dyDescent="0.2">
      <c r="B46" s="29" t="s">
        <v>104</v>
      </c>
      <c r="G46" s="130" t="s">
        <v>74</v>
      </c>
      <c r="K46" s="59">
        <v>3.4217171717171717</v>
      </c>
      <c r="M46" s="29" t="s">
        <v>75</v>
      </c>
      <c r="O46" s="153">
        <v>2760</v>
      </c>
      <c r="Q46" s="27">
        <f>'Controles ACM'!$I$49</f>
        <v>0</v>
      </c>
    </row>
    <row r="47" spans="2:19" x14ac:dyDescent="0.2">
      <c r="B47" s="29" t="s">
        <v>105</v>
      </c>
      <c r="G47" s="130" t="s">
        <v>74</v>
      </c>
      <c r="K47" s="26">
        <v>11865.204545454546</v>
      </c>
      <c r="M47" s="29" t="s">
        <v>139</v>
      </c>
      <c r="O47" s="152">
        <v>11.5</v>
      </c>
      <c r="Q47" s="27">
        <f>'Controles ACM'!$I$50</f>
        <v>7.5145406975355433E-2</v>
      </c>
    </row>
    <row r="48" spans="2:19" x14ac:dyDescent="0.2">
      <c r="B48" s="29" t="s">
        <v>108</v>
      </c>
      <c r="G48" s="130" t="s">
        <v>74</v>
      </c>
      <c r="K48" s="25">
        <v>205364.53535353535</v>
      </c>
      <c r="M48" s="29" t="s">
        <v>141</v>
      </c>
      <c r="O48" s="152">
        <v>0.85150000000000003</v>
      </c>
      <c r="Q48" s="27">
        <f>'Controles ACM'!$I$50</f>
        <v>7.5145406975355433E-2</v>
      </c>
      <c r="R48" s="184"/>
    </row>
    <row r="49" spans="2:17" x14ac:dyDescent="0.2">
      <c r="B49" s="34"/>
      <c r="K49" s="24"/>
      <c r="M49" s="34"/>
    </row>
    <row r="50" spans="2:17" x14ac:dyDescent="0.2">
      <c r="B50" s="34"/>
      <c r="K50" s="24"/>
      <c r="M50" s="34"/>
    </row>
    <row r="51" spans="2:17" x14ac:dyDescent="0.2">
      <c r="B51" s="35" t="s">
        <v>113</v>
      </c>
      <c r="K51" s="24"/>
      <c r="M51" s="34"/>
    </row>
    <row r="52" spans="2:17" x14ac:dyDescent="0.2">
      <c r="B52" s="34"/>
      <c r="K52" s="24"/>
      <c r="M52" s="34"/>
    </row>
    <row r="53" spans="2:17" x14ac:dyDescent="0.2">
      <c r="B53" s="33" t="s">
        <v>114</v>
      </c>
      <c r="K53" s="24"/>
      <c r="M53" s="34"/>
    </row>
    <row r="54" spans="2:17" x14ac:dyDescent="0.2">
      <c r="B54" s="29" t="s">
        <v>104</v>
      </c>
      <c r="G54" s="130" t="s">
        <v>74</v>
      </c>
      <c r="K54" s="59"/>
      <c r="M54" s="29" t="s">
        <v>75</v>
      </c>
      <c r="O54" s="153"/>
      <c r="Q54" s="27">
        <f>'Controles ACM'!$I$49</f>
        <v>0</v>
      </c>
    </row>
    <row r="55" spans="2:17" x14ac:dyDescent="0.2">
      <c r="B55" s="29" t="s">
        <v>115</v>
      </c>
      <c r="G55" s="130" t="s">
        <v>74</v>
      </c>
      <c r="K55" s="26"/>
      <c r="M55" s="29" t="s">
        <v>139</v>
      </c>
      <c r="O55" s="152"/>
      <c r="Q55" s="27">
        <f>'Controles ACM'!$I$50</f>
        <v>7.5145406975355433E-2</v>
      </c>
    </row>
    <row r="56" spans="2:17" x14ac:dyDescent="0.2">
      <c r="B56" s="29" t="s">
        <v>106</v>
      </c>
      <c r="G56" s="130" t="s">
        <v>74</v>
      </c>
      <c r="K56" s="26"/>
      <c r="M56" s="29" t="s">
        <v>140</v>
      </c>
      <c r="O56" s="152"/>
      <c r="Q56" s="27">
        <f>'Controles ACM'!$I$50</f>
        <v>7.5145406975355433E-2</v>
      </c>
    </row>
    <row r="57" spans="2:17" x14ac:dyDescent="0.2">
      <c r="B57" s="29" t="s">
        <v>116</v>
      </c>
      <c r="G57" s="130" t="s">
        <v>74</v>
      </c>
      <c r="K57" s="25"/>
      <c r="M57" s="29" t="s">
        <v>142</v>
      </c>
      <c r="O57" s="152"/>
      <c r="Q57" s="27">
        <f>'Controles ACM'!$I$50</f>
        <v>7.5145406975355433E-2</v>
      </c>
    </row>
    <row r="58" spans="2:17" x14ac:dyDescent="0.2">
      <c r="B58" s="34"/>
      <c r="K58" s="24"/>
      <c r="M58" s="34"/>
      <c r="O58" s="20"/>
    </row>
    <row r="59" spans="2:17" x14ac:dyDescent="0.2">
      <c r="B59" s="33" t="s">
        <v>117</v>
      </c>
      <c r="K59" s="24"/>
      <c r="M59" s="34"/>
      <c r="O59" s="20"/>
    </row>
    <row r="60" spans="2:17" x14ac:dyDescent="0.2">
      <c r="B60" s="29" t="s">
        <v>104</v>
      </c>
      <c r="G60" s="130" t="s">
        <v>74</v>
      </c>
      <c r="K60" s="59"/>
      <c r="M60" s="29" t="s">
        <v>75</v>
      </c>
      <c r="O60" s="153"/>
      <c r="Q60" s="27">
        <f>'Controles ACM'!$I$49</f>
        <v>0</v>
      </c>
    </row>
    <row r="61" spans="2:17" x14ac:dyDescent="0.2">
      <c r="B61" s="29" t="s">
        <v>115</v>
      </c>
      <c r="G61" s="130" t="s">
        <v>74</v>
      </c>
      <c r="K61" s="26"/>
      <c r="M61" s="29" t="s">
        <v>139</v>
      </c>
      <c r="O61" s="152"/>
      <c r="Q61" s="27">
        <f>'Controles ACM'!$I$50</f>
        <v>7.5145406975355433E-2</v>
      </c>
    </row>
    <row r="62" spans="2:17" x14ac:dyDescent="0.2">
      <c r="B62" s="29" t="s">
        <v>106</v>
      </c>
      <c r="G62" s="130" t="s">
        <v>74</v>
      </c>
      <c r="K62" s="26"/>
      <c r="M62" s="29" t="s">
        <v>140</v>
      </c>
      <c r="O62" s="152"/>
      <c r="Q62" s="27">
        <f>'Controles ACM'!$I$50</f>
        <v>7.5145406975355433E-2</v>
      </c>
    </row>
    <row r="63" spans="2:17" x14ac:dyDescent="0.2">
      <c r="B63" s="29" t="s">
        <v>116</v>
      </c>
      <c r="G63" s="130" t="s">
        <v>74</v>
      </c>
      <c r="K63" s="25"/>
      <c r="M63" s="29" t="s">
        <v>142</v>
      </c>
      <c r="O63" s="152"/>
      <c r="Q63" s="27">
        <f>'Controles ACM'!$I$50</f>
        <v>7.5145406975355433E-2</v>
      </c>
    </row>
    <row r="64" spans="2:17" x14ac:dyDescent="0.2">
      <c r="B64" s="34"/>
      <c r="K64" s="24"/>
      <c r="M64" s="34"/>
      <c r="O64" s="20"/>
      <c r="Q64" s="63"/>
    </row>
    <row r="65" spans="2:17" x14ac:dyDescent="0.2">
      <c r="B65" s="33" t="s">
        <v>118</v>
      </c>
      <c r="K65" s="24"/>
      <c r="M65" s="34"/>
      <c r="O65" s="20"/>
    </row>
    <row r="66" spans="2:17" x14ac:dyDescent="0.2">
      <c r="B66" s="29" t="s">
        <v>104</v>
      </c>
      <c r="G66" s="130" t="s">
        <v>74</v>
      </c>
      <c r="K66" s="59">
        <v>3339.4690226700104</v>
      </c>
      <c r="M66" s="29" t="s">
        <v>75</v>
      </c>
      <c r="O66" s="153">
        <v>441</v>
      </c>
      <c r="Q66" s="27">
        <f>'Controles ACM'!$I$49</f>
        <v>0</v>
      </c>
    </row>
    <row r="67" spans="2:17" x14ac:dyDescent="0.2">
      <c r="B67" s="29" t="s">
        <v>115</v>
      </c>
      <c r="G67" s="130" t="s">
        <v>74</v>
      </c>
      <c r="K67" s="26">
        <v>1718022.7438013672</v>
      </c>
      <c r="M67" s="29" t="s">
        <v>139</v>
      </c>
      <c r="O67" s="152">
        <v>12.355499999999999</v>
      </c>
      <c r="Q67" s="27">
        <f>'Controles ACM'!$I$50</f>
        <v>7.5145406975355433E-2</v>
      </c>
    </row>
    <row r="68" spans="2:17" x14ac:dyDescent="0.2">
      <c r="B68" s="29" t="s">
        <v>106</v>
      </c>
      <c r="G68" s="130" t="s">
        <v>74</v>
      </c>
      <c r="K68" s="26">
        <v>13512773.741912695</v>
      </c>
      <c r="M68" s="29" t="s">
        <v>140</v>
      </c>
      <c r="O68" s="152">
        <v>1.5665</v>
      </c>
      <c r="Q68" s="27">
        <f>'Controles ACM'!$I$50</f>
        <v>7.5145406975355433E-2</v>
      </c>
    </row>
    <row r="69" spans="2:17" x14ac:dyDescent="0.2">
      <c r="B69" s="29" t="s">
        <v>116</v>
      </c>
      <c r="G69" s="130" t="s">
        <v>74</v>
      </c>
      <c r="K69" s="25">
        <v>4503419885.5524797</v>
      </c>
      <c r="M69" s="29" t="s">
        <v>142</v>
      </c>
      <c r="O69" s="152">
        <v>9.4000000000000004E-3</v>
      </c>
      <c r="Q69" s="27">
        <f>'Controles ACM'!$I$50</f>
        <v>7.5145406975355433E-2</v>
      </c>
    </row>
    <row r="70" spans="2:17" x14ac:dyDescent="0.2">
      <c r="B70" s="34"/>
      <c r="K70" s="19"/>
      <c r="M70" s="34"/>
      <c r="O70" s="18"/>
    </row>
    <row r="71" spans="2:17" x14ac:dyDescent="0.2">
      <c r="B71" s="33" t="s">
        <v>119</v>
      </c>
      <c r="K71" s="24"/>
      <c r="M71" s="34"/>
      <c r="O71" s="20"/>
    </row>
    <row r="72" spans="2:17" x14ac:dyDescent="0.2">
      <c r="B72" s="29" t="s">
        <v>104</v>
      </c>
      <c r="G72" s="130" t="s">
        <v>74</v>
      </c>
      <c r="K72" s="59">
        <v>9703.4935862078837</v>
      </c>
      <c r="M72" s="29" t="s">
        <v>75</v>
      </c>
      <c r="O72" s="153">
        <v>441</v>
      </c>
      <c r="Q72" s="27">
        <f>'Controles ACM'!$I$49</f>
        <v>0</v>
      </c>
    </row>
    <row r="73" spans="2:17" x14ac:dyDescent="0.2">
      <c r="B73" s="29" t="s">
        <v>115</v>
      </c>
      <c r="G73" s="130" t="s">
        <v>74</v>
      </c>
      <c r="K73" s="26">
        <v>1075843.6171862294</v>
      </c>
      <c r="M73" s="29" t="s">
        <v>139</v>
      </c>
      <c r="O73" s="152">
        <v>23</v>
      </c>
      <c r="Q73" s="27">
        <f>'Controles ACM'!$I$50</f>
        <v>7.5145406975355433E-2</v>
      </c>
    </row>
    <row r="74" spans="2:17" x14ac:dyDescent="0.2">
      <c r="B74" s="29" t="s">
        <v>106</v>
      </c>
      <c r="G74" s="130" t="s">
        <v>74</v>
      </c>
      <c r="K74" s="26">
        <v>7576338.4512742758</v>
      </c>
      <c r="M74" s="29" t="s">
        <v>140</v>
      </c>
      <c r="O74" s="152">
        <v>1.5665</v>
      </c>
      <c r="Q74" s="27">
        <f>'Controles ACM'!$I$50</f>
        <v>7.5145406975355433E-2</v>
      </c>
    </row>
    <row r="75" spans="2:17" x14ac:dyDescent="0.2">
      <c r="B75" s="29" t="s">
        <v>116</v>
      </c>
      <c r="G75" s="130" t="s">
        <v>74</v>
      </c>
      <c r="K75" s="25">
        <v>2134924233.5134056</v>
      </c>
      <c r="M75" s="29" t="s">
        <v>142</v>
      </c>
      <c r="O75" s="152">
        <v>9.4000000000000004E-3</v>
      </c>
      <c r="Q75" s="27">
        <f>'Controles ACM'!$I$50</f>
        <v>7.5145406975355433E-2</v>
      </c>
    </row>
    <row r="76" spans="2:17" x14ac:dyDescent="0.2">
      <c r="B76" s="34"/>
      <c r="K76" s="24"/>
      <c r="M76" s="34"/>
    </row>
    <row r="77" spans="2:17" x14ac:dyDescent="0.2">
      <c r="B77" s="34"/>
      <c r="K77" s="24"/>
      <c r="M77" s="34"/>
    </row>
    <row r="78" spans="2:17" x14ac:dyDescent="0.2">
      <c r="B78" s="35" t="s">
        <v>120</v>
      </c>
      <c r="K78" s="24"/>
      <c r="M78" s="34"/>
    </row>
    <row r="79" spans="2:17" x14ac:dyDescent="0.2">
      <c r="B79" s="34"/>
      <c r="K79" s="24"/>
      <c r="M79" s="34"/>
    </row>
    <row r="80" spans="2:17" x14ac:dyDescent="0.2">
      <c r="B80" s="33" t="s">
        <v>121</v>
      </c>
      <c r="K80" s="24"/>
      <c r="M80" s="34"/>
    </row>
    <row r="81" spans="1:18" x14ac:dyDescent="0.2">
      <c r="B81" s="29" t="s">
        <v>104</v>
      </c>
      <c r="G81" s="130" t="s">
        <v>74</v>
      </c>
      <c r="K81" s="59">
        <v>6879.5157157688</v>
      </c>
      <c r="M81" s="29" t="s">
        <v>75</v>
      </c>
      <c r="O81" s="153">
        <v>18</v>
      </c>
      <c r="Q81" s="27">
        <f>'Controles ACM'!$I$49</f>
        <v>0</v>
      </c>
    </row>
    <row r="82" spans="1:18" x14ac:dyDescent="0.2">
      <c r="B82" s="29" t="s">
        <v>115</v>
      </c>
      <c r="G82" s="130" t="s">
        <v>74</v>
      </c>
      <c r="K82" s="26">
        <v>511377.82145063899</v>
      </c>
      <c r="M82" s="29" t="s">
        <v>139</v>
      </c>
      <c r="O82" s="152">
        <v>8.75</v>
      </c>
      <c r="Q82" s="27">
        <f>'Controles ACM'!$I$50</f>
        <v>7.5145406975355433E-2</v>
      </c>
    </row>
    <row r="83" spans="1:18" x14ac:dyDescent="0.2">
      <c r="B83" s="29" t="s">
        <v>122</v>
      </c>
      <c r="G83" s="130" t="s">
        <v>74</v>
      </c>
      <c r="K83" s="26">
        <v>309724209.66847044</v>
      </c>
      <c r="M83" s="29" t="s">
        <v>142</v>
      </c>
      <c r="O83" s="152">
        <v>2.1999999999999999E-2</v>
      </c>
      <c r="Q83" s="27">
        <f>'Controles ACM'!$I$50</f>
        <v>7.5145406975355433E-2</v>
      </c>
    </row>
    <row r="84" spans="1:18" x14ac:dyDescent="0.2">
      <c r="B84" s="29" t="s">
        <v>116</v>
      </c>
      <c r="G84" s="130" t="s">
        <v>74</v>
      </c>
      <c r="K84" s="25">
        <v>481647936.3492347</v>
      </c>
      <c r="M84" s="29" t="s">
        <v>142</v>
      </c>
      <c r="O84" s="152">
        <v>3.5700000000000003E-2</v>
      </c>
      <c r="Q84" s="27">
        <f>'Controles ACM'!$I$50</f>
        <v>7.5145406975355433E-2</v>
      </c>
    </row>
    <row r="85" spans="1:18" x14ac:dyDescent="0.2">
      <c r="B85" s="34"/>
      <c r="K85" s="24"/>
      <c r="M85" s="34"/>
      <c r="O85" s="20"/>
    </row>
    <row r="86" spans="1:18" x14ac:dyDescent="0.2">
      <c r="B86" s="33" t="s">
        <v>123</v>
      </c>
      <c r="K86" s="24"/>
      <c r="M86" s="34"/>
      <c r="O86" s="20"/>
    </row>
    <row r="87" spans="1:18" x14ac:dyDescent="0.2">
      <c r="B87" s="29" t="s">
        <v>124</v>
      </c>
      <c r="G87" s="130" t="s">
        <v>74</v>
      </c>
      <c r="K87" s="59">
        <v>589240.62836923928</v>
      </c>
      <c r="M87" s="29" t="s">
        <v>75</v>
      </c>
      <c r="O87" s="153">
        <v>0.54</v>
      </c>
      <c r="Q87" s="27">
        <f>'Controles ACM'!$I$49</f>
        <v>0</v>
      </c>
    </row>
    <row r="88" spans="1:18" x14ac:dyDescent="0.2">
      <c r="B88" s="29" t="s">
        <v>125</v>
      </c>
      <c r="G88" s="130" t="s">
        <v>74</v>
      </c>
      <c r="K88" s="25">
        <v>1987951.2755289886</v>
      </c>
      <c r="M88" s="29" t="s">
        <v>75</v>
      </c>
      <c r="O88" s="153">
        <v>18</v>
      </c>
      <c r="Q88" s="27">
        <f>'Controles ACM'!$I$49</f>
        <v>0</v>
      </c>
    </row>
    <row r="89" spans="1:18" x14ac:dyDescent="0.2">
      <c r="B89" s="34"/>
      <c r="K89" s="17"/>
      <c r="M89" s="34"/>
    </row>
    <row r="90" spans="1:18" x14ac:dyDescent="0.2">
      <c r="A90" s="129"/>
      <c r="B90" s="33" t="s">
        <v>126</v>
      </c>
      <c r="K90" s="24"/>
      <c r="M90" s="34"/>
    </row>
    <row r="91" spans="1:18" x14ac:dyDescent="0.2">
      <c r="A91" s="129"/>
      <c r="B91" s="29" t="s">
        <v>127</v>
      </c>
      <c r="G91" s="130" t="s">
        <v>74</v>
      </c>
      <c r="K91" s="59">
        <v>9260.1380460113724</v>
      </c>
      <c r="M91" s="29" t="s">
        <v>75</v>
      </c>
      <c r="O91" s="150">
        <v>1755.9999999999998</v>
      </c>
      <c r="Q91" s="27">
        <f>'Controles ACM'!$I$50</f>
        <v>7.5145406975355433E-2</v>
      </c>
      <c r="R91" s="59">
        <v>50</v>
      </c>
    </row>
    <row r="92" spans="1:18" x14ac:dyDescent="0.2">
      <c r="A92" s="129"/>
      <c r="B92" s="29" t="s">
        <v>128</v>
      </c>
      <c r="G92" s="130" t="s">
        <v>74</v>
      </c>
      <c r="K92" s="26">
        <v>14600.535184944591</v>
      </c>
      <c r="M92" s="29" t="s">
        <v>75</v>
      </c>
      <c r="O92" s="150">
        <v>1404.8</v>
      </c>
      <c r="Q92" s="27">
        <f>'Controles ACM'!$I$50</f>
        <v>7.5145406975355433E-2</v>
      </c>
      <c r="R92" s="26">
        <v>40</v>
      </c>
    </row>
    <row r="93" spans="1:18" x14ac:dyDescent="0.2">
      <c r="A93" s="129"/>
      <c r="B93" s="29" t="s">
        <v>129</v>
      </c>
      <c r="G93" s="130" t="s">
        <v>74</v>
      </c>
      <c r="K93" s="26">
        <v>13305.326210704503</v>
      </c>
      <c r="M93" s="29" t="s">
        <v>75</v>
      </c>
      <c r="O93" s="150">
        <v>1053.5999999999999</v>
      </c>
      <c r="Q93" s="27">
        <f>'Controles ACM'!$I$50</f>
        <v>7.5145406975355433E-2</v>
      </c>
      <c r="R93" s="26">
        <v>30</v>
      </c>
    </row>
    <row r="94" spans="1:18" x14ac:dyDescent="0.2">
      <c r="A94" s="129"/>
      <c r="B94" s="29" t="s">
        <v>130</v>
      </c>
      <c r="G94" s="130" t="s">
        <v>74</v>
      </c>
      <c r="K94" s="26">
        <v>39419.862565406343</v>
      </c>
      <c r="M94" s="29" t="s">
        <v>75</v>
      </c>
      <c r="O94" s="150">
        <v>702.4</v>
      </c>
      <c r="Q94" s="27">
        <f>'Controles ACM'!$I$50</f>
        <v>7.5145406975355433E-2</v>
      </c>
      <c r="R94" s="26">
        <v>20</v>
      </c>
    </row>
    <row r="95" spans="1:18" x14ac:dyDescent="0.2">
      <c r="A95" s="129"/>
      <c r="B95" s="29" t="s">
        <v>131</v>
      </c>
      <c r="G95" s="130" t="s">
        <v>74</v>
      </c>
      <c r="K95" s="26">
        <v>1911365.413521922</v>
      </c>
      <c r="M95" s="29" t="s">
        <v>75</v>
      </c>
      <c r="O95" s="150">
        <v>140.47999999999999</v>
      </c>
      <c r="Q95" s="27">
        <f>'Controles ACM'!$I$50</f>
        <v>7.5145406975355433E-2</v>
      </c>
      <c r="R95" s="26">
        <v>4</v>
      </c>
    </row>
    <row r="96" spans="1:18" x14ac:dyDescent="0.2">
      <c r="A96" s="129"/>
      <c r="B96" s="29" t="s">
        <v>132</v>
      </c>
      <c r="G96" s="130" t="s">
        <v>74</v>
      </c>
      <c r="K96" s="26">
        <v>0</v>
      </c>
      <c r="M96" s="29" t="s">
        <v>75</v>
      </c>
      <c r="O96" s="150">
        <v>17.559999999999999</v>
      </c>
      <c r="Q96" s="27">
        <f>'Controles ACM'!$I$50</f>
        <v>7.5145406975355433E-2</v>
      </c>
      <c r="R96" s="16">
        <v>0.5</v>
      </c>
    </row>
    <row r="97" spans="1:18" x14ac:dyDescent="0.2">
      <c r="A97" s="129"/>
      <c r="B97" s="29" t="s">
        <v>133</v>
      </c>
      <c r="G97" s="130" t="s">
        <v>74</v>
      </c>
      <c r="K97" s="25">
        <v>589240.63239357725</v>
      </c>
      <c r="M97" s="29" t="s">
        <v>75</v>
      </c>
      <c r="O97" s="150">
        <v>1.756</v>
      </c>
      <c r="Q97" s="27">
        <f>'Controles ACM'!$I$50</f>
        <v>7.5145406975355433E-2</v>
      </c>
      <c r="R97" s="15">
        <v>0.05</v>
      </c>
    </row>
    <row r="98" spans="1:18" x14ac:dyDescent="0.2">
      <c r="A98" s="129"/>
      <c r="B98" s="29" t="s">
        <v>134</v>
      </c>
      <c r="M98" s="34"/>
    </row>
    <row r="99" spans="1:18" x14ac:dyDescent="0.2">
      <c r="A99" s="129"/>
      <c r="B99" s="34"/>
      <c r="K99" s="97"/>
      <c r="M99" s="34"/>
    </row>
    <row r="100" spans="1:18" x14ac:dyDescent="0.2">
      <c r="B100" s="14" t="s">
        <v>135</v>
      </c>
      <c r="G100" s="130" t="s">
        <v>74</v>
      </c>
      <c r="K100" s="97"/>
      <c r="M100" s="13" t="s">
        <v>143</v>
      </c>
      <c r="O100" s="152">
        <v>35.119999999999997</v>
      </c>
    </row>
    <row r="101" spans="1:18" x14ac:dyDescent="0.2">
      <c r="B101" s="34"/>
      <c r="M101" s="34"/>
    </row>
    <row r="102" spans="1:18" x14ac:dyDescent="0.2">
      <c r="B102" s="35" t="s">
        <v>136</v>
      </c>
      <c r="M102" s="34"/>
    </row>
    <row r="103" spans="1:18" x14ac:dyDescent="0.2">
      <c r="B103" s="34"/>
      <c r="M103" s="34"/>
    </row>
    <row r="104" spans="1:18" x14ac:dyDescent="0.2">
      <c r="B104" s="29" t="s">
        <v>137</v>
      </c>
      <c r="G104" s="130" t="s">
        <v>74</v>
      </c>
      <c r="K104" s="59">
        <v>270291280.1111111</v>
      </c>
      <c r="M104" s="29" t="s">
        <v>144</v>
      </c>
      <c r="O104" s="152">
        <v>8.2000000000000007E-3</v>
      </c>
      <c r="Q104" s="27">
        <f>'Controles ACM'!$I$50</f>
        <v>7.5145406975355433E-2</v>
      </c>
    </row>
    <row r="105" spans="1:18" x14ac:dyDescent="0.2">
      <c r="B105" s="29" t="s">
        <v>138</v>
      </c>
      <c r="G105" s="130" t="s">
        <v>74</v>
      </c>
      <c r="K105" s="25">
        <v>20050266.555555556</v>
      </c>
      <c r="M105" s="29" t="s">
        <v>144</v>
      </c>
      <c r="O105" s="152">
        <v>8.2000000000000007E-3</v>
      </c>
      <c r="Q105" s="27">
        <f>'Controles ACM'!$I$50</f>
        <v>7.5145406975355433E-2</v>
      </c>
    </row>
    <row r="107" spans="1:18" s="155" customFormat="1" x14ac:dyDescent="0.2">
      <c r="B107" s="155" t="s">
        <v>218</v>
      </c>
    </row>
    <row r="109" spans="1:18" x14ac:dyDescent="0.2">
      <c r="B109" s="158" t="s">
        <v>149</v>
      </c>
    </row>
    <row r="110" spans="1:18" x14ac:dyDescent="0.2">
      <c r="B110" s="158"/>
    </row>
    <row r="111" spans="1:18" x14ac:dyDescent="0.2">
      <c r="B111" s="149" t="s">
        <v>147</v>
      </c>
      <c r="G111" s="130" t="s">
        <v>74</v>
      </c>
      <c r="I111" s="172" t="s">
        <v>272</v>
      </c>
      <c r="K111" s="71">
        <v>589223.47804279893</v>
      </c>
      <c r="M111" s="130" t="s">
        <v>75</v>
      </c>
      <c r="O111" s="152">
        <v>9.3417999999999992</v>
      </c>
      <c r="Q111" s="27">
        <f>'Controles ACM'!$I$50</f>
        <v>7.5145406975355433E-2</v>
      </c>
    </row>
    <row r="112" spans="1:18" x14ac:dyDescent="0.2">
      <c r="B112" s="148"/>
      <c r="I112" s="29"/>
      <c r="K112" s="22"/>
      <c r="O112" s="34"/>
    </row>
    <row r="113" spans="2:17" x14ac:dyDescent="0.2">
      <c r="B113" s="149" t="s">
        <v>145</v>
      </c>
      <c r="I113" s="29"/>
      <c r="K113" s="22"/>
      <c r="O113" s="34"/>
    </row>
    <row r="114" spans="2:17" x14ac:dyDescent="0.2">
      <c r="B114" s="147" t="s">
        <v>287</v>
      </c>
      <c r="G114" s="130" t="s">
        <v>74</v>
      </c>
      <c r="I114" s="173" t="s">
        <v>273</v>
      </c>
      <c r="K114" s="59">
        <v>1911505.3550396652</v>
      </c>
      <c r="M114" s="130" t="s">
        <v>75</v>
      </c>
      <c r="O114" s="152">
        <v>21.35</v>
      </c>
      <c r="Q114" s="27">
        <f>'Controles ACM'!$I$50</f>
        <v>7.5145406975355433E-2</v>
      </c>
    </row>
    <row r="115" spans="2:17" x14ac:dyDescent="0.2">
      <c r="B115" s="146" t="s">
        <v>288</v>
      </c>
      <c r="G115" s="130" t="s">
        <v>74</v>
      </c>
      <c r="I115" s="174" t="s">
        <v>274</v>
      </c>
      <c r="K115" s="26">
        <v>82186.156197302509</v>
      </c>
      <c r="M115" s="130" t="s">
        <v>75</v>
      </c>
      <c r="O115" s="152">
        <v>35</v>
      </c>
      <c r="Q115" s="27">
        <f>'Controles ACM'!$I$50</f>
        <v>7.5145406975355433E-2</v>
      </c>
    </row>
    <row r="116" spans="2:17" x14ac:dyDescent="0.2">
      <c r="B116" s="146"/>
      <c r="G116" s="130" t="s">
        <v>74</v>
      </c>
      <c r="I116" s="167" t="s">
        <v>275</v>
      </c>
      <c r="K116" s="26"/>
      <c r="M116" s="130" t="s">
        <v>75</v>
      </c>
      <c r="O116" s="152"/>
      <c r="Q116" s="27">
        <f>'Controles ACM'!$I$50</f>
        <v>7.5145406975355433E-2</v>
      </c>
    </row>
    <row r="117" spans="2:17" x14ac:dyDescent="0.2">
      <c r="B117" s="146"/>
      <c r="G117" s="130" t="s">
        <v>74</v>
      </c>
      <c r="I117" s="167" t="s">
        <v>275</v>
      </c>
      <c r="K117" s="26"/>
      <c r="M117" s="130" t="s">
        <v>75</v>
      </c>
      <c r="O117" s="152"/>
      <c r="Q117" s="27">
        <f>'Controles ACM'!$I$50</f>
        <v>7.5145406975355433E-2</v>
      </c>
    </row>
    <row r="118" spans="2:17" x14ac:dyDescent="0.2">
      <c r="B118" s="146"/>
      <c r="G118" s="130" t="s">
        <v>74</v>
      </c>
      <c r="I118" s="167" t="s">
        <v>275</v>
      </c>
      <c r="K118" s="26"/>
      <c r="M118" s="130" t="s">
        <v>75</v>
      </c>
      <c r="O118" s="152"/>
      <c r="Q118" s="27">
        <f>'Controles ACM'!$I$50</f>
        <v>7.5145406975355433E-2</v>
      </c>
    </row>
    <row r="119" spans="2:17" x14ac:dyDescent="0.2">
      <c r="B119" s="146"/>
      <c r="G119" s="130" t="s">
        <v>74</v>
      </c>
      <c r="I119" s="167" t="s">
        <v>275</v>
      </c>
      <c r="K119" s="26"/>
      <c r="M119" s="130" t="s">
        <v>75</v>
      </c>
      <c r="O119" s="152"/>
      <c r="Q119" s="27">
        <f>'Controles ACM'!$I$50</f>
        <v>7.5145406975355433E-2</v>
      </c>
    </row>
    <row r="120" spans="2:17" x14ac:dyDescent="0.2">
      <c r="B120" s="145"/>
      <c r="G120" s="130" t="s">
        <v>74</v>
      </c>
      <c r="I120" s="168" t="s">
        <v>275</v>
      </c>
      <c r="K120" s="25"/>
      <c r="M120" s="130" t="s">
        <v>75</v>
      </c>
      <c r="O120" s="152"/>
      <c r="Q120" s="27">
        <f>'Controles ACM'!$I$50</f>
        <v>7.5145406975355433E-2</v>
      </c>
    </row>
    <row r="121" spans="2:17" x14ac:dyDescent="0.2">
      <c r="B121" s="148"/>
      <c r="I121" s="29"/>
      <c r="K121" s="22"/>
      <c r="O121" s="34"/>
    </row>
    <row r="122" spans="2:17" x14ac:dyDescent="0.2">
      <c r="B122" s="149" t="s">
        <v>201</v>
      </c>
      <c r="I122" s="29"/>
      <c r="K122" s="22"/>
      <c r="O122" s="34"/>
    </row>
    <row r="123" spans="2:17" x14ac:dyDescent="0.2">
      <c r="B123" s="147" t="s">
        <v>289</v>
      </c>
      <c r="G123" s="130" t="s">
        <v>74</v>
      </c>
      <c r="I123" s="175" t="s">
        <v>276</v>
      </c>
      <c r="K123" s="59">
        <v>10414.388548821547</v>
      </c>
      <c r="M123" s="130" t="s">
        <v>75</v>
      </c>
      <c r="O123" s="152">
        <v>83</v>
      </c>
      <c r="Q123" s="27">
        <f>'Controles ACM'!$I$50</f>
        <v>7.5145406975355433E-2</v>
      </c>
    </row>
    <row r="124" spans="2:17" x14ac:dyDescent="0.2">
      <c r="B124" s="146" t="s">
        <v>290</v>
      </c>
      <c r="G124" s="130" t="s">
        <v>74</v>
      </c>
      <c r="I124" s="176" t="s">
        <v>277</v>
      </c>
      <c r="K124" s="26">
        <v>3913.2107449494952</v>
      </c>
      <c r="M124" s="130" t="s">
        <v>75</v>
      </c>
      <c r="O124" s="152">
        <v>765</v>
      </c>
      <c r="Q124" s="27">
        <f>'Controles ACM'!$I$50</f>
        <v>7.5145406975355433E-2</v>
      </c>
    </row>
    <row r="125" spans="2:17" x14ac:dyDescent="0.2">
      <c r="B125" s="146" t="s">
        <v>291</v>
      </c>
      <c r="G125" s="130" t="s">
        <v>74</v>
      </c>
      <c r="I125" s="177" t="s">
        <v>278</v>
      </c>
      <c r="K125" s="26">
        <v>32.646159932659934</v>
      </c>
      <c r="M125" s="130" t="s">
        <v>75</v>
      </c>
      <c r="O125" s="152">
        <v>1680.6137000000001</v>
      </c>
      <c r="Q125" s="27">
        <f>'Controles ACM'!$I$50</f>
        <v>7.5145406975355433E-2</v>
      </c>
    </row>
    <row r="126" spans="2:17" x14ac:dyDescent="0.2">
      <c r="B126" s="146" t="s">
        <v>292</v>
      </c>
      <c r="G126" s="130" t="s">
        <v>74</v>
      </c>
      <c r="I126" s="177" t="s">
        <v>278</v>
      </c>
      <c r="K126" s="26">
        <v>155.24095454545454</v>
      </c>
      <c r="M126" s="130" t="s">
        <v>75</v>
      </c>
      <c r="O126" s="152">
        <v>8360</v>
      </c>
      <c r="Q126" s="27">
        <f>'Controles ACM'!$I$50</f>
        <v>7.5145406975355433E-2</v>
      </c>
    </row>
    <row r="127" spans="2:17" x14ac:dyDescent="0.2">
      <c r="B127" s="146"/>
      <c r="G127" s="130" t="s">
        <v>74</v>
      </c>
      <c r="I127" s="167" t="s">
        <v>275</v>
      </c>
      <c r="K127" s="26"/>
      <c r="M127" s="130" t="s">
        <v>75</v>
      </c>
      <c r="O127" s="152"/>
      <c r="Q127" s="27">
        <f>'Controles ACM'!$I$50</f>
        <v>7.5145406975355433E-2</v>
      </c>
    </row>
    <row r="128" spans="2:17" x14ac:dyDescent="0.2">
      <c r="B128" s="146"/>
      <c r="G128" s="130" t="s">
        <v>74</v>
      </c>
      <c r="I128" s="167" t="s">
        <v>275</v>
      </c>
      <c r="K128" s="26"/>
      <c r="M128" s="130" t="s">
        <v>75</v>
      </c>
      <c r="O128" s="152"/>
      <c r="Q128" s="27">
        <f>'Controles ACM'!$I$50</f>
        <v>7.5145406975355433E-2</v>
      </c>
    </row>
    <row r="129" spans="2:17" x14ac:dyDescent="0.2">
      <c r="B129" s="146"/>
      <c r="G129" s="130" t="s">
        <v>74</v>
      </c>
      <c r="I129" s="167" t="s">
        <v>275</v>
      </c>
      <c r="K129" s="26"/>
      <c r="M129" s="130" t="s">
        <v>75</v>
      </c>
      <c r="O129" s="152"/>
      <c r="Q129" s="27">
        <f>'Controles ACM'!$I$50</f>
        <v>7.5145406975355433E-2</v>
      </c>
    </row>
    <row r="130" spans="2:17" x14ac:dyDescent="0.2">
      <c r="B130" s="146"/>
      <c r="G130" s="130" t="s">
        <v>74</v>
      </c>
      <c r="I130" s="167" t="s">
        <v>275</v>
      </c>
      <c r="K130" s="26"/>
      <c r="M130" s="130" t="s">
        <v>75</v>
      </c>
      <c r="O130" s="152"/>
      <c r="Q130" s="27">
        <f>'Controles ACM'!$I$50</f>
        <v>7.5145406975355433E-2</v>
      </c>
    </row>
    <row r="131" spans="2:17" x14ac:dyDescent="0.2">
      <c r="B131" s="146"/>
      <c r="G131" s="130" t="s">
        <v>74</v>
      </c>
      <c r="I131" s="167" t="s">
        <v>275</v>
      </c>
      <c r="K131" s="26"/>
      <c r="M131" s="130" t="s">
        <v>75</v>
      </c>
      <c r="O131" s="152"/>
      <c r="Q131" s="27">
        <f>'Controles ACM'!$I$50</f>
        <v>7.5145406975355433E-2</v>
      </c>
    </row>
    <row r="132" spans="2:17" x14ac:dyDescent="0.2">
      <c r="B132" s="146"/>
      <c r="G132" s="130" t="s">
        <v>74</v>
      </c>
      <c r="I132" s="167" t="s">
        <v>275</v>
      </c>
      <c r="K132" s="26"/>
      <c r="M132" s="130" t="s">
        <v>75</v>
      </c>
      <c r="O132" s="152"/>
      <c r="Q132" s="27">
        <f>'Controles ACM'!$I$50</f>
        <v>7.5145406975355433E-2</v>
      </c>
    </row>
    <row r="133" spans="2:17" x14ac:dyDescent="0.2">
      <c r="B133" s="146"/>
      <c r="G133" s="130" t="s">
        <v>74</v>
      </c>
      <c r="I133" s="167" t="s">
        <v>275</v>
      </c>
      <c r="K133" s="26"/>
      <c r="M133" s="130" t="s">
        <v>75</v>
      </c>
      <c r="O133" s="152"/>
      <c r="Q133" s="27">
        <f>'Controles ACM'!$I$50</f>
        <v>7.5145406975355433E-2</v>
      </c>
    </row>
    <row r="134" spans="2:17" x14ac:dyDescent="0.2">
      <c r="B134" s="146" t="s">
        <v>202</v>
      </c>
      <c r="G134" s="130" t="s">
        <v>74</v>
      </c>
      <c r="I134" s="167" t="s">
        <v>275</v>
      </c>
      <c r="K134" s="26"/>
      <c r="M134" s="130" t="s">
        <v>75</v>
      </c>
      <c r="O134" s="152"/>
      <c r="Q134" s="27">
        <f>'Controles ACM'!$I$50</f>
        <v>7.5145406975355433E-2</v>
      </c>
    </row>
    <row r="135" spans="2:17" x14ac:dyDescent="0.2">
      <c r="B135" s="146" t="s">
        <v>202</v>
      </c>
      <c r="G135" s="130" t="s">
        <v>74</v>
      </c>
      <c r="I135" s="167" t="s">
        <v>275</v>
      </c>
      <c r="K135" s="26"/>
      <c r="M135" s="130" t="s">
        <v>75</v>
      </c>
      <c r="O135" s="152"/>
      <c r="Q135" s="27">
        <f>'Controles ACM'!$I$50</f>
        <v>7.5145406975355433E-2</v>
      </c>
    </row>
    <row r="136" spans="2:17" x14ac:dyDescent="0.2">
      <c r="B136" s="146" t="s">
        <v>202</v>
      </c>
      <c r="G136" s="130" t="s">
        <v>74</v>
      </c>
      <c r="I136" s="167" t="s">
        <v>275</v>
      </c>
      <c r="K136" s="26"/>
      <c r="M136" s="130" t="s">
        <v>75</v>
      </c>
      <c r="O136" s="152"/>
      <c r="Q136" s="27">
        <f>'Controles ACM'!$I$50</f>
        <v>7.5145406975355433E-2</v>
      </c>
    </row>
    <row r="137" spans="2:17" x14ac:dyDescent="0.2">
      <c r="B137" s="146" t="s">
        <v>202</v>
      </c>
      <c r="G137" s="130" t="s">
        <v>74</v>
      </c>
      <c r="I137" s="167" t="s">
        <v>275</v>
      </c>
      <c r="K137" s="26"/>
      <c r="M137" s="130" t="s">
        <v>75</v>
      </c>
      <c r="O137" s="152"/>
      <c r="Q137" s="27">
        <f>'Controles ACM'!$I$50</f>
        <v>7.5145406975355433E-2</v>
      </c>
    </row>
    <row r="138" spans="2:17" x14ac:dyDescent="0.2">
      <c r="B138" s="145" t="s">
        <v>202</v>
      </c>
      <c r="G138" s="130" t="s">
        <v>74</v>
      </c>
      <c r="I138" s="168" t="s">
        <v>275</v>
      </c>
      <c r="K138" s="25"/>
      <c r="M138" s="130" t="s">
        <v>75</v>
      </c>
      <c r="O138" s="152"/>
      <c r="Q138" s="27">
        <f>'Controles ACM'!$I$50</f>
        <v>7.5145406975355433E-2</v>
      </c>
    </row>
    <row r="139" spans="2:17" x14ac:dyDescent="0.2">
      <c r="B139" s="148"/>
      <c r="I139" s="29"/>
      <c r="K139" s="22"/>
      <c r="O139" s="34"/>
    </row>
    <row r="140" spans="2:17" x14ac:dyDescent="0.2">
      <c r="B140" s="149" t="s">
        <v>146</v>
      </c>
      <c r="I140" s="29"/>
      <c r="K140" s="22"/>
      <c r="O140" s="34"/>
    </row>
    <row r="141" spans="2:17" x14ac:dyDescent="0.2">
      <c r="B141" s="12" t="s">
        <v>293</v>
      </c>
      <c r="G141" s="130" t="s">
        <v>74</v>
      </c>
      <c r="I141" s="178" t="s">
        <v>279</v>
      </c>
      <c r="K141" s="59">
        <v>240395.2862121528</v>
      </c>
      <c r="M141" s="130" t="s">
        <v>203</v>
      </c>
      <c r="O141" s="152">
        <v>6.35</v>
      </c>
      <c r="Q141" s="27">
        <f>'Controles ACM'!$I$50</f>
        <v>7.5145406975355433E-2</v>
      </c>
    </row>
    <row r="142" spans="2:17" x14ac:dyDescent="0.2">
      <c r="B142" s="11"/>
      <c r="G142" s="130" t="s">
        <v>74</v>
      </c>
      <c r="I142" s="167" t="s">
        <v>275</v>
      </c>
      <c r="K142" s="26"/>
      <c r="M142" s="130" t="s">
        <v>203</v>
      </c>
      <c r="O142" s="152"/>
      <c r="Q142" s="27">
        <f>'Controles ACM'!$I$50</f>
        <v>7.5145406975355433E-2</v>
      </c>
    </row>
    <row r="143" spans="2:17" x14ac:dyDescent="0.2">
      <c r="B143" s="145"/>
      <c r="G143" s="130" t="s">
        <v>74</v>
      </c>
      <c r="I143" s="168" t="s">
        <v>275</v>
      </c>
      <c r="K143" s="10"/>
      <c r="M143" s="130" t="s">
        <v>203</v>
      </c>
      <c r="O143" s="152"/>
      <c r="Q143" s="27">
        <f>'Controles ACM'!$I$50</f>
        <v>7.5145406975355433E-2</v>
      </c>
    </row>
    <row r="144" spans="2:17" x14ac:dyDescent="0.2">
      <c r="B144" s="158"/>
    </row>
    <row r="145" spans="2:17" x14ac:dyDescent="0.2">
      <c r="B145" s="158" t="s">
        <v>148</v>
      </c>
    </row>
    <row r="146" spans="2:17" x14ac:dyDescent="0.2">
      <c r="B146" s="158"/>
    </row>
    <row r="147" spans="2:17" x14ac:dyDescent="0.2">
      <c r="B147" s="158" t="s">
        <v>150</v>
      </c>
      <c r="G147" s="130" t="s">
        <v>74</v>
      </c>
      <c r="I147" s="172" t="s">
        <v>272</v>
      </c>
      <c r="K147" s="71">
        <v>5548.3601296278584</v>
      </c>
      <c r="M147" s="162" t="s">
        <v>76</v>
      </c>
      <c r="O147" s="144">
        <v>610</v>
      </c>
      <c r="Q147" s="27">
        <f>'Controles ACM'!$I$50</f>
        <v>7.5145406975355433E-2</v>
      </c>
    </row>
    <row r="148" spans="2:17" x14ac:dyDescent="0.2">
      <c r="I148" s="29"/>
      <c r="K148" s="22"/>
      <c r="O148" s="21"/>
    </row>
    <row r="149" spans="2:17" x14ac:dyDescent="0.2">
      <c r="B149" s="158" t="s">
        <v>151</v>
      </c>
      <c r="I149" s="29"/>
      <c r="K149" s="22"/>
      <c r="O149" s="21"/>
    </row>
    <row r="150" spans="2:17" x14ac:dyDescent="0.2">
      <c r="B150" s="9" t="s">
        <v>287</v>
      </c>
      <c r="G150" s="130" t="s">
        <v>74</v>
      </c>
      <c r="I150" s="173" t="s">
        <v>273</v>
      </c>
      <c r="K150" s="59">
        <v>12302.921156867809</v>
      </c>
      <c r="M150" s="162" t="s">
        <v>76</v>
      </c>
      <c r="O150" s="144">
        <v>1080</v>
      </c>
      <c r="Q150" s="27">
        <f>'Controles ACM'!$I$50</f>
        <v>7.5145406975355433E-2</v>
      </c>
    </row>
    <row r="151" spans="2:17" x14ac:dyDescent="0.2">
      <c r="B151" s="8" t="s">
        <v>130</v>
      </c>
      <c r="G151" s="130" t="s">
        <v>74</v>
      </c>
      <c r="I151" s="174" t="s">
        <v>274</v>
      </c>
      <c r="K151" s="26">
        <v>1098.076344447725</v>
      </c>
      <c r="M151" s="162" t="s">
        <v>76</v>
      </c>
      <c r="O151" s="144">
        <v>1500</v>
      </c>
      <c r="Q151" s="27">
        <f>'Controles ACM'!$I$50</f>
        <v>7.5145406975355433E-2</v>
      </c>
    </row>
    <row r="152" spans="2:17" x14ac:dyDescent="0.2">
      <c r="B152" s="8" t="s">
        <v>294</v>
      </c>
      <c r="G152" s="130" t="s">
        <v>74</v>
      </c>
      <c r="I152" s="174" t="s">
        <v>274</v>
      </c>
      <c r="K152" s="26">
        <v>609.17149700096741</v>
      </c>
      <c r="M152" s="162" t="s">
        <v>76</v>
      </c>
      <c r="O152" s="144">
        <v>1500</v>
      </c>
      <c r="Q152" s="27">
        <f>'Controles ACM'!$I$50</f>
        <v>7.5145406975355433E-2</v>
      </c>
    </row>
    <row r="153" spans="2:17" x14ac:dyDescent="0.2">
      <c r="B153" s="8" t="s">
        <v>127</v>
      </c>
      <c r="G153" s="130" t="s">
        <v>74</v>
      </c>
      <c r="I153" s="174" t="s">
        <v>274</v>
      </c>
      <c r="K153" s="26">
        <v>490.15405764146362</v>
      </c>
      <c r="M153" s="162" t="s">
        <v>76</v>
      </c>
      <c r="O153" s="144">
        <v>1670</v>
      </c>
      <c r="Q153" s="27">
        <f>'Controles ACM'!$I$50</f>
        <v>7.5145406975355433E-2</v>
      </c>
    </row>
    <row r="154" spans="2:17" x14ac:dyDescent="0.2">
      <c r="B154" s="146"/>
      <c r="G154" s="130" t="s">
        <v>74</v>
      </c>
      <c r="I154" s="167" t="s">
        <v>275</v>
      </c>
      <c r="K154" s="26"/>
      <c r="M154" s="162" t="s">
        <v>76</v>
      </c>
      <c r="O154" s="144"/>
      <c r="Q154" s="27">
        <f>'Controles ACM'!$I$50</f>
        <v>7.5145406975355433E-2</v>
      </c>
    </row>
    <row r="155" spans="2:17" x14ac:dyDescent="0.2">
      <c r="B155" s="8"/>
      <c r="G155" s="130" t="s">
        <v>74</v>
      </c>
      <c r="I155" s="167" t="s">
        <v>275</v>
      </c>
      <c r="K155" s="26"/>
      <c r="M155" s="162" t="s">
        <v>76</v>
      </c>
      <c r="O155" s="144"/>
      <c r="Q155" s="27">
        <f>'Controles ACM'!$I$50</f>
        <v>7.5145406975355433E-2</v>
      </c>
    </row>
    <row r="156" spans="2:17" x14ac:dyDescent="0.2">
      <c r="B156" s="10"/>
      <c r="G156" s="130" t="s">
        <v>74</v>
      </c>
      <c r="I156" s="168" t="s">
        <v>275</v>
      </c>
      <c r="K156" s="25"/>
      <c r="M156" s="162" t="s">
        <v>76</v>
      </c>
      <c r="O156" s="144"/>
      <c r="Q156" s="27">
        <f>'Controles ACM'!$I$50</f>
        <v>7.5145406975355433E-2</v>
      </c>
    </row>
    <row r="157" spans="2:17" x14ac:dyDescent="0.2">
      <c r="I157" s="29"/>
      <c r="K157" s="22"/>
      <c r="M157" s="162"/>
      <c r="O157" s="34"/>
      <c r="P157" s="97"/>
      <c r="Q157" s="7"/>
    </row>
    <row r="158" spans="2:17" x14ac:dyDescent="0.2">
      <c r="B158" s="112" t="s">
        <v>152</v>
      </c>
      <c r="I158" s="29"/>
      <c r="K158" s="22"/>
      <c r="M158" s="162"/>
      <c r="O158" s="34"/>
    </row>
    <row r="159" spans="2:17" x14ac:dyDescent="0.2">
      <c r="B159" s="6" t="s">
        <v>295</v>
      </c>
      <c r="G159" s="130" t="s">
        <v>74</v>
      </c>
      <c r="I159" s="175" t="s">
        <v>276</v>
      </c>
      <c r="K159" s="59">
        <v>97.574181071356932</v>
      </c>
      <c r="M159" s="162" t="s">
        <v>76</v>
      </c>
      <c r="O159" s="144">
        <v>4530</v>
      </c>
      <c r="Q159" s="27">
        <f>'Controles ACM'!$I$50</f>
        <v>7.5145406975355433E-2</v>
      </c>
    </row>
    <row r="160" spans="2:17" x14ac:dyDescent="0.2">
      <c r="B160" s="5" t="s">
        <v>296</v>
      </c>
      <c r="G160" s="130" t="s">
        <v>74</v>
      </c>
      <c r="I160" s="179" t="s">
        <v>276</v>
      </c>
      <c r="K160" s="26">
        <v>245.82430651702066</v>
      </c>
      <c r="M160" s="162" t="s">
        <v>76</v>
      </c>
      <c r="O160" s="144">
        <v>5750</v>
      </c>
      <c r="Q160" s="27">
        <f>'Controles ACM'!$I$50</f>
        <v>7.5145406975355433E-2</v>
      </c>
    </row>
    <row r="161" spans="2:17" x14ac:dyDescent="0.2">
      <c r="B161" s="146" t="s">
        <v>297</v>
      </c>
      <c r="G161" s="130" t="s">
        <v>74</v>
      </c>
      <c r="I161" s="176" t="s">
        <v>280</v>
      </c>
      <c r="K161" s="26">
        <v>12.077628741542846</v>
      </c>
      <c r="M161" s="162" t="s">
        <v>76</v>
      </c>
      <c r="O161" s="144">
        <v>39800</v>
      </c>
      <c r="Q161" s="27">
        <f>'Controles ACM'!$I$50</f>
        <v>7.5145406975355433E-2</v>
      </c>
    </row>
    <row r="162" spans="2:17" x14ac:dyDescent="0.2">
      <c r="B162" s="5" t="s">
        <v>298</v>
      </c>
      <c r="G162" s="130" t="s">
        <v>74</v>
      </c>
      <c r="I162" s="176" t="s">
        <v>280</v>
      </c>
      <c r="K162" s="26">
        <v>5.7671982263059762</v>
      </c>
      <c r="M162" s="162" t="s">
        <v>76</v>
      </c>
      <c r="O162" s="144">
        <v>41000</v>
      </c>
      <c r="Q162" s="27">
        <f>'Controles ACM'!$I$50</f>
        <v>7.5145406975355433E-2</v>
      </c>
    </row>
    <row r="163" spans="2:17" x14ac:dyDescent="0.2">
      <c r="B163" s="146" t="s">
        <v>299</v>
      </c>
      <c r="G163" s="130" t="s">
        <v>74</v>
      </c>
      <c r="I163" s="176" t="s">
        <v>280</v>
      </c>
      <c r="K163" s="26">
        <v>18.918409376120408</v>
      </c>
      <c r="M163" s="162" t="s">
        <v>76</v>
      </c>
      <c r="O163" s="144">
        <v>50000</v>
      </c>
      <c r="Q163" s="27">
        <f>'Controles ACM'!$I$50</f>
        <v>7.5145406975355433E-2</v>
      </c>
    </row>
    <row r="164" spans="2:17" x14ac:dyDescent="0.2">
      <c r="B164" s="8" t="s">
        <v>300</v>
      </c>
      <c r="G164" s="130" t="s">
        <v>74</v>
      </c>
      <c r="I164" s="177" t="s">
        <v>278</v>
      </c>
      <c r="K164" s="26">
        <v>2.4139792946368739</v>
      </c>
      <c r="M164" s="162" t="s">
        <v>76</v>
      </c>
      <c r="O164" s="144">
        <v>213000</v>
      </c>
      <c r="Q164" s="27">
        <f>'Controles ACM'!$I$50</f>
        <v>7.5145406975355433E-2</v>
      </c>
    </row>
    <row r="165" spans="2:17" x14ac:dyDescent="0.2">
      <c r="B165" s="8" t="s">
        <v>301</v>
      </c>
      <c r="G165" s="130" t="s">
        <v>74</v>
      </c>
      <c r="I165" s="177" t="s">
        <v>278</v>
      </c>
      <c r="K165" s="26">
        <v>7.2784984482366566</v>
      </c>
      <c r="M165" s="162" t="s">
        <v>76</v>
      </c>
      <c r="O165" s="144">
        <v>290000</v>
      </c>
      <c r="Q165" s="27">
        <f>'Controles ACM'!$I$50</f>
        <v>7.5145406975355433E-2</v>
      </c>
    </row>
    <row r="166" spans="2:17" x14ac:dyDescent="0.2">
      <c r="B166" s="8"/>
      <c r="G166" s="130" t="s">
        <v>74</v>
      </c>
      <c r="I166" s="167" t="s">
        <v>275</v>
      </c>
      <c r="K166" s="26"/>
      <c r="M166" s="162" t="s">
        <v>76</v>
      </c>
      <c r="O166" s="144"/>
      <c r="Q166" s="27">
        <f>'Controles ACM'!$I$50</f>
        <v>7.5145406975355433E-2</v>
      </c>
    </row>
    <row r="167" spans="2:17" x14ac:dyDescent="0.2">
      <c r="B167" s="8"/>
      <c r="G167" s="130" t="s">
        <v>74</v>
      </c>
      <c r="I167" s="167" t="s">
        <v>275</v>
      </c>
      <c r="K167" s="26"/>
      <c r="M167" s="162" t="s">
        <v>76</v>
      </c>
      <c r="O167" s="144"/>
      <c r="Q167" s="27">
        <f>'Controles ACM'!$I$50</f>
        <v>7.5145406975355433E-2</v>
      </c>
    </row>
    <row r="168" spans="2:17" x14ac:dyDescent="0.2">
      <c r="B168" s="8"/>
      <c r="G168" s="130" t="s">
        <v>74</v>
      </c>
      <c r="I168" s="167" t="s">
        <v>275</v>
      </c>
      <c r="K168" s="26"/>
      <c r="M168" s="162" t="s">
        <v>76</v>
      </c>
      <c r="O168" s="144"/>
      <c r="Q168" s="27">
        <f>'Controles ACM'!$I$50</f>
        <v>7.5145406975355433E-2</v>
      </c>
    </row>
    <row r="169" spans="2:17" x14ac:dyDescent="0.2">
      <c r="B169" s="8"/>
      <c r="G169" s="130" t="s">
        <v>74</v>
      </c>
      <c r="I169" s="167" t="s">
        <v>275</v>
      </c>
      <c r="K169" s="26"/>
      <c r="M169" s="162" t="s">
        <v>76</v>
      </c>
      <c r="O169" s="144"/>
      <c r="Q169" s="27">
        <f>'Controles ACM'!$I$50</f>
        <v>7.5145406975355433E-2</v>
      </c>
    </row>
    <row r="170" spans="2:17" x14ac:dyDescent="0.2">
      <c r="B170" s="8"/>
      <c r="G170" s="130" t="s">
        <v>74</v>
      </c>
      <c r="I170" s="167" t="s">
        <v>275</v>
      </c>
      <c r="K170" s="26"/>
      <c r="M170" s="162" t="s">
        <v>76</v>
      </c>
      <c r="O170" s="144"/>
      <c r="Q170" s="27">
        <f>'Controles ACM'!$I$50</f>
        <v>7.5145406975355433E-2</v>
      </c>
    </row>
    <row r="171" spans="2:17" x14ac:dyDescent="0.2">
      <c r="B171" s="8"/>
      <c r="G171" s="130" t="s">
        <v>74</v>
      </c>
      <c r="I171" s="167" t="s">
        <v>275</v>
      </c>
      <c r="K171" s="26"/>
      <c r="M171" s="162" t="s">
        <v>76</v>
      </c>
      <c r="O171" s="144"/>
      <c r="Q171" s="27">
        <f>'Controles ACM'!$I$50</f>
        <v>7.5145406975355433E-2</v>
      </c>
    </row>
    <row r="172" spans="2:17" x14ac:dyDescent="0.2">
      <c r="B172" s="8"/>
      <c r="G172" s="130" t="s">
        <v>74</v>
      </c>
      <c r="I172" s="167" t="s">
        <v>275</v>
      </c>
      <c r="K172" s="26"/>
      <c r="M172" s="162" t="s">
        <v>76</v>
      </c>
      <c r="O172" s="144"/>
      <c r="Q172" s="27">
        <f>'Controles ACM'!$I$50</f>
        <v>7.5145406975355433E-2</v>
      </c>
    </row>
    <row r="173" spans="2:17" x14ac:dyDescent="0.2">
      <c r="B173" s="8"/>
      <c r="G173" s="130" t="s">
        <v>74</v>
      </c>
      <c r="I173" s="167" t="s">
        <v>275</v>
      </c>
      <c r="K173" s="26"/>
      <c r="M173" s="162" t="s">
        <v>76</v>
      </c>
      <c r="O173" s="144"/>
      <c r="Q173" s="27">
        <f>'Controles ACM'!$I$50</f>
        <v>7.5145406975355433E-2</v>
      </c>
    </row>
    <row r="174" spans="2:17" x14ac:dyDescent="0.2">
      <c r="B174" s="10"/>
      <c r="I174" s="168" t="s">
        <v>275</v>
      </c>
      <c r="K174" s="25"/>
      <c r="M174" s="162" t="s">
        <v>76</v>
      </c>
      <c r="O174" s="144"/>
      <c r="Q174" s="27">
        <f>'Controles ACM'!$I$50</f>
        <v>7.5145406975355433E-2</v>
      </c>
    </row>
    <row r="175" spans="2:17" x14ac:dyDescent="0.2">
      <c r="B175" s="158"/>
      <c r="I175" s="29"/>
      <c r="K175" s="22"/>
      <c r="M175" s="162"/>
      <c r="O175" s="34"/>
    </row>
    <row r="176" spans="2:17" x14ac:dyDescent="0.2">
      <c r="B176" s="112" t="s">
        <v>153</v>
      </c>
      <c r="I176" s="29"/>
      <c r="K176" s="22"/>
      <c r="M176" s="162"/>
      <c r="O176" s="34"/>
      <c r="P176" s="4"/>
      <c r="Q176" s="4"/>
    </row>
    <row r="177" spans="2:17" x14ac:dyDescent="0.2">
      <c r="B177" s="6" t="s">
        <v>302</v>
      </c>
      <c r="G177" s="130" t="s">
        <v>74</v>
      </c>
      <c r="I177" s="180" t="s">
        <v>281</v>
      </c>
      <c r="K177" s="59">
        <v>2716.6756962971485</v>
      </c>
      <c r="M177" s="162" t="s">
        <v>154</v>
      </c>
      <c r="O177" s="144">
        <v>26</v>
      </c>
      <c r="Q177" s="27">
        <f>'Controles ACM'!$I$50</f>
        <v>7.5145406975355433E-2</v>
      </c>
    </row>
    <row r="178" spans="2:17" x14ac:dyDescent="0.2">
      <c r="B178" s="5" t="s">
        <v>287</v>
      </c>
      <c r="G178" s="130" t="s">
        <v>74</v>
      </c>
      <c r="I178" s="181" t="s">
        <v>282</v>
      </c>
      <c r="K178" s="26">
        <v>17147.600861825053</v>
      </c>
      <c r="M178" s="162" t="s">
        <v>154</v>
      </c>
      <c r="O178" s="144">
        <v>37</v>
      </c>
      <c r="Q178" s="27">
        <f>'Controles ACM'!$I$50</f>
        <v>7.5145406975355433E-2</v>
      </c>
    </row>
    <row r="179" spans="2:17" x14ac:dyDescent="0.2">
      <c r="B179" s="5" t="s">
        <v>130</v>
      </c>
      <c r="G179" s="130" t="s">
        <v>74</v>
      </c>
      <c r="I179" s="174" t="s">
        <v>283</v>
      </c>
      <c r="K179" s="26">
        <v>6193.1176197137338</v>
      </c>
      <c r="M179" s="162" t="s">
        <v>154</v>
      </c>
      <c r="O179" s="144">
        <v>39</v>
      </c>
      <c r="Q179" s="27">
        <f>'Controles ACM'!$I$50</f>
        <v>7.5145406975355433E-2</v>
      </c>
    </row>
    <row r="180" spans="2:17" x14ac:dyDescent="0.2">
      <c r="B180" s="5" t="s">
        <v>294</v>
      </c>
      <c r="G180" s="130" t="s">
        <v>74</v>
      </c>
      <c r="I180" s="174" t="s">
        <v>283</v>
      </c>
      <c r="K180" s="26">
        <v>5243.1826740332235</v>
      </c>
      <c r="M180" s="162" t="s">
        <v>154</v>
      </c>
      <c r="O180" s="144">
        <v>39</v>
      </c>
      <c r="Q180" s="27">
        <f>'Controles ACM'!$I$50</f>
        <v>7.5145406975355433E-2</v>
      </c>
    </row>
    <row r="181" spans="2:17" x14ac:dyDescent="0.2">
      <c r="B181" s="5" t="s">
        <v>127</v>
      </c>
      <c r="G181" s="130" t="s">
        <v>74</v>
      </c>
      <c r="I181" s="174" t="s">
        <v>283</v>
      </c>
      <c r="K181" s="26">
        <v>5703.4042939588853</v>
      </c>
      <c r="M181" s="162" t="s">
        <v>154</v>
      </c>
      <c r="O181" s="144">
        <v>42</v>
      </c>
      <c r="Q181" s="27">
        <f>'Controles ACM'!$I$50</f>
        <v>7.5145406975355433E-2</v>
      </c>
    </row>
    <row r="182" spans="2:17" x14ac:dyDescent="0.2">
      <c r="B182" s="5" t="s">
        <v>295</v>
      </c>
      <c r="G182" s="130" t="s">
        <v>74</v>
      </c>
      <c r="I182" s="179" t="s">
        <v>284</v>
      </c>
      <c r="K182" s="26">
        <v>10353.504286551733</v>
      </c>
      <c r="M182" s="162" t="s">
        <v>154</v>
      </c>
      <c r="O182" s="144">
        <v>51</v>
      </c>
      <c r="Q182" s="27">
        <f>'Controles ACM'!$I$50</f>
        <v>7.5145406975355433E-2</v>
      </c>
    </row>
    <row r="183" spans="2:17" x14ac:dyDescent="0.2">
      <c r="B183" s="5" t="s">
        <v>296</v>
      </c>
      <c r="G183" s="130" t="s">
        <v>74</v>
      </c>
      <c r="I183" s="179" t="s">
        <v>284</v>
      </c>
      <c r="K183" s="26">
        <v>27515.216508624409</v>
      </c>
      <c r="M183" s="162" t="s">
        <v>154</v>
      </c>
      <c r="O183" s="144">
        <v>54</v>
      </c>
      <c r="Q183" s="27">
        <f>'Controles ACM'!$I$50</f>
        <v>7.5145406975355433E-2</v>
      </c>
    </row>
    <row r="184" spans="2:17" x14ac:dyDescent="0.2">
      <c r="B184" s="5" t="s">
        <v>297</v>
      </c>
      <c r="G184" s="130" t="s">
        <v>74</v>
      </c>
      <c r="I184" s="176" t="s">
        <v>285</v>
      </c>
      <c r="K184" s="26">
        <v>3631.2404513159872</v>
      </c>
      <c r="M184" s="162" t="s">
        <v>154</v>
      </c>
      <c r="O184" s="144">
        <v>90</v>
      </c>
      <c r="Q184" s="27">
        <f>'Controles ACM'!$I$50</f>
        <v>7.5145406975355433E-2</v>
      </c>
    </row>
    <row r="185" spans="2:17" x14ac:dyDescent="0.2">
      <c r="B185" s="5" t="s">
        <v>298</v>
      </c>
      <c r="G185" s="130" t="s">
        <v>74</v>
      </c>
      <c r="I185" s="176" t="s">
        <v>285</v>
      </c>
      <c r="K185" s="26">
        <v>1134.5621768956626</v>
      </c>
      <c r="M185" s="162" t="s">
        <v>154</v>
      </c>
      <c r="O185" s="144">
        <v>100</v>
      </c>
      <c r="Q185" s="27">
        <f>'Controles ACM'!$I$50</f>
        <v>7.5145406975355433E-2</v>
      </c>
    </row>
    <row r="186" spans="2:17" x14ac:dyDescent="0.2">
      <c r="B186" s="5" t="s">
        <v>299</v>
      </c>
      <c r="G186" s="130" t="s">
        <v>74</v>
      </c>
      <c r="I186" s="176" t="s">
        <v>285</v>
      </c>
      <c r="K186" s="26">
        <v>616.14625107238408</v>
      </c>
      <c r="M186" s="162" t="s">
        <v>154</v>
      </c>
      <c r="O186" s="144">
        <v>269</v>
      </c>
      <c r="Q186" s="27">
        <f>'Controles ACM'!$I$50</f>
        <v>7.5145406975355433E-2</v>
      </c>
    </row>
    <row r="187" spans="2:17" x14ac:dyDescent="0.2">
      <c r="B187" s="5" t="s">
        <v>300</v>
      </c>
      <c r="G187" s="130" t="s">
        <v>74</v>
      </c>
      <c r="I187" s="177" t="s">
        <v>286</v>
      </c>
      <c r="K187" s="26">
        <v>3580.1546317678562</v>
      </c>
      <c r="M187" s="162" t="s">
        <v>154</v>
      </c>
      <c r="O187" s="144">
        <v>340</v>
      </c>
      <c r="Q187" s="27">
        <f>'Controles ACM'!$I$50</f>
        <v>7.5145406975355433E-2</v>
      </c>
    </row>
    <row r="188" spans="2:17" x14ac:dyDescent="0.2">
      <c r="B188" s="5" t="s">
        <v>301</v>
      </c>
      <c r="G188" s="130" t="s">
        <v>74</v>
      </c>
      <c r="I188" s="177" t="s">
        <v>286</v>
      </c>
      <c r="K188" s="26">
        <v>8714.5420447156448</v>
      </c>
      <c r="M188" s="162" t="s">
        <v>154</v>
      </c>
      <c r="O188" s="144">
        <v>382</v>
      </c>
      <c r="Q188" s="27">
        <f>'Controles ACM'!$I$50</f>
        <v>7.5145406975355433E-2</v>
      </c>
    </row>
    <row r="189" spans="2:17" x14ac:dyDescent="0.2">
      <c r="B189" s="5"/>
      <c r="G189" s="130" t="s">
        <v>74</v>
      </c>
      <c r="I189" s="167" t="s">
        <v>275</v>
      </c>
      <c r="K189" s="26"/>
      <c r="M189" s="162" t="s">
        <v>154</v>
      </c>
      <c r="O189" s="144"/>
      <c r="Q189" s="27">
        <f>'Controles ACM'!$I$50</f>
        <v>7.5145406975355433E-2</v>
      </c>
    </row>
    <row r="190" spans="2:17" x14ac:dyDescent="0.2">
      <c r="B190" s="5"/>
      <c r="G190" s="130" t="s">
        <v>74</v>
      </c>
      <c r="I190" s="167" t="s">
        <v>275</v>
      </c>
      <c r="K190" s="26"/>
      <c r="M190" s="162" t="s">
        <v>154</v>
      </c>
      <c r="O190" s="144"/>
      <c r="Q190" s="27">
        <f>'Controles ACM'!$I$50</f>
        <v>7.5145406975355433E-2</v>
      </c>
    </row>
    <row r="191" spans="2:17" x14ac:dyDescent="0.2">
      <c r="B191" s="146"/>
      <c r="G191" s="130" t="s">
        <v>74</v>
      </c>
      <c r="I191" s="167" t="s">
        <v>275</v>
      </c>
      <c r="K191" s="26"/>
      <c r="M191" s="162" t="s">
        <v>154</v>
      </c>
      <c r="O191" s="144"/>
      <c r="Q191" s="27">
        <f>'Controles ACM'!$I$50</f>
        <v>7.5145406975355433E-2</v>
      </c>
    </row>
    <row r="192" spans="2:17" x14ac:dyDescent="0.2">
      <c r="B192" s="5"/>
      <c r="G192" s="130" t="s">
        <v>74</v>
      </c>
      <c r="I192" s="167" t="s">
        <v>275</v>
      </c>
      <c r="K192" s="26"/>
      <c r="M192" s="162" t="s">
        <v>154</v>
      </c>
      <c r="O192" s="144"/>
      <c r="Q192" s="27">
        <f>'Controles ACM'!$I$50</f>
        <v>7.5145406975355433E-2</v>
      </c>
    </row>
    <row r="193" spans="2:17" x14ac:dyDescent="0.2">
      <c r="B193" s="146"/>
      <c r="G193" s="130" t="s">
        <v>74</v>
      </c>
      <c r="I193" s="167"/>
      <c r="K193" s="26"/>
      <c r="M193" s="162" t="s">
        <v>154</v>
      </c>
      <c r="O193" s="144"/>
      <c r="Q193" s="27">
        <f>'Controles ACM'!$I$50</f>
        <v>7.5145406975355433E-2</v>
      </c>
    </row>
    <row r="194" spans="2:17" x14ac:dyDescent="0.2">
      <c r="B194" s="3"/>
      <c r="G194" s="130" t="s">
        <v>74</v>
      </c>
      <c r="I194" s="168"/>
      <c r="K194" s="2"/>
      <c r="M194" s="162" t="s">
        <v>154</v>
      </c>
      <c r="O194" s="144"/>
      <c r="Q194" s="27">
        <f>'Controles ACM'!$I$50</f>
        <v>7.5145406975355433E-2</v>
      </c>
    </row>
    <row r="195" spans="2:17" x14ac:dyDescent="0.2">
      <c r="K195" s="4"/>
      <c r="M195" s="162"/>
      <c r="O195" s="4"/>
    </row>
    <row r="199" spans="2:17" x14ac:dyDescent="0.2">
      <c r="K199" s="143"/>
    </row>
  </sheetData>
  <conditionalFormatting sqref="D8:D9">
    <cfRule type="containsText" dxfId="14" priority="1" operator="containsText" text="niet">
      <formula>NOT(ISERROR(SEARCH("niet",D8)))</formula>
    </cfRule>
    <cfRule type="endsWith" dxfId="13" priority="2" operator="endsWith" text="Voldoet">
      <formula>RIGHT(D8,LEN("Voldoet"))="Voldoet"</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CFFCC"/>
  </sheetPr>
  <dimension ref="B2:G23"/>
  <sheetViews>
    <sheetView showGridLines="0" zoomScale="85" zoomScaleNormal="85" workbookViewId="0">
      <pane xSplit="6" ySplit="6" topLeftCell="G7" activePane="bottomRight" state="frozen"/>
      <selection activeCell="I29" sqref="I29"/>
      <selection pane="topRight" activeCell="I29" sqref="I29"/>
      <selection pane="bottomLeft" activeCell="I29" sqref="I29"/>
      <selection pane="bottomRight" activeCell="J20" sqref="J20"/>
    </sheetView>
  </sheetViews>
  <sheetFormatPr defaultColWidth="9.140625" defaultRowHeight="12.75" x14ac:dyDescent="0.2"/>
  <cols>
    <col min="1" max="1" width="4" style="130" customWidth="1"/>
    <col min="2" max="2" width="41.42578125" style="130" customWidth="1"/>
    <col min="3" max="5" width="4.5703125" style="130" customWidth="1"/>
    <col min="6" max="6" width="13.7109375" style="130" customWidth="1"/>
    <col min="7" max="7" width="45.7109375" style="130" customWidth="1"/>
    <col min="8" max="16" width="12.5703125" style="130" customWidth="1"/>
    <col min="17" max="17" width="2.7109375" style="130" customWidth="1"/>
    <col min="18" max="18" width="17.140625" style="130" customWidth="1"/>
    <col min="19" max="19" width="2.7109375" style="130" customWidth="1"/>
    <col min="20" max="20" width="13.7109375" style="130" customWidth="1"/>
    <col min="21" max="21" width="2.7109375" style="130" customWidth="1"/>
    <col min="22" max="36" width="13.7109375" style="130" customWidth="1"/>
    <col min="37" max="16384" width="9.140625" style="130"/>
  </cols>
  <sheetData>
    <row r="2" spans="2:7" s="102" customFormat="1" ht="18" x14ac:dyDescent="0.2">
      <c r="B2" s="102" t="s">
        <v>210</v>
      </c>
    </row>
    <row r="4" spans="2:7" x14ac:dyDescent="0.2">
      <c r="B4" s="131"/>
      <c r="C4" s="131"/>
      <c r="D4" s="131"/>
    </row>
    <row r="5" spans="2:7" s="141" customFormat="1" x14ac:dyDescent="0.2">
      <c r="B5" s="141" t="s">
        <v>208</v>
      </c>
      <c r="G5" s="141" t="s">
        <v>209</v>
      </c>
    </row>
    <row r="8" spans="2:7" s="141" customFormat="1" x14ac:dyDescent="0.2">
      <c r="B8" s="141" t="s">
        <v>211</v>
      </c>
    </row>
    <row r="10" spans="2:7" x14ac:dyDescent="0.2">
      <c r="B10" s="158" t="s">
        <v>212</v>
      </c>
    </row>
    <row r="12" spans="2:7" x14ac:dyDescent="0.2">
      <c r="B12" s="101" t="s">
        <v>103</v>
      </c>
      <c r="C12" s="100"/>
      <c r="D12" s="100"/>
      <c r="E12" s="100"/>
      <c r="F12" s="100"/>
      <c r="G12" s="99" t="s">
        <v>307</v>
      </c>
    </row>
    <row r="13" spans="2:7" x14ac:dyDescent="0.2">
      <c r="B13" s="98" t="s">
        <v>308</v>
      </c>
      <c r="C13" s="97"/>
      <c r="D13" s="97"/>
      <c r="E13" s="97"/>
      <c r="F13" s="97"/>
      <c r="G13" s="96" t="s">
        <v>307</v>
      </c>
    </row>
    <row r="14" spans="2:7" x14ac:dyDescent="0.2">
      <c r="B14" s="98" t="s">
        <v>109</v>
      </c>
      <c r="C14" s="97"/>
      <c r="D14" s="97"/>
      <c r="E14" s="97"/>
      <c r="F14" s="97"/>
      <c r="G14" s="96" t="s">
        <v>307</v>
      </c>
    </row>
    <row r="15" spans="2:7" x14ac:dyDescent="0.2">
      <c r="B15" s="98" t="s">
        <v>309</v>
      </c>
      <c r="C15" s="97"/>
      <c r="D15" s="97"/>
      <c r="E15" s="97"/>
      <c r="F15" s="97"/>
      <c r="G15" s="96" t="s">
        <v>307</v>
      </c>
    </row>
    <row r="16" spans="2:7" x14ac:dyDescent="0.2">
      <c r="B16" s="98" t="s">
        <v>111</v>
      </c>
      <c r="C16" s="97"/>
      <c r="D16" s="97"/>
      <c r="E16" s="97"/>
      <c r="F16" s="97"/>
      <c r="G16" s="96" t="s">
        <v>307</v>
      </c>
    </row>
    <row r="17" spans="2:7" x14ac:dyDescent="0.2">
      <c r="B17" s="95" t="s">
        <v>310</v>
      </c>
      <c r="C17" s="94"/>
      <c r="D17" s="94"/>
      <c r="E17" s="94"/>
      <c r="F17" s="94"/>
      <c r="G17" s="93" t="s">
        <v>307</v>
      </c>
    </row>
    <row r="19" spans="2:7" x14ac:dyDescent="0.2">
      <c r="B19" s="101" t="s">
        <v>311</v>
      </c>
      <c r="C19" s="100"/>
      <c r="D19" s="100"/>
      <c r="E19" s="100"/>
      <c r="F19" s="100"/>
      <c r="G19" s="99" t="s">
        <v>312</v>
      </c>
    </row>
    <row r="20" spans="2:7" x14ac:dyDescent="0.2">
      <c r="B20" s="98" t="s">
        <v>313</v>
      </c>
      <c r="C20" s="97"/>
      <c r="D20" s="97"/>
      <c r="E20" s="97"/>
      <c r="F20" s="97"/>
      <c r="G20" s="96" t="s">
        <v>314</v>
      </c>
    </row>
    <row r="21" spans="2:7" x14ac:dyDescent="0.2">
      <c r="B21" s="95" t="s">
        <v>119</v>
      </c>
      <c r="C21" s="94"/>
      <c r="D21" s="94"/>
      <c r="E21" s="94"/>
      <c r="F21" s="94"/>
      <c r="G21" s="93" t="s">
        <v>315</v>
      </c>
    </row>
    <row r="23" spans="2:7" x14ac:dyDescent="0.2">
      <c r="B23" s="92" t="s">
        <v>121</v>
      </c>
      <c r="C23" s="91"/>
      <c r="D23" s="91"/>
      <c r="E23" s="91"/>
      <c r="F23" s="91"/>
      <c r="G23" s="90" t="s">
        <v>316</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CFFCC"/>
  </sheetPr>
  <dimension ref="B2:G58"/>
  <sheetViews>
    <sheetView showGridLines="0" zoomScale="85" zoomScaleNormal="85" workbookViewId="0">
      <pane xSplit="2" ySplit="6" topLeftCell="C35" activePane="bottomRight" state="frozen"/>
      <selection activeCell="A11" sqref="A11:XFD11"/>
      <selection pane="topRight" activeCell="A11" sqref="A11:XFD11"/>
      <selection pane="bottomLeft" activeCell="A11" sqref="A11:XFD11"/>
      <selection pane="bottomRight" activeCell="I34" sqref="I34"/>
    </sheetView>
  </sheetViews>
  <sheetFormatPr defaultColWidth="9.140625" defaultRowHeight="12.75" x14ac:dyDescent="0.2"/>
  <cols>
    <col min="1" max="1" width="4" style="130" customWidth="1"/>
    <col min="2" max="2" width="41.42578125" style="130" customWidth="1"/>
    <col min="3" max="3" width="16.85546875" style="130" bestFit="1" customWidth="1"/>
    <col min="4" max="5" width="13.7109375" style="130" customWidth="1"/>
    <col min="6" max="6" width="11" style="130" bestFit="1" customWidth="1"/>
    <col min="7" max="7" width="11.28515625" style="130" bestFit="1" customWidth="1"/>
    <col min="8" max="17" width="12.5703125" style="130" customWidth="1"/>
    <col min="18" max="18" width="2.7109375" style="130" customWidth="1"/>
    <col min="19" max="19" width="17.140625" style="130" customWidth="1"/>
    <col min="20" max="20" width="2.7109375" style="130" customWidth="1"/>
    <col min="21" max="21" width="13.7109375" style="130" customWidth="1"/>
    <col min="22" max="22" width="2.7109375" style="130" customWidth="1"/>
    <col min="23" max="37" width="13.7109375" style="130" customWidth="1"/>
    <col min="38" max="16384" width="9.140625" style="130"/>
  </cols>
  <sheetData>
    <row r="2" spans="2:7" s="102" customFormat="1" ht="18" x14ac:dyDescent="0.2">
      <c r="B2" s="102" t="s">
        <v>229</v>
      </c>
    </row>
    <row r="4" spans="2:7" x14ac:dyDescent="0.2">
      <c r="B4" s="131"/>
      <c r="C4" s="89"/>
    </row>
    <row r="5" spans="2:7" s="141" customFormat="1" x14ac:dyDescent="0.2">
      <c r="B5" s="141" t="s">
        <v>208</v>
      </c>
      <c r="C5" s="141" t="s">
        <v>265</v>
      </c>
      <c r="D5" s="141" t="s">
        <v>213</v>
      </c>
      <c r="E5" s="141" t="s">
        <v>214</v>
      </c>
      <c r="F5" s="141" t="s">
        <v>215</v>
      </c>
      <c r="G5" s="141" t="s">
        <v>230</v>
      </c>
    </row>
    <row r="8" spans="2:7" s="141" customFormat="1" x14ac:dyDescent="0.2">
      <c r="B8" s="141" t="s">
        <v>216</v>
      </c>
    </row>
    <row r="10" spans="2:7" x14ac:dyDescent="0.2">
      <c r="B10" s="158" t="s">
        <v>216</v>
      </c>
    </row>
    <row r="11" spans="2:7" x14ac:dyDescent="0.2">
      <c r="B11" s="82" t="str">
        <f>Tarievenvoorstel!B147</f>
        <v>EAV t/m 1*6A (per aansluiting)</v>
      </c>
      <c r="C11" s="81">
        <f>Tarievenvoorstel!O147</f>
        <v>610</v>
      </c>
      <c r="D11" s="88">
        <v>232.05684210526314</v>
      </c>
      <c r="E11" s="88">
        <v>163.89736842105262</v>
      </c>
      <c r="F11" s="88">
        <v>214.04578947368418</v>
      </c>
      <c r="G11" s="87">
        <f>C11-D11-E11-F11</f>
        <v>0</v>
      </c>
    </row>
    <row r="12" spans="2:7" x14ac:dyDescent="0.2">
      <c r="B12" s="80" t="str">
        <f>Tarievenvoorstel!B150</f>
        <v>&gt; 1*6A t/m 3*25A</v>
      </c>
      <c r="C12" s="79">
        <f>Tarievenvoorstel!O150</f>
        <v>1080</v>
      </c>
      <c r="D12" s="86">
        <v>324.81671641791041</v>
      </c>
      <c r="E12" s="86">
        <v>216</v>
      </c>
      <c r="F12" s="86">
        <v>539.18328358208953</v>
      </c>
      <c r="G12" s="85">
        <f t="shared" ref="G12:G36" si="0">C12-D12-E12-F12</f>
        <v>0</v>
      </c>
    </row>
    <row r="13" spans="2:7" x14ac:dyDescent="0.2">
      <c r="B13" s="80" t="str">
        <f>Tarievenvoorstel!B151</f>
        <v>&gt; 3*25A t/m 3*35A</v>
      </c>
      <c r="C13" s="79">
        <f>Tarievenvoorstel!O151</f>
        <v>1500</v>
      </c>
      <c r="D13" s="86">
        <v>450</v>
      </c>
      <c r="E13" s="86">
        <v>375.80357142857144</v>
      </c>
      <c r="F13" s="86">
        <v>674.19642857142867</v>
      </c>
      <c r="G13" s="85">
        <f t="shared" si="0"/>
        <v>0</v>
      </c>
    </row>
    <row r="14" spans="2:7" x14ac:dyDescent="0.2">
      <c r="B14" s="80" t="str">
        <f>Tarievenvoorstel!B152</f>
        <v>&gt; 3*35A t/m 3*63A</v>
      </c>
      <c r="C14" s="79">
        <f>Tarievenvoorstel!O152</f>
        <v>1500</v>
      </c>
      <c r="D14" s="86">
        <v>450</v>
      </c>
      <c r="E14" s="86">
        <v>375.66428571428571</v>
      </c>
      <c r="F14" s="86">
        <v>674.33571428571418</v>
      </c>
      <c r="G14" s="85">
        <f t="shared" si="0"/>
        <v>0</v>
      </c>
    </row>
    <row r="15" spans="2:7" x14ac:dyDescent="0.2">
      <c r="B15" s="80" t="str">
        <f>Tarievenvoorstel!B153</f>
        <v>&gt; 3*63A t/m 3*80A</v>
      </c>
      <c r="C15" s="79">
        <f>Tarievenvoorstel!O153</f>
        <v>1670</v>
      </c>
      <c r="D15" s="86">
        <v>501</v>
      </c>
      <c r="E15" s="86">
        <v>418.24341935483875</v>
      </c>
      <c r="F15" s="86">
        <v>750.75658064516131</v>
      </c>
      <c r="G15" s="85">
        <f t="shared" si="0"/>
        <v>0</v>
      </c>
    </row>
    <row r="16" spans="2:7" x14ac:dyDescent="0.2">
      <c r="B16" s="80">
        <f>Tarievenvoorstel!B154</f>
        <v>0</v>
      </c>
      <c r="C16" s="79">
        <f>Tarievenvoorstel!O154</f>
        <v>0</v>
      </c>
      <c r="D16" s="86">
        <v>0</v>
      </c>
      <c r="E16" s="86">
        <v>0</v>
      </c>
      <c r="F16" s="86">
        <v>0</v>
      </c>
      <c r="G16" s="85">
        <f t="shared" si="0"/>
        <v>0</v>
      </c>
    </row>
    <row r="17" spans="2:7" x14ac:dyDescent="0.2">
      <c r="B17" s="80">
        <f>Tarievenvoorstel!B155</f>
        <v>0</v>
      </c>
      <c r="C17" s="79">
        <f>Tarievenvoorstel!O155</f>
        <v>0</v>
      </c>
      <c r="D17" s="86">
        <v>0</v>
      </c>
      <c r="E17" s="86">
        <v>0</v>
      </c>
      <c r="F17" s="86">
        <v>0</v>
      </c>
      <c r="G17" s="85">
        <f t="shared" si="0"/>
        <v>0</v>
      </c>
    </row>
    <row r="18" spans="2:7" x14ac:dyDescent="0.2">
      <c r="B18" s="80">
        <f>Tarievenvoorstel!B156</f>
        <v>0</v>
      </c>
      <c r="C18" s="79">
        <f>Tarievenvoorstel!O156</f>
        <v>0</v>
      </c>
      <c r="D18" s="86">
        <v>0</v>
      </c>
      <c r="E18" s="86">
        <v>0</v>
      </c>
      <c r="F18" s="86">
        <v>0</v>
      </c>
      <c r="G18" s="85">
        <f t="shared" si="0"/>
        <v>0</v>
      </c>
    </row>
    <row r="19" spans="2:7" x14ac:dyDescent="0.2">
      <c r="B19" s="80"/>
      <c r="C19" s="79"/>
      <c r="D19" s="86">
        <v>0</v>
      </c>
      <c r="E19" s="86">
        <v>0</v>
      </c>
      <c r="F19" s="86">
        <v>0</v>
      </c>
      <c r="G19" s="85"/>
    </row>
    <row r="20" spans="2:7" x14ac:dyDescent="0.2">
      <c r="B20" s="80"/>
      <c r="C20" s="79"/>
      <c r="D20" s="86">
        <v>0</v>
      </c>
      <c r="E20" s="86">
        <v>0</v>
      </c>
      <c r="F20" s="86">
        <v>0</v>
      </c>
      <c r="G20" s="85"/>
    </row>
    <row r="21" spans="2:7" x14ac:dyDescent="0.2">
      <c r="B21" s="80" t="str">
        <f>Tarievenvoorstel!B159</f>
        <v>&gt; 3*80 A t/m 3*125 A</v>
      </c>
      <c r="C21" s="79">
        <f>Tarievenvoorstel!O159</f>
        <v>4530</v>
      </c>
      <c r="D21" s="86">
        <v>1359</v>
      </c>
      <c r="E21" s="86">
        <v>1812</v>
      </c>
      <c r="F21" s="86">
        <v>1359</v>
      </c>
      <c r="G21" s="85">
        <f t="shared" si="0"/>
        <v>0</v>
      </c>
    </row>
    <row r="22" spans="2:7" x14ac:dyDescent="0.2">
      <c r="B22" s="80" t="str">
        <f>Tarievenvoorstel!B160</f>
        <v>&gt; 3*125 A t/m 175 kVA</v>
      </c>
      <c r="C22" s="79">
        <f>Tarievenvoorstel!O160</f>
        <v>5750</v>
      </c>
      <c r="D22" s="86">
        <v>1725</v>
      </c>
      <c r="E22" s="86">
        <v>2300</v>
      </c>
      <c r="F22" s="86">
        <v>1725</v>
      </c>
      <c r="G22" s="85">
        <f t="shared" si="0"/>
        <v>0</v>
      </c>
    </row>
    <row r="23" spans="2:7" x14ac:dyDescent="0.2">
      <c r="B23" s="80" t="str">
        <f>Tarievenvoorstel!B161</f>
        <v>&gt; 175 kVA t/m 630 kVA</v>
      </c>
      <c r="C23" s="79">
        <f>Tarievenvoorstel!O161</f>
        <v>39800</v>
      </c>
      <c r="D23" s="86">
        <v>4968.2533224844046</v>
      </c>
      <c r="E23" s="86">
        <v>31797.155899104964</v>
      </c>
      <c r="F23" s="86">
        <v>3034.5907784106321</v>
      </c>
      <c r="G23" s="85">
        <f t="shared" si="0"/>
        <v>-4.5474735088646412E-12</v>
      </c>
    </row>
    <row r="24" spans="2:7" x14ac:dyDescent="0.2">
      <c r="B24" s="80" t="str">
        <f>Tarievenvoorstel!B162</f>
        <v>&gt; 630 kVA t/m 1.000 kVA</v>
      </c>
      <c r="C24" s="79">
        <f>Tarievenvoorstel!O162</f>
        <v>41000</v>
      </c>
      <c r="D24" s="86">
        <v>4955.332020480505</v>
      </c>
      <c r="E24" s="86">
        <v>32918.634633057642</v>
      </c>
      <c r="F24" s="86">
        <v>3126.0333464618625</v>
      </c>
      <c r="G24" s="85">
        <f t="shared" si="0"/>
        <v>-1.0004441719502211E-11</v>
      </c>
    </row>
    <row r="25" spans="2:7" x14ac:dyDescent="0.2">
      <c r="B25" s="80" t="str">
        <f>Tarievenvoorstel!B163</f>
        <v>&gt; 1.000 kVA t/m 1.750 kVA</v>
      </c>
      <c r="C25" s="79">
        <f>Tarievenvoorstel!O163</f>
        <v>50000</v>
      </c>
      <c r="D25" s="86">
        <v>4925.0535331905776</v>
      </c>
      <c r="E25" s="86">
        <v>41836.434689507492</v>
      </c>
      <c r="F25" s="86">
        <v>3238.5117773019265</v>
      </c>
      <c r="G25" s="85">
        <f t="shared" si="0"/>
        <v>3.637978807091713E-12</v>
      </c>
    </row>
    <row r="26" spans="2:7" x14ac:dyDescent="0.2">
      <c r="B26" s="80" t="str">
        <f>Tarievenvoorstel!B164</f>
        <v>&gt; 1.750 kVA t/m 3.000 kVA</v>
      </c>
      <c r="C26" s="79">
        <f>Tarievenvoorstel!O164</f>
        <v>213000</v>
      </c>
      <c r="D26" s="86">
        <v>149100.4633972345</v>
      </c>
      <c r="E26" s="86">
        <v>59639.816796442181</v>
      </c>
      <c r="F26" s="86">
        <v>4259.7198063233309</v>
      </c>
      <c r="G26" s="85">
        <f t="shared" si="0"/>
        <v>-1.546140993013978E-11</v>
      </c>
    </row>
    <row r="27" spans="2:7" x14ac:dyDescent="0.2">
      <c r="B27" s="80" t="str">
        <f>Tarievenvoorstel!B165</f>
        <v>&gt; 3.000 kVA t/m 10.000 kVA</v>
      </c>
      <c r="C27" s="79">
        <f>Tarievenvoorstel!O165</f>
        <v>290000</v>
      </c>
      <c r="D27" s="86">
        <v>203000.4188888889</v>
      </c>
      <c r="E27" s="86">
        <v>81199.323333333319</v>
      </c>
      <c r="F27" s="86">
        <v>5800.2577777777769</v>
      </c>
      <c r="G27" s="85">
        <f t="shared" si="0"/>
        <v>0</v>
      </c>
    </row>
    <row r="28" spans="2:7" x14ac:dyDescent="0.2">
      <c r="B28" s="80">
        <f>Tarievenvoorstel!B166</f>
        <v>0</v>
      </c>
      <c r="C28" s="79">
        <f>Tarievenvoorstel!O166</f>
        <v>0</v>
      </c>
      <c r="D28" s="86"/>
      <c r="E28" s="86"/>
      <c r="F28" s="86"/>
      <c r="G28" s="85">
        <f t="shared" si="0"/>
        <v>0</v>
      </c>
    </row>
    <row r="29" spans="2:7" x14ac:dyDescent="0.2">
      <c r="B29" s="80">
        <f>Tarievenvoorstel!B167</f>
        <v>0</v>
      </c>
      <c r="C29" s="79">
        <f>Tarievenvoorstel!O167</f>
        <v>0</v>
      </c>
      <c r="D29" s="86"/>
      <c r="E29" s="86"/>
      <c r="F29" s="86"/>
      <c r="G29" s="85">
        <f t="shared" si="0"/>
        <v>0</v>
      </c>
    </row>
    <row r="30" spans="2:7" x14ac:dyDescent="0.2">
      <c r="B30" s="80">
        <f>Tarievenvoorstel!B168</f>
        <v>0</v>
      </c>
      <c r="C30" s="79">
        <f>Tarievenvoorstel!O168</f>
        <v>0</v>
      </c>
      <c r="D30" s="86"/>
      <c r="E30" s="86"/>
      <c r="F30" s="86"/>
      <c r="G30" s="85">
        <f t="shared" si="0"/>
        <v>0</v>
      </c>
    </row>
    <row r="31" spans="2:7" x14ac:dyDescent="0.2">
      <c r="B31" s="80">
        <f>Tarievenvoorstel!B169</f>
        <v>0</v>
      </c>
      <c r="C31" s="79">
        <f>Tarievenvoorstel!O169</f>
        <v>0</v>
      </c>
      <c r="D31" s="86"/>
      <c r="E31" s="86"/>
      <c r="F31" s="86"/>
      <c r="G31" s="85">
        <f t="shared" si="0"/>
        <v>0</v>
      </c>
    </row>
    <row r="32" spans="2:7" x14ac:dyDescent="0.2">
      <c r="B32" s="80">
        <f>Tarievenvoorstel!B170</f>
        <v>0</v>
      </c>
      <c r="C32" s="79">
        <f>Tarievenvoorstel!O170</f>
        <v>0</v>
      </c>
      <c r="D32" s="86"/>
      <c r="E32" s="86"/>
      <c r="F32" s="86"/>
      <c r="G32" s="85">
        <f t="shared" si="0"/>
        <v>0</v>
      </c>
    </row>
    <row r="33" spans="2:7" x14ac:dyDescent="0.2">
      <c r="B33" s="80">
        <f>Tarievenvoorstel!B171</f>
        <v>0</v>
      </c>
      <c r="C33" s="79">
        <f>Tarievenvoorstel!O171</f>
        <v>0</v>
      </c>
      <c r="D33" s="86"/>
      <c r="E33" s="86"/>
      <c r="F33" s="86"/>
      <c r="G33" s="85">
        <f t="shared" si="0"/>
        <v>0</v>
      </c>
    </row>
    <row r="34" spans="2:7" x14ac:dyDescent="0.2">
      <c r="B34" s="80">
        <f>Tarievenvoorstel!B172</f>
        <v>0</v>
      </c>
      <c r="C34" s="79">
        <f>Tarievenvoorstel!O172</f>
        <v>0</v>
      </c>
      <c r="D34" s="86"/>
      <c r="E34" s="86"/>
      <c r="F34" s="86"/>
      <c r="G34" s="85">
        <f t="shared" si="0"/>
        <v>0</v>
      </c>
    </row>
    <row r="35" spans="2:7" x14ac:dyDescent="0.2">
      <c r="B35" s="80">
        <f>Tarievenvoorstel!B173</f>
        <v>0</v>
      </c>
      <c r="C35" s="79">
        <f>Tarievenvoorstel!O173</f>
        <v>0</v>
      </c>
      <c r="D35" s="86"/>
      <c r="E35" s="86"/>
      <c r="F35" s="86"/>
      <c r="G35" s="85">
        <f t="shared" si="0"/>
        <v>0</v>
      </c>
    </row>
    <row r="36" spans="2:7" x14ac:dyDescent="0.2">
      <c r="B36" s="78">
        <f>Tarievenvoorstel!B174</f>
        <v>0</v>
      </c>
      <c r="C36" s="77">
        <f>Tarievenvoorstel!O174</f>
        <v>0</v>
      </c>
      <c r="D36" s="84"/>
      <c r="E36" s="84"/>
      <c r="F36" s="84"/>
      <c r="G36" s="83">
        <f t="shared" si="0"/>
        <v>0</v>
      </c>
    </row>
    <row r="38" spans="2:7" s="141" customFormat="1" x14ac:dyDescent="0.2">
      <c r="B38" s="141" t="s">
        <v>217</v>
      </c>
    </row>
    <row r="40" spans="2:7" x14ac:dyDescent="0.2">
      <c r="B40" s="158" t="s">
        <v>217</v>
      </c>
    </row>
    <row r="41" spans="2:7" x14ac:dyDescent="0.2">
      <c r="B41" s="82" t="str">
        <f>Tarievenvoorstel!B177</f>
        <v xml:space="preserve">t/m 1*6A </v>
      </c>
      <c r="C41" s="81">
        <f>Tarievenvoorstel!O177</f>
        <v>26</v>
      </c>
      <c r="D41" s="88"/>
      <c r="E41" s="88"/>
      <c r="F41" s="88">
        <v>26</v>
      </c>
      <c r="G41" s="87">
        <f t="shared" ref="G41:G58" si="1">C41-D41-E41-F41</f>
        <v>0</v>
      </c>
    </row>
    <row r="42" spans="2:7" x14ac:dyDescent="0.2">
      <c r="B42" s="80" t="str">
        <f>Tarievenvoorstel!B178</f>
        <v>&gt; 1*6A t/m 3*25A</v>
      </c>
      <c r="C42" s="79">
        <f>Tarievenvoorstel!O178</f>
        <v>37</v>
      </c>
      <c r="D42" s="86"/>
      <c r="E42" s="86"/>
      <c r="F42" s="86">
        <v>37</v>
      </c>
      <c r="G42" s="85">
        <f t="shared" si="1"/>
        <v>0</v>
      </c>
    </row>
    <row r="43" spans="2:7" x14ac:dyDescent="0.2">
      <c r="B43" s="80" t="str">
        <f>Tarievenvoorstel!B179</f>
        <v>&gt; 3*25A t/m 3*35A</v>
      </c>
      <c r="C43" s="79">
        <f>Tarievenvoorstel!O179</f>
        <v>39</v>
      </c>
      <c r="D43" s="86"/>
      <c r="E43" s="86"/>
      <c r="F43" s="86">
        <v>39</v>
      </c>
      <c r="G43" s="85">
        <f t="shared" si="1"/>
        <v>0</v>
      </c>
    </row>
    <row r="44" spans="2:7" x14ac:dyDescent="0.2">
      <c r="B44" s="80" t="str">
        <f>Tarievenvoorstel!B180</f>
        <v>&gt; 3*35A t/m 3*63A</v>
      </c>
      <c r="C44" s="79">
        <f>Tarievenvoorstel!O180</f>
        <v>39</v>
      </c>
      <c r="D44" s="86"/>
      <c r="E44" s="86"/>
      <c r="F44" s="86">
        <v>39</v>
      </c>
      <c r="G44" s="85">
        <f t="shared" si="1"/>
        <v>0</v>
      </c>
    </row>
    <row r="45" spans="2:7" x14ac:dyDescent="0.2">
      <c r="B45" s="80" t="str">
        <f>Tarievenvoorstel!B181</f>
        <v>&gt; 3*63A t/m 3*80A</v>
      </c>
      <c r="C45" s="79">
        <f>Tarievenvoorstel!O181</f>
        <v>42</v>
      </c>
      <c r="D45" s="86"/>
      <c r="E45" s="86"/>
      <c r="F45" s="86">
        <v>42</v>
      </c>
      <c r="G45" s="85">
        <f t="shared" si="1"/>
        <v>0</v>
      </c>
    </row>
    <row r="46" spans="2:7" x14ac:dyDescent="0.2">
      <c r="B46" s="80" t="str">
        <f>Tarievenvoorstel!B182</f>
        <v>&gt; 3*80 A t/m 3*125 A</v>
      </c>
      <c r="C46" s="79">
        <f>Tarievenvoorstel!O182</f>
        <v>51</v>
      </c>
      <c r="D46" s="86"/>
      <c r="E46" s="86"/>
      <c r="F46" s="86">
        <v>51</v>
      </c>
      <c r="G46" s="85">
        <f t="shared" si="1"/>
        <v>0</v>
      </c>
    </row>
    <row r="47" spans="2:7" x14ac:dyDescent="0.2">
      <c r="B47" s="80" t="str">
        <f>Tarievenvoorstel!B183</f>
        <v>&gt; 3*125 A t/m 175 kVA</v>
      </c>
      <c r="C47" s="79">
        <f>Tarievenvoorstel!O183</f>
        <v>54</v>
      </c>
      <c r="D47" s="86"/>
      <c r="E47" s="86"/>
      <c r="F47" s="86">
        <v>54</v>
      </c>
      <c r="G47" s="85">
        <f t="shared" si="1"/>
        <v>0</v>
      </c>
    </row>
    <row r="48" spans="2:7" x14ac:dyDescent="0.2">
      <c r="B48" s="80" t="str">
        <f>Tarievenvoorstel!B184</f>
        <v>&gt; 175 kVA t/m 630 kVA</v>
      </c>
      <c r="C48" s="79">
        <f>Tarievenvoorstel!O184</f>
        <v>90</v>
      </c>
      <c r="D48" s="86"/>
      <c r="E48" s="86"/>
      <c r="F48" s="86">
        <v>90</v>
      </c>
      <c r="G48" s="85">
        <f t="shared" si="1"/>
        <v>0</v>
      </c>
    </row>
    <row r="49" spans="2:7" x14ac:dyDescent="0.2">
      <c r="B49" s="80" t="str">
        <f>Tarievenvoorstel!B185</f>
        <v>&gt; 630 kVA t/m 1.000 kVA</v>
      </c>
      <c r="C49" s="79">
        <f>Tarievenvoorstel!O185</f>
        <v>100</v>
      </c>
      <c r="D49" s="86"/>
      <c r="E49" s="86"/>
      <c r="F49" s="86">
        <v>100</v>
      </c>
      <c r="G49" s="85">
        <f t="shared" si="1"/>
        <v>0</v>
      </c>
    </row>
    <row r="50" spans="2:7" x14ac:dyDescent="0.2">
      <c r="B50" s="80" t="str">
        <f>Tarievenvoorstel!B186</f>
        <v>&gt; 1.000 kVA t/m 1.750 kVA</v>
      </c>
      <c r="C50" s="79">
        <f>Tarievenvoorstel!O186</f>
        <v>269</v>
      </c>
      <c r="D50" s="86"/>
      <c r="E50" s="86"/>
      <c r="F50" s="86">
        <v>269</v>
      </c>
      <c r="G50" s="85">
        <f t="shared" si="1"/>
        <v>0</v>
      </c>
    </row>
    <row r="51" spans="2:7" x14ac:dyDescent="0.2">
      <c r="B51" s="80" t="str">
        <f>Tarievenvoorstel!B187</f>
        <v>&gt; 1.750 kVA t/m 3.000 kVA</v>
      </c>
      <c r="C51" s="79">
        <f>Tarievenvoorstel!O187</f>
        <v>340</v>
      </c>
      <c r="D51" s="86"/>
      <c r="E51" s="86"/>
      <c r="F51" s="86">
        <v>340</v>
      </c>
      <c r="G51" s="85">
        <f t="shared" si="1"/>
        <v>0</v>
      </c>
    </row>
    <row r="52" spans="2:7" x14ac:dyDescent="0.2">
      <c r="B52" s="80" t="str">
        <f>Tarievenvoorstel!B188</f>
        <v>&gt; 3.000 kVA t/m 10.000 kVA</v>
      </c>
      <c r="C52" s="79">
        <f>Tarievenvoorstel!O188</f>
        <v>382</v>
      </c>
      <c r="D52" s="86"/>
      <c r="E52" s="86"/>
      <c r="F52" s="86">
        <v>382</v>
      </c>
      <c r="G52" s="85">
        <f t="shared" si="1"/>
        <v>0</v>
      </c>
    </row>
    <row r="53" spans="2:7" x14ac:dyDescent="0.2">
      <c r="B53" s="80">
        <f>Tarievenvoorstel!B189</f>
        <v>0</v>
      </c>
      <c r="C53" s="79">
        <f>Tarievenvoorstel!O189</f>
        <v>0</v>
      </c>
      <c r="D53" s="86"/>
      <c r="E53" s="86"/>
      <c r="F53" s="86"/>
      <c r="G53" s="85">
        <f t="shared" si="1"/>
        <v>0</v>
      </c>
    </row>
    <row r="54" spans="2:7" x14ac:dyDescent="0.2">
      <c r="B54" s="80">
        <f>Tarievenvoorstel!B190</f>
        <v>0</v>
      </c>
      <c r="C54" s="79">
        <f>Tarievenvoorstel!O190</f>
        <v>0</v>
      </c>
      <c r="D54" s="86"/>
      <c r="E54" s="86"/>
      <c r="F54" s="86"/>
      <c r="G54" s="85">
        <f t="shared" si="1"/>
        <v>0</v>
      </c>
    </row>
    <row r="55" spans="2:7" x14ac:dyDescent="0.2">
      <c r="B55" s="80">
        <f>Tarievenvoorstel!B191</f>
        <v>0</v>
      </c>
      <c r="C55" s="79">
        <f>Tarievenvoorstel!O191</f>
        <v>0</v>
      </c>
      <c r="D55" s="86"/>
      <c r="E55" s="86"/>
      <c r="F55" s="86"/>
      <c r="G55" s="85">
        <f t="shared" si="1"/>
        <v>0</v>
      </c>
    </row>
    <row r="56" spans="2:7" x14ac:dyDescent="0.2">
      <c r="B56" s="80">
        <f>Tarievenvoorstel!B192</f>
        <v>0</v>
      </c>
      <c r="C56" s="79">
        <f>Tarievenvoorstel!O192</f>
        <v>0</v>
      </c>
      <c r="D56" s="86"/>
      <c r="E56" s="86"/>
      <c r="F56" s="86"/>
      <c r="G56" s="85">
        <f t="shared" si="1"/>
        <v>0</v>
      </c>
    </row>
    <row r="57" spans="2:7" x14ac:dyDescent="0.2">
      <c r="B57" s="80">
        <f>Tarievenvoorstel!B193</f>
        <v>0</v>
      </c>
      <c r="C57" s="79">
        <f>Tarievenvoorstel!O193</f>
        <v>0</v>
      </c>
      <c r="D57" s="86"/>
      <c r="E57" s="86"/>
      <c r="F57" s="86"/>
      <c r="G57" s="85">
        <f t="shared" si="1"/>
        <v>0</v>
      </c>
    </row>
    <row r="58" spans="2:7" x14ac:dyDescent="0.2">
      <c r="B58" s="78">
        <f>Tarievenvoorstel!B194</f>
        <v>0</v>
      </c>
      <c r="C58" s="77">
        <f>Tarievenvoorstel!O194</f>
        <v>0</v>
      </c>
      <c r="D58" s="84"/>
      <c r="E58" s="84"/>
      <c r="F58" s="84"/>
      <c r="G58" s="83">
        <f t="shared" si="1"/>
        <v>0</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0" tint="-4.9989318521683403E-2"/>
  </sheetPr>
  <dimension ref="A1"/>
  <sheetViews>
    <sheetView showGridLines="0" zoomScale="85" zoomScaleNormal="85" workbookViewId="0"/>
  </sheetViews>
  <sheetFormatPr defaultColWidth="9.140625" defaultRowHeight="12.75" x14ac:dyDescent="0.2"/>
  <cols>
    <col min="1" max="16384" width="9.140625" style="161"/>
  </cols>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003927ADE788C4F9B0E2DF74AD0B622" ma:contentTypeVersion="0" ma:contentTypeDescription="Een nieuw document maken." ma:contentTypeScope="" ma:versionID="8aec06c5b48883a8c8d96f5308acc517">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DAB9D1-B815-4B0E-93E7-4496A7FE99F6}">
  <ds:schemaRefs>
    <ds:schemaRef ds:uri="http://purl.org/dc/elements/1.1/"/>
    <ds:schemaRef ds:uri="http://schemas.openxmlformats.org/package/2006/metadata/core-properties"/>
    <ds:schemaRef ds:uri="http://schemas.microsoft.com/office/infopath/2007/PartnerControls"/>
    <ds:schemaRef ds:uri="http://www.w3.org/XML/1998/namespace"/>
    <ds:schemaRef ds:uri="http://purl.org/dc/dcmitype/"/>
    <ds:schemaRef ds:uri="http://purl.org/dc/terms/"/>
    <ds:schemaRef ds:uri="http://schemas.microsoft.com/office/2006/documentManagement/types"/>
    <ds:schemaRef ds:uri="http://schemas.microsoft.com/office/2006/metadata/properties"/>
  </ds:schemaRefs>
</ds:datastoreItem>
</file>

<file path=customXml/itemProps2.xml><?xml version="1.0" encoding="utf-8"?>
<ds:datastoreItem xmlns:ds="http://schemas.openxmlformats.org/officeDocument/2006/customXml" ds:itemID="{F6352915-D3A2-40E0-AFF6-C4944DCC1A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5AD5E579-EDEB-42CD-B662-5E3E21C16D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Titelblad</vt:lpstr>
      <vt:lpstr>Toelichting</vt:lpstr>
      <vt:lpstr>Bronnen en toepassingen</vt:lpstr>
      <vt:lpstr>Input --&gt;</vt:lpstr>
      <vt:lpstr>Contactgegevens</vt:lpstr>
      <vt:lpstr>Tarievenvoorstel</vt:lpstr>
      <vt:lpstr>Deelmarktgrenzen Transport</vt:lpstr>
      <vt:lpstr>Elementen EAV tarieven</vt:lpstr>
      <vt:lpstr>Berekeningen --&gt;</vt:lpstr>
      <vt:lpstr>Controles ACM</vt:lpstr>
      <vt:lpstr>Overig --&gt;</vt:lpstr>
      <vt:lpstr>Toelichting bij tarieven</vt:lpstr>
      <vt:lpstr>Richtlijn controle tarieven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Heerenveen, Tyronne</dc:creator>
  <cp:lastModifiedBy>Wesselink, Noa</cp:lastModifiedBy>
  <dcterms:created xsi:type="dcterms:W3CDTF">2018-05-15T11:27:11Z</dcterms:created>
  <dcterms:modified xsi:type="dcterms:W3CDTF">2020-10-01T07:53:09Z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0x0101004003927ADE788C4F9B0E2DF74AD0B622</vt:lpwstr>
  </property>
</Properties>
</file>