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800" yWindow="165" windowWidth="20610" windowHeight="11640" tabRatio="857"/>
  </bookViews>
  <sheets>
    <sheet name="Toelichting" sheetId="1" r:id="rId1"/>
    <sheet name="Kosten-&gt;" sheetId="2" r:id="rId2"/>
    <sheet name="Inkoopkosten Transport " sheetId="19" r:id="rId3"/>
    <sheet name="INPUT OPEX EHD" sheetId="4" r:id="rId4"/>
    <sheet name="GAW-EHD" sheetId="6" r:id="rId5"/>
    <sheet name="berekening netto-OPEX EHD" sheetId="7" r:id="rId6"/>
    <sheet name="Berekening Kapitaalkosten- EHD" sheetId="8" r:id="rId7"/>
    <sheet name="Totale kosten EHD" sheetId="3" r:id="rId8"/>
    <sheet name="SO-&gt;" sheetId="11" r:id="rId9"/>
    <sheet name="Rekenvolumes EHD" sheetId="12" r:id="rId10"/>
    <sheet name="Berekening wegingsfactor TD" sheetId="14" r:id="rId11"/>
    <sheet name="Berekening wegingfactor AD" sheetId="15" r:id="rId12"/>
    <sheet name="Standardisatie Output EHD" sheetId="16" r:id="rId13"/>
  </sheets>
  <definedNames>
    <definedName name="COGAS_2014_EHD_LOG">#REF!</definedName>
    <definedName name="COGAS_2015_EHD_LOG">#REF!</definedName>
    <definedName name="DATUMIMPORT_EHD_2014_LOG">#REF!</definedName>
    <definedName name="DATUMIMPORT_EHD_2015_LOG">#REF!</definedName>
    <definedName name="ENDINET_2014_EHD_LOG">#REF!</definedName>
    <definedName name="ENDINET_2015_EHD_LOG">#REF!</definedName>
    <definedName name="enduris_2013_Total_Cost_Ex_12">'Totale kosten EHD'!$L$70</definedName>
    <definedName name="enduris_2013_Total_Cost_Ex_13">'Totale kosten EHD'!$L$71</definedName>
    <definedName name="enduris_2013_Total_Cost_Ex_14">'Totale kosten EHD'!$L$72</definedName>
    <definedName name="enduris_2013_Total_Cost_Ex_15">'Totale kosten EHD'!$L$74</definedName>
    <definedName name="enduris_2013_Total_Cost_Ex_16">'Totale kosten EHD'!$L$75</definedName>
    <definedName name="enduris_2014_3A.B.42">'INPUT OPEX EHD'!$L$38</definedName>
    <definedName name="enduris_2014_3A.B.43">'INPUT OPEX EHD'!$L$40</definedName>
    <definedName name="enduris_2014_3A.B.44">'INPUT OPEX EHD'!$L$43</definedName>
    <definedName name="enduris_2014_3A.B.45">'INPUT OPEX EHD'!$L$44</definedName>
    <definedName name="enduris_2014_3A.B.46">'INPUT OPEX EHD'!$L$47</definedName>
    <definedName name="enduris_2014_3A.B.47">'INPUT OPEX EHD'!$L$48</definedName>
    <definedName name="enduris_2014_3A.B.48">'INPUT OPEX EHD'!$L$49</definedName>
    <definedName name="enduris_2014_3B.C.1">'INPUT OPEX EHD'!$T$38</definedName>
    <definedName name="enduris_2014_3B.C.2">'INPUT OPEX EHD'!$T$40</definedName>
    <definedName name="enduris_2014_3B.C.3">'INPUT OPEX EHD'!$T$43</definedName>
    <definedName name="enduris_2014_3B.C.4">'INPUT OPEX EHD'!$T$44</definedName>
    <definedName name="enduris_2014_3B.C.5">'INPUT OPEX EHD'!$T$47</definedName>
    <definedName name="enduris_2014_3B.C.6">'INPUT OPEX EHD'!$T$48</definedName>
    <definedName name="enduris_2014_3B.C.7">'INPUT OPEX EHD'!$T$49</definedName>
    <definedName name="ENDURIS_2014_EHD_LOG">#REF!</definedName>
    <definedName name="enduris_2014_Total_Cost_Ex_12">'Totale kosten EHD'!$L$79</definedName>
    <definedName name="enduris_2014_Total_Cost_Ex_13">'Totale kosten EHD'!$L$80</definedName>
    <definedName name="enduris_2014_Total_Cost_Ex_14">'Totale kosten EHD'!$L$81</definedName>
    <definedName name="enduris_2014_Total_Cost_Ex_15">'Totale kosten EHD'!$L$83</definedName>
    <definedName name="enduris_2014_Total_Cost_Ex_16">'Totale kosten EHD'!$L$84</definedName>
    <definedName name="enduris_2015_3A.B.41">'INPUT OPEX EHD'!$L$61</definedName>
    <definedName name="enduris_2015_3A.B.42">'INPUT OPEX EHD'!$L$62</definedName>
    <definedName name="enduris_2015_3A.B.43">'INPUT OPEX EHD'!$L$63</definedName>
    <definedName name="enduris_2015_3A.B.44">'INPUT OPEX EHD'!$L$66</definedName>
    <definedName name="enduris_2015_3A.B.45">'INPUT OPEX EHD'!$L$67</definedName>
    <definedName name="enduris_2015_3A.B.46">'INPUT OPEX EHD'!$L$70</definedName>
    <definedName name="enduris_2015_3A.B.47">'INPUT OPEX EHD'!$L$71</definedName>
    <definedName name="enduris_2015_3A.B.48">'INPUT OPEX EHD'!$L$72</definedName>
    <definedName name="enduris_2015_3B.C.1">'INPUT OPEX EHD'!$T$61</definedName>
    <definedName name="enduris_2015_3B.C.11">'INPUT OPEX EHD'!$T$62</definedName>
    <definedName name="enduris_2015_3B.C.2">'INPUT OPEX EHD'!$T$63</definedName>
    <definedName name="enduris_2015_3B.C.3">'INPUT OPEX EHD'!$T$66</definedName>
    <definedName name="enduris_2015_3B.C.4">'INPUT OPEX EHD'!$T$67</definedName>
    <definedName name="enduris_2015_3B.C.5">'INPUT OPEX EHD'!$T$70</definedName>
    <definedName name="enduris_2015_3B.C.6">'INPUT OPEX EHD'!$T$71</definedName>
    <definedName name="enduris_2015_3B.C.7">'INPUT OPEX EHD'!$T$72</definedName>
    <definedName name="ENDURIS_2015_EHD_LOG">#REF!</definedName>
    <definedName name="enduris_2015_Total_Cost_Ex_11">'Totale kosten EHD'!$L$88</definedName>
    <definedName name="enduris_2015_Total_Cost_Ex_12">'Totale kosten EHD'!$L$89</definedName>
    <definedName name="enduris_2015_Total_Cost_Ex_13">'Totale kosten EHD'!$L$90</definedName>
    <definedName name="enduris_2015_Total_Cost_Ex_14">'Totale kosten EHD'!$L$92</definedName>
    <definedName name="enduris_2015_Total_Cost_Ex_15">'Totale kosten EHD'!$L$93</definedName>
    <definedName name="enduris_EHD_BI_SO_Ex">'Standardisatie Output EHD'!$L$55</definedName>
    <definedName name="enduris_EHD_Out_SO_Ex">'Standardisatie Output EHD'!$L$33</definedName>
    <definedName name="enexis_2013_Total_Cost_Ex_12">'Totale kosten EHD'!$M$70</definedName>
    <definedName name="enexis_2013_Total_Cost_Ex_13">'Totale kosten EHD'!$M$71</definedName>
    <definedName name="enexis_2013_Total_Cost_Ex_14">'Totale kosten EHD'!$M$72</definedName>
    <definedName name="enexis_2013_Total_Cost_Ex_15">'Totale kosten EHD'!$M$74</definedName>
    <definedName name="enexis_2013_Total_Cost_Ex_16">'Totale kosten EHD'!$M$75</definedName>
    <definedName name="enexis_2014_3A.B.42">'INPUT OPEX EHD'!$M$38</definedName>
    <definedName name="enexis_2014_3A.B.43">'INPUT OPEX EHD'!$M$40</definedName>
    <definedName name="enexis_2014_3A.B.44">'INPUT OPEX EHD'!$M$43</definedName>
    <definedName name="enexis_2014_3A.B.45">'INPUT OPEX EHD'!$M$44</definedName>
    <definedName name="enexis_2014_3A.B.46">'INPUT OPEX EHD'!$M$47</definedName>
    <definedName name="enexis_2014_3A.B.47">'INPUT OPEX EHD'!$M$48</definedName>
    <definedName name="enexis_2014_3A.B.48">'INPUT OPEX EHD'!$M$49</definedName>
    <definedName name="enexis_2014_3B.C.1">'INPUT OPEX EHD'!$U$38</definedName>
    <definedName name="enexis_2014_3B.C.2">'INPUT OPEX EHD'!$U$40</definedName>
    <definedName name="enexis_2014_3B.C.3">'INPUT OPEX EHD'!$U$43</definedName>
    <definedName name="enexis_2014_3B.C.4">'INPUT OPEX EHD'!$U$44</definedName>
    <definedName name="enexis_2014_3B.C.5">'INPUT OPEX EHD'!$U$47</definedName>
    <definedName name="enexis_2014_3B.C.6">'INPUT OPEX EHD'!$U$48</definedName>
    <definedName name="enexis_2014_3B.C.7">'INPUT OPEX EHD'!$U$49</definedName>
    <definedName name="ENEXIS_2014_EHD_LOG">#REF!</definedName>
    <definedName name="enexis_2014_Total_Cost_Ex_12">'Totale kosten EHD'!$M$79</definedName>
    <definedName name="enexis_2014_Total_Cost_Ex_13">'Totale kosten EHD'!$M$80</definedName>
    <definedName name="enexis_2014_Total_Cost_Ex_14">'Totale kosten EHD'!$M$81</definedName>
    <definedName name="enexis_2014_Total_Cost_Ex_15">'Totale kosten EHD'!$M$83</definedName>
    <definedName name="enexis_2014_Total_Cost_Ex_16">'Totale kosten EHD'!$M$84</definedName>
    <definedName name="enexis_2015_3A.B.41">'INPUT OPEX EHD'!$M$61</definedName>
    <definedName name="enexis_2015_3A.B.42">'INPUT OPEX EHD'!$M$62</definedName>
    <definedName name="enexis_2015_3A.B.43">'INPUT OPEX EHD'!$M$63</definedName>
    <definedName name="enexis_2015_3A.B.44">'INPUT OPEX EHD'!$M$66</definedName>
    <definedName name="enexis_2015_3A.B.45">'INPUT OPEX EHD'!$M$67</definedName>
    <definedName name="enexis_2015_3A.B.46">'INPUT OPEX EHD'!$M$70</definedName>
    <definedName name="enexis_2015_3A.B.47">'INPUT OPEX EHD'!$M$71</definedName>
    <definedName name="enexis_2015_3A.B.48">'INPUT OPEX EHD'!$M$72</definedName>
    <definedName name="enexis_2015_3B.C.1">'INPUT OPEX EHD'!$U$61</definedName>
    <definedName name="enexis_2015_3B.C.11">'INPUT OPEX EHD'!$U$62</definedName>
    <definedName name="enexis_2015_3B.C.2">'INPUT OPEX EHD'!$U$63</definedName>
    <definedName name="enexis_2015_3B.C.3">'INPUT OPEX EHD'!$U$66</definedName>
    <definedName name="enexis_2015_3B.C.4">'INPUT OPEX EHD'!$U$67</definedName>
    <definedName name="enexis_2015_3B.C.5">'INPUT OPEX EHD'!$U$70</definedName>
    <definedName name="enexis_2015_3B.C.6">'INPUT OPEX EHD'!$U$71</definedName>
    <definedName name="enexis_2015_3B.C.7">'INPUT OPEX EHD'!$U$72</definedName>
    <definedName name="ENEXIS_2015_EHD_LOG">#REF!</definedName>
    <definedName name="enexis_2015_Total_Cost_Ex_11">'Totale kosten EHD'!$M$88</definedName>
    <definedName name="enexis_2015_Total_Cost_Ex_12">'Totale kosten EHD'!$M$89</definedName>
    <definedName name="enexis_2015_Total_Cost_Ex_13">'Totale kosten EHD'!$M$90</definedName>
    <definedName name="enexis_2015_Total_Cost_Ex_14">'Totale kosten EHD'!$M$92</definedName>
    <definedName name="enexis_2015_Total_Cost_Ex_15">'Totale kosten EHD'!$M$93</definedName>
    <definedName name="enexis_EHD_BI_SO_Ex">'Standardisatie Output EHD'!$M$55</definedName>
    <definedName name="enexis_EHD_Out_SO_Ex">'Standardisatie Output EHD'!$M$33</definedName>
    <definedName name="liander_2013_Total_Cost_Ex_12">'Totale kosten EHD'!$O$70</definedName>
    <definedName name="liander_2013_Total_Cost_Ex_13">'Totale kosten EHD'!$O$71</definedName>
    <definedName name="liander_2013_Total_Cost_Ex_14">'Totale kosten EHD'!$O$72</definedName>
    <definedName name="liander_2013_Total_Cost_Ex_15">'Totale kosten EHD'!$O$74</definedName>
    <definedName name="liander_2013_Total_Cost_Ex_16">'Totale kosten EHD'!$O$75</definedName>
    <definedName name="LIANDER_2014_EHD_LOG">#REF!</definedName>
    <definedName name="liander_2014_Total_Cost_Ex_12">'Totale kosten EHD'!$O$79</definedName>
    <definedName name="liander_2014_Total_Cost_Ex_13">'Totale kosten EHD'!$O$80</definedName>
    <definedName name="liander_2014_Total_Cost_Ex_14">'Totale kosten EHD'!$O$81</definedName>
    <definedName name="liander_2014_Total_Cost_Ex_15">'Totale kosten EHD'!$O$83</definedName>
    <definedName name="liander_2014_Total_Cost_Ex_16">'Totale kosten EHD'!$O$84</definedName>
    <definedName name="LIANDER_2015_EHD_LOG">#REF!</definedName>
    <definedName name="liander_2015_Total_Cost_Ex_11">'Totale kosten EHD'!$O$88</definedName>
    <definedName name="liander_2015_Total_Cost_Ex_12">'Totale kosten EHD'!$O$89</definedName>
    <definedName name="liander_2015_Total_Cost_Ex_13">'Totale kosten EHD'!$O$90</definedName>
    <definedName name="liander_2015_Total_Cost_Ex_14">'Totale kosten EHD'!$O$92</definedName>
    <definedName name="liander_2015_Total_Cost_Ex_15">'Totale kosten EHD'!$O$93</definedName>
    <definedName name="liander_EHD_BI_SO_Ex">'Standardisatie Output EHD'!$O$55</definedName>
    <definedName name="liander_EHD_Out_SO_Ex">'Standardisatie Output EHD'!$O$33</definedName>
    <definedName name="RENDO_2014_EHD_LOG">#REF!</definedName>
    <definedName name="RENDO_2015_EHD_LOG">#REF!</definedName>
    <definedName name="STEDIN_2014_EHD_LOG">#REF!</definedName>
    <definedName name="STEDIN_2015_EHD_LOG">#REF!</definedName>
    <definedName name="WESTLAND_2014_EHD_LOG">#REF!</definedName>
    <definedName name="WESTLAND_2015_EHD_LOG">#REF!</definedName>
    <definedName name="zebra_2013_Total_Cost_Ex_12">'Totale kosten EHD'!$N$70</definedName>
    <definedName name="zebra_2013_Total_Cost_Ex_13">'Totale kosten EHD'!$N$71</definedName>
    <definedName name="zebra_2013_Total_Cost_Ex_14">'Totale kosten EHD'!$N$72</definedName>
    <definedName name="zebra_2013_Total_Cost_Ex_15">'Totale kosten EHD'!$N$74</definedName>
    <definedName name="zebra_2013_Total_Cost_Ex_16">'Totale kosten EHD'!$N$75</definedName>
    <definedName name="zebra_2014_3A.B.42">'INPUT OPEX EHD'!$N$38</definedName>
    <definedName name="zebra_2014_3A.B.43">'INPUT OPEX EHD'!$N$40</definedName>
    <definedName name="zebra_2014_3A.B.44">'INPUT OPEX EHD'!$N$43</definedName>
    <definedName name="zebra_2014_3A.B.45">'INPUT OPEX EHD'!$N$44</definedName>
    <definedName name="zebra_2014_3A.B.46">'INPUT OPEX EHD'!$N$47</definedName>
    <definedName name="zebra_2014_3A.B.47">'INPUT OPEX EHD'!$N$48</definedName>
    <definedName name="zebra_2014_3A.B.48">'INPUT OPEX EHD'!$N$49</definedName>
    <definedName name="zebra_2014_3B.C.1">'INPUT OPEX EHD'!$V$38</definedName>
    <definedName name="zebra_2014_3B.C.2">'INPUT OPEX EHD'!$V$40</definedName>
    <definedName name="zebra_2014_3B.C.3">'INPUT OPEX EHD'!$V$43</definedName>
    <definedName name="zebra_2014_3B.C.4">'INPUT OPEX EHD'!$V$44</definedName>
    <definedName name="zebra_2014_3B.C.5">'INPUT OPEX EHD'!$V$47</definedName>
    <definedName name="zebra_2014_3B.C.6">'INPUT OPEX EHD'!$V$48</definedName>
    <definedName name="zebra_2014_3B.C.7">'INPUT OPEX EHD'!$V$49</definedName>
    <definedName name="ZEBRA_2014_EHD_LOG">#REF!</definedName>
    <definedName name="zebra_2014_Total_Cost_Ex_12">'Totale kosten EHD'!$N$79</definedName>
    <definedName name="zebra_2014_Total_Cost_Ex_13">'Totale kosten EHD'!$N$80</definedName>
    <definedName name="zebra_2014_Total_Cost_Ex_14">'Totale kosten EHD'!$N$81</definedName>
    <definedName name="zebra_2014_Total_Cost_Ex_15">'Totale kosten EHD'!$N$83</definedName>
    <definedName name="zebra_2014_Total_Cost_Ex_16">'Totale kosten EHD'!$N$84</definedName>
    <definedName name="zebra_2015_3A.B.41">'INPUT OPEX EHD'!$N$61</definedName>
    <definedName name="zebra_2015_3A.B.42">'INPUT OPEX EHD'!$N$62</definedName>
    <definedName name="zebra_2015_3A.B.43">'INPUT OPEX EHD'!$N$63</definedName>
    <definedName name="zebra_2015_3A.B.44">'INPUT OPEX EHD'!$N$66</definedName>
    <definedName name="zebra_2015_3A.B.45">'INPUT OPEX EHD'!$N$67</definedName>
    <definedName name="zebra_2015_3A.B.46">'INPUT OPEX EHD'!$N$70</definedName>
    <definedName name="zebra_2015_3A.B.47">'INPUT OPEX EHD'!$N$71</definedName>
    <definedName name="zebra_2015_3A.B.48">'INPUT OPEX EHD'!$N$72</definedName>
    <definedName name="zebra_2015_3B.C.1">'INPUT OPEX EHD'!$V$61</definedName>
    <definedName name="zebra_2015_3B.C.11">'INPUT OPEX EHD'!$V$62</definedName>
    <definedName name="zebra_2015_3B.C.2">'INPUT OPEX EHD'!$V$63</definedName>
    <definedName name="zebra_2015_3B.C.3">'INPUT OPEX EHD'!$V$66</definedName>
    <definedName name="zebra_2015_3B.C.4">'INPUT OPEX EHD'!$V$67</definedName>
    <definedName name="zebra_2015_3B.C.5">'INPUT OPEX EHD'!$V$70</definedName>
    <definedName name="zebra_2015_3B.C.6">'INPUT OPEX EHD'!$V$71</definedName>
    <definedName name="zebra_2015_3B.C.7">'INPUT OPEX EHD'!$V$72</definedName>
    <definedName name="ZEBRA_2015_EHD_LOG">#REF!</definedName>
    <definedName name="zebra_2015_Total_Cost_Ex_11">'Totale kosten EHD'!$N$88</definedName>
    <definedName name="zebra_2015_Total_Cost_Ex_12">'Totale kosten EHD'!$N$89</definedName>
    <definedName name="zebra_2015_Total_Cost_Ex_13">'Totale kosten EHD'!$N$90</definedName>
    <definedName name="zebra_2015_Total_Cost_Ex_14">'Totale kosten EHD'!$N$92</definedName>
    <definedName name="zebra_2015_Total_Cost_Ex_15">'Totale kosten EHD'!$N$93</definedName>
    <definedName name="zebra_EHD_BI_SO_Ex">'Standardisatie Output EHD'!$N$55</definedName>
    <definedName name="zebra_EHD_Out_SO_Ex">'Standardisatie Output EHD'!$N$33</definedName>
  </definedNames>
  <calcPr calcId="145621"/>
</workbook>
</file>

<file path=xl/calcChain.xml><?xml version="1.0" encoding="utf-8"?>
<calcChain xmlns="http://schemas.openxmlformats.org/spreadsheetml/2006/main">
  <c r="L27" i="16" l="1"/>
  <c r="M27" i="16"/>
  <c r="N27" i="16"/>
  <c r="O27" i="16"/>
  <c r="J36" i="12" l="1"/>
  <c r="I36" i="12"/>
  <c r="H36" i="12"/>
  <c r="G36" i="12"/>
  <c r="V21" i="7" l="1"/>
  <c r="O55" i="14" l="1"/>
  <c r="N55" i="14"/>
  <c r="M55" i="14"/>
  <c r="L55" i="14"/>
  <c r="J55" i="14" l="1"/>
  <c r="J58" i="14" s="1"/>
  <c r="M58" i="3"/>
  <c r="N58" i="3"/>
  <c r="O58" i="3"/>
  <c r="M47" i="3"/>
  <c r="N47" i="3"/>
  <c r="O47" i="3"/>
  <c r="M37" i="3"/>
  <c r="N37" i="3"/>
  <c r="O37" i="3"/>
  <c r="M169" i="7" l="1"/>
  <c r="Q231" i="7"/>
  <c r="Q230" i="7"/>
  <c r="Q227" i="7"/>
  <c r="Q226" i="7"/>
  <c r="Q225" i="7"/>
  <c r="Q222" i="7"/>
  <c r="Q221" i="7"/>
  <c r="Q218" i="7"/>
  <c r="Q217" i="7"/>
  <c r="Q216" i="7"/>
  <c r="Q213" i="7"/>
  <c r="Q212" i="7"/>
  <c r="Q207" i="7"/>
  <c r="Q205" i="7"/>
  <c r="Q204" i="7"/>
  <c r="Q203" i="7"/>
  <c r="Q202" i="7"/>
  <c r="Q199" i="7"/>
  <c r="Q198" i="7"/>
  <c r="Q195" i="7"/>
  <c r="Q194" i="7"/>
  <c r="Q193" i="7"/>
  <c r="Q190" i="7"/>
  <c r="Q189" i="7"/>
  <c r="Q182" i="7"/>
  <c r="Q180" i="7"/>
  <c r="Q179" i="7"/>
  <c r="Q178" i="7"/>
  <c r="Q175" i="7"/>
  <c r="Q174" i="7"/>
  <c r="Q171" i="7"/>
  <c r="Q170" i="7"/>
  <c r="Q169" i="7"/>
  <c r="Q166" i="7"/>
  <c r="Q165" i="7"/>
  <c r="Q158" i="7"/>
  <c r="Q157" i="7"/>
  <c r="Q154" i="7"/>
  <c r="Q153" i="7"/>
  <c r="Q152" i="7"/>
  <c r="Q149" i="7"/>
  <c r="Q148" i="7"/>
  <c r="Q145" i="7"/>
  <c r="Q144" i="7"/>
  <c r="Q143" i="7"/>
  <c r="Q140" i="7"/>
  <c r="Q139" i="7"/>
  <c r="Q130" i="7"/>
  <c r="Q128" i="7"/>
  <c r="Q127" i="7"/>
  <c r="Q126" i="7"/>
  <c r="Q125" i="7"/>
  <c r="Q122" i="7"/>
  <c r="Q121" i="7"/>
  <c r="Q118" i="7"/>
  <c r="Q117" i="7"/>
  <c r="Q116" i="7"/>
  <c r="Q113" i="7"/>
  <c r="Q112" i="7"/>
  <c r="U103" i="6" l="1"/>
  <c r="U71" i="6"/>
  <c r="T71" i="6"/>
  <c r="S71" i="6"/>
  <c r="U102" i="6"/>
  <c r="T102" i="6"/>
  <c r="S102" i="6"/>
  <c r="N102" i="6"/>
  <c r="M102" i="6"/>
  <c r="L102" i="6"/>
  <c r="N71" i="6"/>
  <c r="M71" i="6"/>
  <c r="L71" i="6"/>
  <c r="U39" i="6"/>
  <c r="T39" i="6"/>
  <c r="S39" i="6"/>
  <c r="N39" i="6"/>
  <c r="M39" i="6"/>
  <c r="L39" i="6"/>
  <c r="L62" i="15" l="1"/>
  <c r="N13" i="4" l="1"/>
  <c r="J90" i="3" l="1"/>
  <c r="J89" i="3"/>
  <c r="J81" i="3"/>
  <c r="J80" i="3"/>
  <c r="J72" i="3"/>
  <c r="J71" i="3"/>
  <c r="J64" i="3"/>
  <c r="J53" i="3"/>
  <c r="J43" i="3"/>
  <c r="Q35" i="19" l="1"/>
  <c r="Q32" i="19"/>
  <c r="Q29" i="19"/>
  <c r="L42" i="19" s="1"/>
  <c r="L13" i="4" s="1"/>
  <c r="L28" i="4" s="1"/>
  <c r="Q20" i="19"/>
  <c r="Q16" i="19"/>
  <c r="Q12" i="19"/>
  <c r="O42" i="16"/>
  <c r="J27" i="15"/>
  <c r="J20" i="15"/>
  <c r="O18" i="15"/>
  <c r="J13" i="15"/>
  <c r="Q103" i="7"/>
  <c r="Q102" i="7"/>
  <c r="Q101" i="7"/>
  <c r="Q98" i="7"/>
  <c r="Q97" i="7"/>
  <c r="Q94" i="7"/>
  <c r="Q93" i="7"/>
  <c r="Q92" i="7"/>
  <c r="Q77" i="7"/>
  <c r="Q76" i="7"/>
  <c r="Q75" i="7"/>
  <c r="Q71" i="7"/>
  <c r="Q68" i="7"/>
  <c r="Q64" i="7"/>
  <c r="Q63" i="7"/>
  <c r="Q57" i="7"/>
  <c r="Q55" i="7"/>
  <c r="Q54" i="7"/>
  <c r="Q53" i="7"/>
  <c r="Q52" i="7"/>
  <c r="Q49" i="7"/>
  <c r="Q48" i="7"/>
  <c r="Q45" i="7"/>
  <c r="Q44" i="7"/>
  <c r="Q41" i="7"/>
  <c r="Q40" i="7"/>
  <c r="Q31" i="7"/>
  <c r="Q30" i="7"/>
  <c r="Q29" i="7"/>
  <c r="Q26" i="7"/>
  <c r="Q25" i="7"/>
  <c r="Q22" i="7"/>
  <c r="Q18" i="7"/>
  <c r="Q17" i="7"/>
  <c r="O62" i="15"/>
  <c r="O61" i="3"/>
  <c r="O26" i="15" s="1"/>
  <c r="O62" i="3"/>
  <c r="O50" i="3"/>
  <c r="O19" i="15" s="1"/>
  <c r="O51" i="3"/>
  <c r="O40" i="3"/>
  <c r="O12" i="15" s="1"/>
  <c r="O41" i="3"/>
  <c r="O28" i="3"/>
  <c r="O88" i="3" s="1"/>
  <c r="O31" i="3"/>
  <c r="O24" i="14" s="1"/>
  <c r="O32" i="3"/>
  <c r="O93" i="3" s="1"/>
  <c r="O23" i="3"/>
  <c r="O18" i="14" s="1"/>
  <c r="O24" i="3"/>
  <c r="O84" i="3" s="1"/>
  <c r="O20" i="3"/>
  <c r="O79" i="3" s="1"/>
  <c r="O16" i="3"/>
  <c r="O75" i="3" s="1"/>
  <c r="O15" i="3"/>
  <c r="O13" i="14" s="1"/>
  <c r="O12" i="3"/>
  <c r="O12" i="14" s="1"/>
  <c r="T218" i="7"/>
  <c r="T221" i="7"/>
  <c r="T222" i="7"/>
  <c r="T225" i="7"/>
  <c r="T226" i="7"/>
  <c r="T227" i="7"/>
  <c r="T231" i="7"/>
  <c r="T207" i="7"/>
  <c r="V180" i="7"/>
  <c r="V179" i="7"/>
  <c r="V178" i="7"/>
  <c r="V175" i="7"/>
  <c r="V174" i="7"/>
  <c r="V171" i="7"/>
  <c r="T180" i="7"/>
  <c r="T179" i="7"/>
  <c r="T178" i="7"/>
  <c r="T175" i="7"/>
  <c r="T174" i="7"/>
  <c r="T171" i="7"/>
  <c r="T165" i="7"/>
  <c r="T212" i="7" s="1"/>
  <c r="T166" i="7"/>
  <c r="T213" i="7" s="1"/>
  <c r="V103" i="7"/>
  <c r="V102" i="7"/>
  <c r="V101" i="7"/>
  <c r="V98" i="7"/>
  <c r="V97" i="7"/>
  <c r="V94" i="7"/>
  <c r="V93" i="7"/>
  <c r="V92" i="7"/>
  <c r="T140" i="7"/>
  <c r="T143" i="7"/>
  <c r="T144" i="7"/>
  <c r="T145" i="7"/>
  <c r="T148" i="7"/>
  <c r="T149" i="7"/>
  <c r="T152" i="7"/>
  <c r="T153" i="7"/>
  <c r="T154" i="7"/>
  <c r="T158" i="7"/>
  <c r="T130" i="7"/>
  <c r="T88" i="7"/>
  <c r="T139" i="7" s="1"/>
  <c r="T157" i="7" s="1"/>
  <c r="T89" i="7"/>
  <c r="X92" i="7"/>
  <c r="T92" i="7"/>
  <c r="X93" i="7"/>
  <c r="T93" i="7"/>
  <c r="X94" i="7"/>
  <c r="T94" i="7"/>
  <c r="X97" i="7"/>
  <c r="T97" i="7"/>
  <c r="X98" i="7"/>
  <c r="T98" i="7"/>
  <c r="X101" i="7"/>
  <c r="T101" i="7"/>
  <c r="X102" i="7"/>
  <c r="T102" i="7"/>
  <c r="X103" i="7"/>
  <c r="T103" i="7"/>
  <c r="T105" i="7"/>
  <c r="T17" i="7"/>
  <c r="T63" i="7"/>
  <c r="T18" i="7"/>
  <c r="T64" i="7"/>
  <c r="X21" i="7"/>
  <c r="T21" i="7"/>
  <c r="T67" i="7"/>
  <c r="T68" i="7"/>
  <c r="X29" i="7"/>
  <c r="T29" i="7"/>
  <c r="T71" i="7"/>
  <c r="T75" i="7"/>
  <c r="X30" i="7"/>
  <c r="T30" i="7"/>
  <c r="T76" i="7"/>
  <c r="X31" i="7"/>
  <c r="T31" i="7"/>
  <c r="T77" i="7"/>
  <c r="T57" i="7"/>
  <c r="X22" i="7"/>
  <c r="T22" i="7"/>
  <c r="X25" i="7"/>
  <c r="T25" i="7"/>
  <c r="X26" i="7"/>
  <c r="T26" i="7"/>
  <c r="T33" i="7"/>
  <c r="Q33" i="7"/>
  <c r="V165" i="7"/>
  <c r="V166" i="7"/>
  <c r="V207" i="7"/>
  <c r="V212" i="7"/>
  <c r="V213" i="7"/>
  <c r="V218" i="7"/>
  <c r="V221" i="7"/>
  <c r="V222" i="7"/>
  <c r="V225" i="7"/>
  <c r="V226" i="7"/>
  <c r="V227" i="7"/>
  <c r="V231" i="7"/>
  <c r="V88" i="7"/>
  <c r="V89" i="7"/>
  <c r="V105" i="7"/>
  <c r="V130" i="7"/>
  <c r="V139" i="7"/>
  <c r="V140" i="7"/>
  <c r="V143" i="7"/>
  <c r="V144" i="7"/>
  <c r="V145" i="7"/>
  <c r="V148" i="7"/>
  <c r="V149" i="7"/>
  <c r="V152" i="7"/>
  <c r="V153" i="7"/>
  <c r="V154" i="7"/>
  <c r="V157" i="7"/>
  <c r="V158" i="7"/>
  <c r="V17" i="7"/>
  <c r="V63" i="7"/>
  <c r="V18" i="7"/>
  <c r="V64" i="7"/>
  <c r="V67" i="7"/>
  <c r="V68" i="7"/>
  <c r="V29" i="7"/>
  <c r="V71" i="7"/>
  <c r="V75" i="7"/>
  <c r="V30" i="7"/>
  <c r="V76" i="7"/>
  <c r="V31" i="7"/>
  <c r="V77" i="7"/>
  <c r="V80" i="7"/>
  <c r="V57" i="7"/>
  <c r="V22" i="7"/>
  <c r="V25" i="7"/>
  <c r="V26" i="7"/>
  <c r="V33" i="7"/>
  <c r="L165" i="7"/>
  <c r="L212" i="7"/>
  <c r="L169" i="7"/>
  <c r="L216" i="7"/>
  <c r="L170" i="7"/>
  <c r="L217" i="7"/>
  <c r="L171" i="7"/>
  <c r="L218" i="7"/>
  <c r="L178" i="7"/>
  <c r="L225" i="7"/>
  <c r="L179" i="7"/>
  <c r="L226" i="7"/>
  <c r="L180" i="7"/>
  <c r="L227" i="7"/>
  <c r="M165" i="7"/>
  <c r="M212" i="7"/>
  <c r="M216" i="7"/>
  <c r="M170" i="7"/>
  <c r="M217" i="7"/>
  <c r="M171" i="7"/>
  <c r="M218" i="7"/>
  <c r="M178" i="7"/>
  <c r="M225" i="7"/>
  <c r="M179" i="7"/>
  <c r="M226" i="7"/>
  <c r="M180" i="7"/>
  <c r="M227" i="7"/>
  <c r="L88" i="7"/>
  <c r="L139" i="7"/>
  <c r="L92" i="7"/>
  <c r="L143" i="7"/>
  <c r="L93" i="7"/>
  <c r="L144" i="7"/>
  <c r="L94" i="7"/>
  <c r="L145" i="7"/>
  <c r="L101" i="7"/>
  <c r="L152" i="7"/>
  <c r="L102" i="7"/>
  <c r="L153" i="7"/>
  <c r="L103" i="7"/>
  <c r="L154" i="7"/>
  <c r="L174" i="7"/>
  <c r="L175" i="7"/>
  <c r="N58" i="4"/>
  <c r="N35" i="4"/>
  <c r="N89" i="7" s="1"/>
  <c r="L44" i="19"/>
  <c r="L43" i="19"/>
  <c r="L35" i="4"/>
  <c r="M44" i="19"/>
  <c r="M43" i="19"/>
  <c r="M42" i="19"/>
  <c r="M13" i="4" s="1"/>
  <c r="L42" i="16"/>
  <c r="L12" i="16"/>
  <c r="L50" i="16" s="1"/>
  <c r="S165" i="7"/>
  <c r="S212" i="7" s="1"/>
  <c r="S166" i="7"/>
  <c r="S213" i="7" s="1"/>
  <c r="S169" i="7"/>
  <c r="S216" i="7"/>
  <c r="S170" i="7"/>
  <c r="S217" i="7"/>
  <c r="S178" i="7"/>
  <c r="S225" i="7"/>
  <c r="S179" i="7"/>
  <c r="S226" i="7"/>
  <c r="S180" i="7"/>
  <c r="S227" i="7"/>
  <c r="X165" i="7"/>
  <c r="X212" i="7" s="1"/>
  <c r="X230" i="7" s="1"/>
  <c r="X166" i="7"/>
  <c r="X213" i="7" s="1"/>
  <c r="X169" i="7"/>
  <c r="V169" i="7"/>
  <c r="X170" i="7"/>
  <c r="V170" i="7"/>
  <c r="V217" i="7"/>
  <c r="X178" i="7"/>
  <c r="X225" i="7"/>
  <c r="X179" i="7"/>
  <c r="X226" i="7"/>
  <c r="X180" i="7"/>
  <c r="X227" i="7"/>
  <c r="U165" i="7"/>
  <c r="U212" i="7"/>
  <c r="U166" i="7"/>
  <c r="U213" i="7"/>
  <c r="U169" i="7"/>
  <c r="U216" i="7"/>
  <c r="U170" i="7"/>
  <c r="U217" i="7"/>
  <c r="U178" i="7"/>
  <c r="U225" i="7"/>
  <c r="U179" i="7"/>
  <c r="U226" i="7"/>
  <c r="U180" i="7"/>
  <c r="U227" i="7"/>
  <c r="U230" i="7"/>
  <c r="S88" i="7"/>
  <c r="S139" i="7" s="1"/>
  <c r="S89" i="7"/>
  <c r="Q89" i="7" s="1"/>
  <c r="S92" i="7"/>
  <c r="S143" i="7"/>
  <c r="S93" i="7"/>
  <c r="S144" i="7"/>
  <c r="S94" i="7"/>
  <c r="S145" i="7"/>
  <c r="S101" i="7"/>
  <c r="S152" i="7"/>
  <c r="S102" i="7"/>
  <c r="S153" i="7"/>
  <c r="S103" i="7"/>
  <c r="S154" i="7"/>
  <c r="X88" i="7"/>
  <c r="X139" i="7"/>
  <c r="X157" i="7" s="1"/>
  <c r="X89" i="7"/>
  <c r="X140" i="7"/>
  <c r="X143" i="7"/>
  <c r="X144" i="7"/>
  <c r="X145" i="7"/>
  <c r="X152" i="7"/>
  <c r="X153" i="7"/>
  <c r="X154" i="7"/>
  <c r="U88" i="7"/>
  <c r="U139" i="7" s="1"/>
  <c r="U157" i="7" s="1"/>
  <c r="U89" i="7"/>
  <c r="U140" i="7" s="1"/>
  <c r="U92" i="7"/>
  <c r="U143" i="7"/>
  <c r="U93" i="7"/>
  <c r="U144" i="7"/>
  <c r="U94" i="7"/>
  <c r="U145" i="7"/>
  <c r="U101" i="7"/>
  <c r="U152" i="7"/>
  <c r="U102" i="7"/>
  <c r="U153" i="7"/>
  <c r="U103" i="7"/>
  <c r="U154" i="7"/>
  <c r="S17" i="7"/>
  <c r="S63" i="7"/>
  <c r="S18" i="7"/>
  <c r="S64" i="7"/>
  <c r="S21" i="7"/>
  <c r="S67" i="7"/>
  <c r="S29" i="7"/>
  <c r="S75" i="7"/>
  <c r="S30" i="7"/>
  <c r="S76" i="7"/>
  <c r="S31" i="7"/>
  <c r="S77" i="7"/>
  <c r="S68" i="7"/>
  <c r="S80" i="7"/>
  <c r="L37" i="3"/>
  <c r="J37" i="3" s="1"/>
  <c r="X17" i="7"/>
  <c r="X63" i="7"/>
  <c r="X18" i="7"/>
  <c r="X64" i="7"/>
  <c r="X67" i="7"/>
  <c r="X80" i="7"/>
  <c r="X75" i="7"/>
  <c r="X76" i="7"/>
  <c r="X77" i="7"/>
  <c r="X68" i="7"/>
  <c r="U17" i="7"/>
  <c r="U63" i="7"/>
  <c r="U18" i="7"/>
  <c r="U64" i="7"/>
  <c r="U21" i="7"/>
  <c r="U67" i="7"/>
  <c r="U29" i="7"/>
  <c r="U75" i="7"/>
  <c r="U30" i="7"/>
  <c r="U76" i="7"/>
  <c r="U31" i="7"/>
  <c r="U77" i="7"/>
  <c r="U68" i="7"/>
  <c r="U80" i="7"/>
  <c r="N11" i="15"/>
  <c r="L17" i="7"/>
  <c r="L63" i="7"/>
  <c r="L21" i="7"/>
  <c r="L67" i="7"/>
  <c r="L29" i="7"/>
  <c r="L75" i="7"/>
  <c r="L30" i="7"/>
  <c r="L76" i="7"/>
  <c r="L31" i="7"/>
  <c r="L77" i="7"/>
  <c r="L68" i="7"/>
  <c r="M17" i="7"/>
  <c r="M63" i="7"/>
  <c r="M21" i="7"/>
  <c r="M67" i="7"/>
  <c r="M29" i="7"/>
  <c r="M75" i="7"/>
  <c r="M30" i="7"/>
  <c r="M76" i="7"/>
  <c r="M31" i="7"/>
  <c r="M77" i="7"/>
  <c r="M68" i="7"/>
  <c r="N18" i="7"/>
  <c r="N64" i="7" s="1"/>
  <c r="N80" i="7" s="1"/>
  <c r="N12" i="3" s="1"/>
  <c r="N17" i="7"/>
  <c r="N63" i="7"/>
  <c r="N21" i="7"/>
  <c r="N67" i="7"/>
  <c r="N29" i="7"/>
  <c r="N75" i="7"/>
  <c r="N30" i="7"/>
  <c r="N76" i="7"/>
  <c r="N31" i="7"/>
  <c r="N77" i="7"/>
  <c r="N68" i="7"/>
  <c r="M88" i="7"/>
  <c r="M139" i="7"/>
  <c r="M92" i="7"/>
  <c r="M143" i="7"/>
  <c r="M93" i="7"/>
  <c r="M144" i="7"/>
  <c r="M94" i="7"/>
  <c r="M145" i="7"/>
  <c r="M101" i="7"/>
  <c r="M152" i="7"/>
  <c r="M102" i="7"/>
  <c r="M153" i="7"/>
  <c r="M103" i="7"/>
  <c r="M154" i="7"/>
  <c r="N88" i="7"/>
  <c r="N139" i="7"/>
  <c r="N92" i="7"/>
  <c r="N143" i="7"/>
  <c r="N93" i="7"/>
  <c r="N144" i="7"/>
  <c r="N94" i="7"/>
  <c r="N145" i="7"/>
  <c r="N101" i="7"/>
  <c r="N152" i="7"/>
  <c r="N102" i="7"/>
  <c r="N153" i="7"/>
  <c r="N103" i="7"/>
  <c r="N154" i="7"/>
  <c r="N166" i="7"/>
  <c r="N213" i="7" s="1"/>
  <c r="N165" i="7"/>
  <c r="N212" i="7"/>
  <c r="N169" i="7"/>
  <c r="N216" i="7"/>
  <c r="N170" i="7"/>
  <c r="N217" i="7"/>
  <c r="N171" i="7"/>
  <c r="N218" i="7"/>
  <c r="N178" i="7"/>
  <c r="N225" i="7"/>
  <c r="N179" i="7"/>
  <c r="N226" i="7"/>
  <c r="N180" i="7"/>
  <c r="N227" i="7"/>
  <c r="E43" i="12"/>
  <c r="M42" i="16"/>
  <c r="M12" i="16"/>
  <c r="N42" i="16"/>
  <c r="N12" i="16"/>
  <c r="N50" i="16" s="1"/>
  <c r="J36" i="15"/>
  <c r="J37" i="15"/>
  <c r="J35" i="15"/>
  <c r="J33" i="15"/>
  <c r="Q63" i="8"/>
  <c r="Q115" i="8"/>
  <c r="Q167" i="8"/>
  <c r="J167" i="8"/>
  <c r="J115" i="8"/>
  <c r="J63" i="8"/>
  <c r="L38" i="6"/>
  <c r="M38" i="6"/>
  <c r="N38" i="6"/>
  <c r="N62" i="15"/>
  <c r="M62" i="15"/>
  <c r="L23" i="8"/>
  <c r="M103" i="6"/>
  <c r="L101" i="6"/>
  <c r="S72" i="6"/>
  <c r="S70" i="6"/>
  <c r="M72" i="6"/>
  <c r="L70" i="6"/>
  <c r="T103" i="6"/>
  <c r="S103" i="6"/>
  <c r="U101" i="6"/>
  <c r="T101" i="6"/>
  <c r="S101" i="6"/>
  <c r="N103" i="6"/>
  <c r="L103" i="6"/>
  <c r="N101" i="6"/>
  <c r="M101" i="6"/>
  <c r="U72" i="6"/>
  <c r="T72" i="6"/>
  <c r="U70" i="6"/>
  <c r="T70" i="6"/>
  <c r="N72" i="6"/>
  <c r="L72" i="6"/>
  <c r="N70" i="6"/>
  <c r="M70" i="6"/>
  <c r="U40" i="6"/>
  <c r="T40" i="6"/>
  <c r="S40" i="6"/>
  <c r="U38" i="6"/>
  <c r="T38" i="6"/>
  <c r="S38" i="6"/>
  <c r="L40" i="6"/>
  <c r="M40" i="6"/>
  <c r="N40" i="6"/>
  <c r="R12" i="4"/>
  <c r="J12" i="4"/>
  <c r="U149" i="8"/>
  <c r="T149" i="8"/>
  <c r="S149" i="8"/>
  <c r="U148" i="8"/>
  <c r="T148" i="8"/>
  <c r="S148" i="8"/>
  <c r="U147" i="8"/>
  <c r="T147" i="8"/>
  <c r="S147" i="8"/>
  <c r="U144" i="8"/>
  <c r="T144" i="8"/>
  <c r="S144" i="8"/>
  <c r="Q144" i="8"/>
  <c r="U143" i="8"/>
  <c r="T143" i="8"/>
  <c r="S143" i="8"/>
  <c r="U142" i="8"/>
  <c r="T142" i="8"/>
  <c r="S142" i="8"/>
  <c r="Q142" i="8"/>
  <c r="U139" i="8"/>
  <c r="U162" i="8"/>
  <c r="T139" i="8"/>
  <c r="T162" i="8"/>
  <c r="S139" i="8"/>
  <c r="U138" i="8"/>
  <c r="U161" i="8"/>
  <c r="T138" i="8"/>
  <c r="T161" i="8"/>
  <c r="S138" i="8"/>
  <c r="U137" i="8"/>
  <c r="T137" i="8"/>
  <c r="S137" i="8"/>
  <c r="U134" i="8"/>
  <c r="T134" i="8"/>
  <c r="S134" i="8"/>
  <c r="Q134" i="8"/>
  <c r="U133" i="8"/>
  <c r="T133" i="8"/>
  <c r="S133" i="8"/>
  <c r="U132" i="8"/>
  <c r="T132" i="8"/>
  <c r="S132" i="8"/>
  <c r="Q132" i="8"/>
  <c r="U129" i="8"/>
  <c r="T129" i="8"/>
  <c r="S129" i="8"/>
  <c r="U128" i="8"/>
  <c r="T128" i="8"/>
  <c r="S128" i="8"/>
  <c r="Q128" i="8"/>
  <c r="U127" i="8"/>
  <c r="T127" i="8"/>
  <c r="S127" i="8"/>
  <c r="U97" i="8"/>
  <c r="T97" i="8"/>
  <c r="S97" i="8"/>
  <c r="U96" i="8"/>
  <c r="T96" i="8"/>
  <c r="S96" i="8"/>
  <c r="U95" i="8"/>
  <c r="T95" i="8"/>
  <c r="S95" i="8"/>
  <c r="U92" i="8"/>
  <c r="T92" i="8"/>
  <c r="S92" i="8"/>
  <c r="U91" i="8"/>
  <c r="T91" i="8"/>
  <c r="S91" i="8"/>
  <c r="U90" i="8"/>
  <c r="T90" i="8"/>
  <c r="S90" i="8"/>
  <c r="U87" i="8"/>
  <c r="U110" i="8"/>
  <c r="T87" i="8"/>
  <c r="T110" i="8"/>
  <c r="S87" i="8"/>
  <c r="U86" i="8"/>
  <c r="U109" i="8"/>
  <c r="T86" i="8"/>
  <c r="T109" i="8"/>
  <c r="S86" i="8"/>
  <c r="U85" i="8"/>
  <c r="T85" i="8"/>
  <c r="S85" i="8"/>
  <c r="U82" i="8"/>
  <c r="T82" i="8"/>
  <c r="S82" i="8"/>
  <c r="U81" i="8"/>
  <c r="T81" i="8"/>
  <c r="S81" i="8"/>
  <c r="U80" i="8"/>
  <c r="T80" i="8"/>
  <c r="S80" i="8"/>
  <c r="U77" i="8"/>
  <c r="T77" i="8"/>
  <c r="S77" i="8"/>
  <c r="U76" i="8"/>
  <c r="T76" i="8"/>
  <c r="S76" i="8"/>
  <c r="U75" i="8"/>
  <c r="T75" i="8"/>
  <c r="S75" i="8"/>
  <c r="J60" i="6"/>
  <c r="S23" i="8"/>
  <c r="U45" i="8"/>
  <c r="T45" i="8"/>
  <c r="S45" i="8"/>
  <c r="U44" i="8"/>
  <c r="T44" i="8"/>
  <c r="S44" i="8"/>
  <c r="U43" i="8"/>
  <c r="T43" i="8"/>
  <c r="S43" i="8"/>
  <c r="U40" i="8"/>
  <c r="T40" i="8"/>
  <c r="S40" i="8"/>
  <c r="U39" i="8"/>
  <c r="T39" i="8"/>
  <c r="S39" i="8"/>
  <c r="U38" i="8"/>
  <c r="T38" i="8"/>
  <c r="S38" i="8"/>
  <c r="Q38" i="8"/>
  <c r="U35" i="8"/>
  <c r="U58" i="8"/>
  <c r="T35" i="8"/>
  <c r="T58" i="8"/>
  <c r="S35" i="8"/>
  <c r="U34" i="8"/>
  <c r="U57" i="8"/>
  <c r="T34" i="8"/>
  <c r="T57" i="8"/>
  <c r="S34" i="8"/>
  <c r="U33" i="8"/>
  <c r="T33" i="8"/>
  <c r="S33" i="8"/>
  <c r="U30" i="8"/>
  <c r="T30" i="8"/>
  <c r="S30" i="8"/>
  <c r="Q30" i="8"/>
  <c r="U29" i="8"/>
  <c r="T29" i="8"/>
  <c r="S29" i="8"/>
  <c r="U28" i="8"/>
  <c r="T28" i="8"/>
  <c r="S28" i="8"/>
  <c r="Q28" i="8"/>
  <c r="U25" i="8"/>
  <c r="T25" i="8"/>
  <c r="S25" i="8"/>
  <c r="U24" i="8"/>
  <c r="T24" i="8"/>
  <c r="S24" i="8"/>
  <c r="Q24" i="8"/>
  <c r="U23" i="8"/>
  <c r="T23" i="8"/>
  <c r="Q76" i="8"/>
  <c r="Q80" i="8"/>
  <c r="Q82" i="8"/>
  <c r="Q90" i="8"/>
  <c r="Q92" i="8"/>
  <c r="Q96" i="8"/>
  <c r="Q40" i="8"/>
  <c r="Q44" i="8"/>
  <c r="Q148" i="8"/>
  <c r="S57" i="8"/>
  <c r="Q57" i="8"/>
  <c r="Q34" i="8"/>
  <c r="S109" i="8"/>
  <c r="Q86" i="8"/>
  <c r="S161" i="8"/>
  <c r="Q161" i="8"/>
  <c r="Q138" i="8"/>
  <c r="Q25" i="8"/>
  <c r="Q29" i="8"/>
  <c r="Q33" i="8"/>
  <c r="Q35" i="8"/>
  <c r="Q39" i="8"/>
  <c r="Q43" i="8"/>
  <c r="Q45" i="8"/>
  <c r="Q23" i="8"/>
  <c r="Q75" i="8"/>
  <c r="T103" i="8"/>
  <c r="S104" i="8"/>
  <c r="Q77" i="8"/>
  <c r="U104" i="8"/>
  <c r="Q81" i="8"/>
  <c r="Q85" i="8"/>
  <c r="Q87" i="8"/>
  <c r="Q91" i="8"/>
  <c r="Q95" i="8"/>
  <c r="Q97" i="8"/>
  <c r="Q127" i="8"/>
  <c r="T155" i="8"/>
  <c r="S156" i="8"/>
  <c r="Q129" i="8"/>
  <c r="U156" i="8"/>
  <c r="Q133" i="8"/>
  <c r="Q137" i="8"/>
  <c r="S162" i="8"/>
  <c r="Q162" i="8"/>
  <c r="Q139" i="8"/>
  <c r="Q143" i="8"/>
  <c r="Q147" i="8"/>
  <c r="Q149" i="8"/>
  <c r="T51" i="8"/>
  <c r="S52" i="8"/>
  <c r="U52" i="8"/>
  <c r="S51" i="8"/>
  <c r="U51" i="8"/>
  <c r="U53" i="8"/>
  <c r="Q53" i="8" s="1"/>
  <c r="S155" i="8"/>
  <c r="U155" i="8"/>
  <c r="U157" i="8"/>
  <c r="U172" i="8"/>
  <c r="N61" i="3" s="1"/>
  <c r="N26" i="15" s="1"/>
  <c r="S110" i="8"/>
  <c r="Q110" i="8"/>
  <c r="S58" i="8"/>
  <c r="Q58" i="8"/>
  <c r="T52" i="8"/>
  <c r="S103" i="8"/>
  <c r="Q103" i="8"/>
  <c r="U103" i="8"/>
  <c r="T104" i="8"/>
  <c r="T105" i="8"/>
  <c r="T156" i="8"/>
  <c r="U158" i="8"/>
  <c r="U173" i="8" s="1"/>
  <c r="N62" i="3" s="1"/>
  <c r="S164" i="8"/>
  <c r="Q164" i="8" s="1"/>
  <c r="U164" i="8"/>
  <c r="U163" i="8"/>
  <c r="T158" i="8"/>
  <c r="T173" i="8"/>
  <c r="M62" i="3" s="1"/>
  <c r="T164" i="8"/>
  <c r="T163" i="8"/>
  <c r="T106" i="8"/>
  <c r="T121" i="8"/>
  <c r="M51" i="3" s="1"/>
  <c r="T112" i="8"/>
  <c r="T111" i="8"/>
  <c r="S106" i="8"/>
  <c r="U106" i="8"/>
  <c r="U121" i="8" s="1"/>
  <c r="N51" i="3" s="1"/>
  <c r="U112" i="8"/>
  <c r="U111" i="8"/>
  <c r="T60" i="8"/>
  <c r="T59" i="8"/>
  <c r="U54" i="8"/>
  <c r="U60" i="8"/>
  <c r="U59" i="8"/>
  <c r="Q59" i="8" s="1"/>
  <c r="S59" i="8"/>
  <c r="Q155" i="8"/>
  <c r="S54" i="8"/>
  <c r="Q51" i="8"/>
  <c r="Q52" i="8"/>
  <c r="T157" i="8"/>
  <c r="T172" i="8" s="1"/>
  <c r="M61" i="3" s="1"/>
  <c r="M26" i="15" s="1"/>
  <c r="S105" i="8"/>
  <c r="Q104" i="8"/>
  <c r="S112" i="8"/>
  <c r="Q112" i="8" s="1"/>
  <c r="Q109" i="8"/>
  <c r="S121" i="8"/>
  <c r="Q156" i="8"/>
  <c r="S53" i="8"/>
  <c r="T120" i="8"/>
  <c r="M50" i="3" s="1"/>
  <c r="M19" i="15" s="1"/>
  <c r="S163" i="8"/>
  <c r="Q163" i="8" s="1"/>
  <c r="T54" i="8"/>
  <c r="U68" i="8"/>
  <c r="N40" i="3" s="1"/>
  <c r="N12" i="15" s="1"/>
  <c r="T69" i="8"/>
  <c r="M41" i="3" s="1"/>
  <c r="U69" i="8"/>
  <c r="N41" i="3"/>
  <c r="S60" i="8"/>
  <c r="Q60" i="8" s="1"/>
  <c r="T53" i="8"/>
  <c r="S158" i="8"/>
  <c r="Q158" i="8" s="1"/>
  <c r="S111" i="8"/>
  <c r="Q111" i="8" s="1"/>
  <c r="U105" i="8"/>
  <c r="S157" i="8"/>
  <c r="Q157" i="8" s="1"/>
  <c r="Q105" i="8"/>
  <c r="S120" i="8"/>
  <c r="Q120" i="8" s="1"/>
  <c r="S68" i="8"/>
  <c r="L40" i="3" s="1"/>
  <c r="L12" i="15" s="1"/>
  <c r="S69" i="8"/>
  <c r="Q69" i="8" s="1"/>
  <c r="Q54" i="8"/>
  <c r="U120" i="8"/>
  <c r="T68" i="8"/>
  <c r="M40" i="3" s="1"/>
  <c r="M12" i="15" s="1"/>
  <c r="M147" i="8"/>
  <c r="N147" i="8"/>
  <c r="M148" i="8"/>
  <c r="N148" i="8"/>
  <c r="M149" i="8"/>
  <c r="N149" i="8"/>
  <c r="L148" i="8"/>
  <c r="L149" i="8"/>
  <c r="L147" i="8"/>
  <c r="M142" i="8"/>
  <c r="N142" i="8"/>
  <c r="M143" i="8"/>
  <c r="N143" i="8"/>
  <c r="M144" i="8"/>
  <c r="N144" i="8"/>
  <c r="L143" i="8"/>
  <c r="L144" i="8"/>
  <c r="L142" i="8"/>
  <c r="M137" i="8"/>
  <c r="N137" i="8"/>
  <c r="M138" i="8"/>
  <c r="N138" i="8"/>
  <c r="N161" i="8"/>
  <c r="M139" i="8"/>
  <c r="N139" i="8"/>
  <c r="L138" i="8"/>
  <c r="L139" i="8"/>
  <c r="L137" i="8"/>
  <c r="M132" i="8"/>
  <c r="N132" i="8"/>
  <c r="M133" i="8"/>
  <c r="N133" i="8"/>
  <c r="M134" i="8"/>
  <c r="N134" i="8"/>
  <c r="L133" i="8"/>
  <c r="L134" i="8"/>
  <c r="L132" i="8"/>
  <c r="J132" i="8"/>
  <c r="M127" i="8"/>
  <c r="N127" i="8"/>
  <c r="M128" i="8"/>
  <c r="M155" i="8" s="1"/>
  <c r="N128" i="8"/>
  <c r="M129" i="8"/>
  <c r="N129" i="8"/>
  <c r="J129" i="8" s="1"/>
  <c r="L128" i="8"/>
  <c r="L155" i="8" s="1"/>
  <c r="L129" i="8"/>
  <c r="L156" i="8" s="1"/>
  <c r="L127" i="8"/>
  <c r="M95" i="8"/>
  <c r="N95" i="8"/>
  <c r="M96" i="8"/>
  <c r="N96" i="8"/>
  <c r="M97" i="8"/>
  <c r="N97" i="8"/>
  <c r="L96" i="8"/>
  <c r="J96" i="8"/>
  <c r="L97" i="8"/>
  <c r="L95" i="8"/>
  <c r="J95" i="8"/>
  <c r="M90" i="8"/>
  <c r="N90" i="8"/>
  <c r="M91" i="8"/>
  <c r="N91" i="8"/>
  <c r="M92" i="8"/>
  <c r="N92" i="8"/>
  <c r="L91" i="8"/>
  <c r="L92" i="8"/>
  <c r="J92" i="8"/>
  <c r="L90" i="8"/>
  <c r="M85" i="8"/>
  <c r="N85" i="8"/>
  <c r="M86" i="8"/>
  <c r="M109" i="8"/>
  <c r="N86" i="8"/>
  <c r="M87" i="8"/>
  <c r="M110" i="8"/>
  <c r="N87" i="8"/>
  <c r="N110" i="8"/>
  <c r="L86" i="8"/>
  <c r="J86" i="8"/>
  <c r="L87" i="8"/>
  <c r="L85" i="8"/>
  <c r="J85" i="8"/>
  <c r="M80" i="8"/>
  <c r="N80" i="8"/>
  <c r="M81" i="8"/>
  <c r="N81" i="8"/>
  <c r="M82" i="8"/>
  <c r="N82" i="8"/>
  <c r="J82" i="8" s="1"/>
  <c r="L81" i="8"/>
  <c r="L82" i="8"/>
  <c r="L80" i="8"/>
  <c r="L76" i="8"/>
  <c r="M76" i="8"/>
  <c r="N76" i="8"/>
  <c r="L77" i="8"/>
  <c r="M77" i="8"/>
  <c r="N77" i="8"/>
  <c r="M75" i="8"/>
  <c r="N75" i="8"/>
  <c r="L75" i="8"/>
  <c r="J75" i="8"/>
  <c r="M43" i="8"/>
  <c r="N43" i="8"/>
  <c r="M44" i="8"/>
  <c r="N44" i="8"/>
  <c r="M45" i="8"/>
  <c r="N45" i="8"/>
  <c r="L44" i="8"/>
  <c r="L45" i="8"/>
  <c r="L43" i="8"/>
  <c r="M38" i="8"/>
  <c r="N38" i="8"/>
  <c r="M39" i="8"/>
  <c r="N39" i="8"/>
  <c r="M40" i="8"/>
  <c r="N40" i="8"/>
  <c r="L39" i="8"/>
  <c r="L40" i="8"/>
  <c r="L38" i="8"/>
  <c r="M33" i="8"/>
  <c r="N33" i="8"/>
  <c r="M34" i="8"/>
  <c r="M57" i="8"/>
  <c r="N34" i="8"/>
  <c r="N57" i="8"/>
  <c r="M35" i="8"/>
  <c r="M58" i="8"/>
  <c r="N35" i="8"/>
  <c r="N58" i="8"/>
  <c r="L34" i="8"/>
  <c r="L35" i="8"/>
  <c r="L33" i="8"/>
  <c r="M28" i="8"/>
  <c r="N28" i="8"/>
  <c r="M29" i="8"/>
  <c r="N29" i="8"/>
  <c r="M30" i="8"/>
  <c r="N30" i="8"/>
  <c r="L29" i="8"/>
  <c r="L30" i="8"/>
  <c r="L28" i="8"/>
  <c r="L24" i="8"/>
  <c r="M24" i="8"/>
  <c r="N24" i="8"/>
  <c r="L25" i="8"/>
  <c r="M25" i="8"/>
  <c r="N25" i="8"/>
  <c r="M23" i="8"/>
  <c r="N23" i="8"/>
  <c r="M25" i="7"/>
  <c r="M71" i="7"/>
  <c r="N25" i="7"/>
  <c r="M26" i="7"/>
  <c r="M72" i="7"/>
  <c r="N26" i="7"/>
  <c r="N72" i="7"/>
  <c r="L26" i="7"/>
  <c r="L72" i="7"/>
  <c r="L25" i="7"/>
  <c r="L71" i="7"/>
  <c r="J68" i="7"/>
  <c r="N109" i="8"/>
  <c r="N162" i="8"/>
  <c r="L161" i="8"/>
  <c r="M162" i="8"/>
  <c r="L22" i="7"/>
  <c r="M22" i="7"/>
  <c r="N22" i="7"/>
  <c r="S22" i="7"/>
  <c r="U22" i="7"/>
  <c r="S25" i="7"/>
  <c r="S26" i="7"/>
  <c r="U25" i="7"/>
  <c r="U26" i="7"/>
  <c r="J40" i="7"/>
  <c r="J41" i="7"/>
  <c r="J44" i="7"/>
  <c r="J45" i="7"/>
  <c r="J48" i="7"/>
  <c r="J49" i="7"/>
  <c r="J52" i="7"/>
  <c r="J53" i="7"/>
  <c r="J54" i="7"/>
  <c r="J55" i="7"/>
  <c r="L57" i="7"/>
  <c r="M57" i="7"/>
  <c r="N57" i="7"/>
  <c r="J57" i="7"/>
  <c r="S57" i="7"/>
  <c r="X57" i="7"/>
  <c r="U57" i="7"/>
  <c r="L97" i="7"/>
  <c r="L148" i="7"/>
  <c r="M97" i="7"/>
  <c r="M148" i="7"/>
  <c r="N97" i="7"/>
  <c r="N148" i="7"/>
  <c r="S97" i="7"/>
  <c r="S148" i="7"/>
  <c r="X148" i="7"/>
  <c r="U97" i="7"/>
  <c r="U148" i="7"/>
  <c r="L98" i="7"/>
  <c r="L149" i="7"/>
  <c r="M98" i="7"/>
  <c r="M149" i="7"/>
  <c r="N98" i="7"/>
  <c r="N149" i="7"/>
  <c r="S98" i="7"/>
  <c r="S149" i="7"/>
  <c r="X149" i="7"/>
  <c r="U98" i="7"/>
  <c r="U149" i="7"/>
  <c r="J112" i="7"/>
  <c r="J113" i="7"/>
  <c r="J116" i="7"/>
  <c r="J117" i="7"/>
  <c r="J118" i="7"/>
  <c r="J121" i="7"/>
  <c r="J122" i="7"/>
  <c r="J125" i="7"/>
  <c r="J126" i="7"/>
  <c r="J127" i="7"/>
  <c r="J128" i="7"/>
  <c r="L130" i="7"/>
  <c r="M130" i="7"/>
  <c r="N130" i="7"/>
  <c r="J130" i="7"/>
  <c r="S130" i="7"/>
  <c r="X130" i="7"/>
  <c r="U130" i="7"/>
  <c r="S171" i="7"/>
  <c r="S218" i="7"/>
  <c r="X171" i="7"/>
  <c r="X218" i="7"/>
  <c r="U171" i="7"/>
  <c r="U218" i="7"/>
  <c r="L221" i="7"/>
  <c r="M174" i="7"/>
  <c r="M221" i="7"/>
  <c r="N174" i="7"/>
  <c r="N221" i="7"/>
  <c r="S174" i="7"/>
  <c r="S221" i="7"/>
  <c r="X174" i="7"/>
  <c r="X221" i="7"/>
  <c r="U174" i="7"/>
  <c r="U221" i="7"/>
  <c r="M175" i="7"/>
  <c r="M222" i="7"/>
  <c r="N175" i="7"/>
  <c r="S175" i="7"/>
  <c r="S222" i="7"/>
  <c r="X175" i="7"/>
  <c r="X222" i="7"/>
  <c r="U175" i="7"/>
  <c r="U222" i="7"/>
  <c r="J189" i="7"/>
  <c r="J190" i="7"/>
  <c r="J193" i="7"/>
  <c r="J195" i="7"/>
  <c r="J198" i="7"/>
  <c r="J199" i="7"/>
  <c r="J202" i="7"/>
  <c r="J203" i="7"/>
  <c r="J204" i="7"/>
  <c r="J205" i="7"/>
  <c r="L207" i="7"/>
  <c r="M207" i="7"/>
  <c r="N207" i="7"/>
  <c r="S207" i="7"/>
  <c r="X207" i="7"/>
  <c r="U207" i="7"/>
  <c r="J13" i="6"/>
  <c r="Q13" i="6"/>
  <c r="J14" i="6"/>
  <c r="Q14" i="6"/>
  <c r="J15" i="6"/>
  <c r="Q15" i="6"/>
  <c r="J18" i="6"/>
  <c r="Q18" i="6"/>
  <c r="J19" i="6"/>
  <c r="Q19" i="6"/>
  <c r="J20" i="6"/>
  <c r="Q20" i="6"/>
  <c r="J23" i="6"/>
  <c r="Q23" i="6"/>
  <c r="J24" i="6"/>
  <c r="Q24" i="6"/>
  <c r="J25" i="6"/>
  <c r="Q25" i="6"/>
  <c r="J28" i="6"/>
  <c r="Q28" i="6"/>
  <c r="J29" i="6"/>
  <c r="Q29" i="6"/>
  <c r="J30" i="6"/>
  <c r="Q30" i="6"/>
  <c r="J33" i="6"/>
  <c r="Q33" i="6"/>
  <c r="J34" i="6"/>
  <c r="Q34" i="6"/>
  <c r="J35" i="6"/>
  <c r="Q35" i="6"/>
  <c r="J38" i="6"/>
  <c r="Q38" i="6"/>
  <c r="J39" i="6"/>
  <c r="Q39" i="6"/>
  <c r="J40" i="6"/>
  <c r="Q40" i="6"/>
  <c r="J45" i="6"/>
  <c r="Q45" i="6"/>
  <c r="J46" i="6"/>
  <c r="Q46" i="6"/>
  <c r="J47" i="6"/>
  <c r="Q47" i="6"/>
  <c r="J50" i="6"/>
  <c r="Q50" i="6"/>
  <c r="J51" i="6"/>
  <c r="Q51" i="6"/>
  <c r="J52" i="6"/>
  <c r="Q52" i="6"/>
  <c r="J55" i="6"/>
  <c r="Q55" i="6"/>
  <c r="J56" i="6"/>
  <c r="Q56" i="6"/>
  <c r="J57" i="6"/>
  <c r="Q57" i="6"/>
  <c r="Q60" i="6"/>
  <c r="J61" i="6"/>
  <c r="Q61" i="6"/>
  <c r="J62" i="6"/>
  <c r="Q62" i="6"/>
  <c r="J65" i="6"/>
  <c r="Q65" i="6"/>
  <c r="J66" i="6"/>
  <c r="Q66" i="6"/>
  <c r="J67" i="6"/>
  <c r="Q67" i="6"/>
  <c r="J70" i="6"/>
  <c r="Q70" i="6"/>
  <c r="J71" i="6"/>
  <c r="Q71" i="6"/>
  <c r="J72" i="6"/>
  <c r="Q72" i="6"/>
  <c r="J76" i="6"/>
  <c r="Q76" i="6"/>
  <c r="J77" i="6"/>
  <c r="Q77" i="6"/>
  <c r="J78" i="6"/>
  <c r="Q78" i="6"/>
  <c r="J81" i="6"/>
  <c r="Q81" i="6"/>
  <c r="J82" i="6"/>
  <c r="Q82" i="6"/>
  <c r="J83" i="6"/>
  <c r="Q83" i="6"/>
  <c r="J86" i="6"/>
  <c r="Q86" i="6"/>
  <c r="J87" i="6"/>
  <c r="Q87" i="6"/>
  <c r="J88" i="6"/>
  <c r="Q88" i="6"/>
  <c r="J91" i="6"/>
  <c r="Q91" i="6"/>
  <c r="J92" i="6"/>
  <c r="Q92" i="6"/>
  <c r="J93" i="6"/>
  <c r="Q93" i="6"/>
  <c r="J96" i="6"/>
  <c r="Q96" i="6"/>
  <c r="J97" i="6"/>
  <c r="Q97" i="6"/>
  <c r="J98" i="6"/>
  <c r="Q98" i="6"/>
  <c r="J101" i="6"/>
  <c r="Q101" i="6"/>
  <c r="J102" i="6"/>
  <c r="Q102" i="6"/>
  <c r="J103" i="6"/>
  <c r="Q103" i="6"/>
  <c r="R13" i="4"/>
  <c r="J16" i="4"/>
  <c r="R16" i="4"/>
  <c r="J17" i="4"/>
  <c r="R17" i="4"/>
  <c r="J20" i="4"/>
  <c r="R20" i="4"/>
  <c r="J21" i="4"/>
  <c r="R21" i="4"/>
  <c r="J24" i="4"/>
  <c r="R24" i="4"/>
  <c r="J25" i="4"/>
  <c r="R25" i="4"/>
  <c r="J26" i="4"/>
  <c r="R26" i="4"/>
  <c r="N28" i="4"/>
  <c r="T28" i="4"/>
  <c r="U28" i="4"/>
  <c r="R28" i="4"/>
  <c r="V28" i="4"/>
  <c r="J34" i="4"/>
  <c r="R34" i="4"/>
  <c r="R35" i="4"/>
  <c r="J38" i="4"/>
  <c r="R38" i="4"/>
  <c r="J39" i="4"/>
  <c r="R39" i="4"/>
  <c r="J40" i="4"/>
  <c r="R40" i="4"/>
  <c r="J43" i="4"/>
  <c r="R43" i="4"/>
  <c r="J44" i="4"/>
  <c r="R44" i="4"/>
  <c r="J47" i="4"/>
  <c r="R47" i="4"/>
  <c r="J48" i="4"/>
  <c r="R48" i="4"/>
  <c r="J49" i="4"/>
  <c r="R49" i="4"/>
  <c r="N51" i="4"/>
  <c r="T51" i="4"/>
  <c r="U51" i="4"/>
  <c r="V51" i="4"/>
  <c r="J57" i="4"/>
  <c r="R57" i="4"/>
  <c r="R58" i="4"/>
  <c r="J61" i="4"/>
  <c r="R61" i="4"/>
  <c r="J62" i="4"/>
  <c r="R62" i="4"/>
  <c r="J63" i="4"/>
  <c r="R63" i="4"/>
  <c r="J66" i="4"/>
  <c r="R66" i="4"/>
  <c r="J67" i="4"/>
  <c r="R67" i="4"/>
  <c r="J70" i="4"/>
  <c r="R70" i="4"/>
  <c r="J71" i="4"/>
  <c r="R71" i="4"/>
  <c r="J72" i="4"/>
  <c r="R72" i="4"/>
  <c r="N74" i="4"/>
  <c r="T74" i="4"/>
  <c r="U74" i="4"/>
  <c r="R74" i="4" s="1"/>
  <c r="V74" i="4"/>
  <c r="J28" i="8"/>
  <c r="J38" i="8"/>
  <c r="J39" i="8"/>
  <c r="J45" i="8"/>
  <c r="J29" i="8"/>
  <c r="J133" i="8"/>
  <c r="J139" i="8"/>
  <c r="J142" i="8"/>
  <c r="J143" i="8"/>
  <c r="J149" i="8"/>
  <c r="J25" i="8"/>
  <c r="J76" i="8"/>
  <c r="J23" i="8"/>
  <c r="J24" i="8"/>
  <c r="J30" i="8"/>
  <c r="J33" i="8"/>
  <c r="L57" i="8"/>
  <c r="J57" i="8"/>
  <c r="J34" i="8"/>
  <c r="J40" i="8"/>
  <c r="J43" i="8"/>
  <c r="J44" i="8"/>
  <c r="J80" i="8"/>
  <c r="J81" i="8"/>
  <c r="L110" i="8"/>
  <c r="J110" i="8"/>
  <c r="J87" i="8"/>
  <c r="J90" i="8"/>
  <c r="J91" i="8"/>
  <c r="J97" i="8"/>
  <c r="J127" i="8"/>
  <c r="J128" i="8"/>
  <c r="J134" i="8"/>
  <c r="J137" i="8"/>
  <c r="J138" i="8"/>
  <c r="J144" i="8"/>
  <c r="J147" i="8"/>
  <c r="J148" i="8"/>
  <c r="N50" i="3"/>
  <c r="N19" i="15" s="1"/>
  <c r="L58" i="8"/>
  <c r="J58" i="8"/>
  <c r="J35" i="8"/>
  <c r="L52" i="8"/>
  <c r="L51" i="8"/>
  <c r="L54" i="8" s="1"/>
  <c r="L162" i="8"/>
  <c r="J162" i="8"/>
  <c r="M111" i="8"/>
  <c r="M112" i="8"/>
  <c r="N163" i="8"/>
  <c r="M103" i="8"/>
  <c r="M106" i="8" s="1"/>
  <c r="M121" i="8" s="1"/>
  <c r="M24" i="3" s="1"/>
  <c r="N156" i="8"/>
  <c r="J156" i="8" s="1"/>
  <c r="M104" i="8"/>
  <c r="M52" i="8"/>
  <c r="N51" i="8"/>
  <c r="N54" i="8" s="1"/>
  <c r="N69" i="8" s="1"/>
  <c r="N16" i="3" s="1"/>
  <c r="N155" i="8"/>
  <c r="N158" i="8" s="1"/>
  <c r="N173" i="8" s="1"/>
  <c r="N32" i="3" s="1"/>
  <c r="N93" i="3" s="1"/>
  <c r="N104" i="8"/>
  <c r="N52" i="8"/>
  <c r="N59" i="8"/>
  <c r="N60" i="8"/>
  <c r="L163" i="8"/>
  <c r="N164" i="8"/>
  <c r="M161" i="8"/>
  <c r="J161" i="8"/>
  <c r="M156" i="8"/>
  <c r="L109" i="8"/>
  <c r="J109" i="8"/>
  <c r="M51" i="8"/>
  <c r="M53" i="8" s="1"/>
  <c r="M68" i="8" s="1"/>
  <c r="J148" i="7"/>
  <c r="J145" i="7"/>
  <c r="J207" i="7"/>
  <c r="J180" i="7"/>
  <c r="J174" i="7"/>
  <c r="J103" i="7"/>
  <c r="J101" i="7"/>
  <c r="M158" i="7"/>
  <c r="J97" i="7"/>
  <c r="J88" i="7"/>
  <c r="R51" i="4"/>
  <c r="J139" i="7"/>
  <c r="N111" i="8"/>
  <c r="N112" i="8"/>
  <c r="U71" i="7"/>
  <c r="S71" i="7"/>
  <c r="J30" i="7"/>
  <c r="J22" i="7"/>
  <c r="J21" i="7"/>
  <c r="N103" i="8"/>
  <c r="L103" i="8"/>
  <c r="M59" i="8"/>
  <c r="M60" i="8"/>
  <c r="L60" i="8"/>
  <c r="J60" i="8" s="1"/>
  <c r="L59" i="8"/>
  <c r="J103" i="8"/>
  <c r="J155" i="8"/>
  <c r="J52" i="8"/>
  <c r="L164" i="8"/>
  <c r="L53" i="8"/>
  <c r="L111" i="8"/>
  <c r="J111" i="8" s="1"/>
  <c r="L158" i="8"/>
  <c r="M158" i="8"/>
  <c r="M173" i="8" s="1"/>
  <c r="M32" i="3" s="1"/>
  <c r="L157" i="8"/>
  <c r="L172" i="8" s="1"/>
  <c r="L31" i="3" s="1"/>
  <c r="M105" i="8"/>
  <c r="M120" i="8" s="1"/>
  <c r="M23" i="3" s="1"/>
  <c r="L112" i="8"/>
  <c r="J112" i="8" s="1"/>
  <c r="N157" i="8"/>
  <c r="N172" i="8" s="1"/>
  <c r="N31" i="3" s="1"/>
  <c r="M157" i="8"/>
  <c r="M172" i="8" s="1"/>
  <c r="M31" i="3" s="1"/>
  <c r="M163" i="8"/>
  <c r="J163" i="8" s="1"/>
  <c r="M164" i="8"/>
  <c r="N105" i="8"/>
  <c r="N120" i="8" s="1"/>
  <c r="N23" i="3" s="1"/>
  <c r="N106" i="8"/>
  <c r="N121" i="8" s="1"/>
  <c r="N24" i="3" s="1"/>
  <c r="J164" i="8"/>
  <c r="L173" i="8"/>
  <c r="L32" i="3" s="1"/>
  <c r="L68" i="8"/>
  <c r="L15" i="3" s="1"/>
  <c r="J143" i="7"/>
  <c r="J76" i="7"/>
  <c r="J221" i="7"/>
  <c r="J227" i="7"/>
  <c r="X158" i="7"/>
  <c r="L158" i="7"/>
  <c r="J75" i="7"/>
  <c r="X33" i="7"/>
  <c r="J67" i="7"/>
  <c r="J26" i="7"/>
  <c r="J92" i="7"/>
  <c r="J94" i="7"/>
  <c r="J98" i="7"/>
  <c r="J169" i="7"/>
  <c r="J171" i="7"/>
  <c r="J175" i="7"/>
  <c r="S182" i="7"/>
  <c r="X231" i="7"/>
  <c r="J226" i="7"/>
  <c r="J179" i="7"/>
  <c r="J153" i="7"/>
  <c r="J149" i="7"/>
  <c r="N158" i="7"/>
  <c r="J158" i="7"/>
  <c r="X71" i="7"/>
  <c r="N71" i="7"/>
  <c r="N81" i="7"/>
  <c r="J17" i="7"/>
  <c r="J25" i="7"/>
  <c r="J29" i="7"/>
  <c r="J31" i="7"/>
  <c r="J102" i="7"/>
  <c r="X105" i="7"/>
  <c r="J178" i="7"/>
  <c r="N222" i="7"/>
  <c r="N231" i="7"/>
  <c r="N182" i="7"/>
  <c r="L222" i="7"/>
  <c r="J222" i="7"/>
  <c r="J218" i="7"/>
  <c r="J170" i="7"/>
  <c r="U182" i="7"/>
  <c r="J212" i="7"/>
  <c r="J165" i="7"/>
  <c r="U158" i="7"/>
  <c r="S158" i="7"/>
  <c r="J93" i="7"/>
  <c r="U231" i="7"/>
  <c r="M231" i="7"/>
  <c r="J152" i="7"/>
  <c r="S33" i="7"/>
  <c r="U33" i="7"/>
  <c r="J72" i="7"/>
  <c r="S231" i="7"/>
  <c r="L81" i="7"/>
  <c r="J71" i="7"/>
  <c r="L231" i="7"/>
  <c r="J154" i="7"/>
  <c r="J77" i="7"/>
  <c r="J63" i="7"/>
  <c r="M81" i="7"/>
  <c r="X182" i="7"/>
  <c r="J225" i="7"/>
  <c r="J231" i="7"/>
  <c r="J81" i="7"/>
  <c r="T170" i="7"/>
  <c r="X217" i="7"/>
  <c r="V182" i="7"/>
  <c r="V216" i="7"/>
  <c r="V230" i="7"/>
  <c r="T169" i="7"/>
  <c r="X216" i="7"/>
  <c r="J216" i="7"/>
  <c r="L58" i="4"/>
  <c r="L166" i="7" s="1"/>
  <c r="L89" i="7"/>
  <c r="L51" i="4"/>
  <c r="M58" i="4"/>
  <c r="J44" i="19"/>
  <c r="J43" i="19"/>
  <c r="M35" i="4"/>
  <c r="M11" i="15"/>
  <c r="O11" i="15"/>
  <c r="O70" i="3"/>
  <c r="Q67" i="7"/>
  <c r="T80" i="7"/>
  <c r="Q80" i="7"/>
  <c r="Q21" i="7"/>
  <c r="T217" i="7"/>
  <c r="T216" i="7"/>
  <c r="T182" i="7"/>
  <c r="O25" i="15"/>
  <c r="L74" i="4"/>
  <c r="J74" i="4" s="1"/>
  <c r="L140" i="7"/>
  <c r="L157" i="7"/>
  <c r="L20" i="3" s="1"/>
  <c r="L17" i="14" s="1"/>
  <c r="L105" i="7"/>
  <c r="M18" i="7"/>
  <c r="M64" i="7" s="1"/>
  <c r="M80" i="7" s="1"/>
  <c r="M12" i="3" s="1"/>
  <c r="M28" i="4"/>
  <c r="M166" i="7"/>
  <c r="M74" i="4"/>
  <c r="M89" i="7"/>
  <c r="M105" i="7" s="1"/>
  <c r="M51" i="4"/>
  <c r="J35" i="4"/>
  <c r="M213" i="7"/>
  <c r="M230" i="7" s="1"/>
  <c r="M28" i="3" s="1"/>
  <c r="M23" i="14" s="1"/>
  <c r="M182" i="7"/>
  <c r="S173" i="8" l="1"/>
  <c r="Q106" i="8"/>
  <c r="M84" i="3"/>
  <c r="L41" i="3"/>
  <c r="Q121" i="8"/>
  <c r="N84" i="3"/>
  <c r="L51" i="3"/>
  <c r="L50" i="3"/>
  <c r="Q68" i="8"/>
  <c r="S172" i="8"/>
  <c r="J59" i="8"/>
  <c r="J166" i="7"/>
  <c r="L182" i="7"/>
  <c r="L213" i="7"/>
  <c r="L230" i="7" s="1"/>
  <c r="L28" i="3" s="1"/>
  <c r="L23" i="14" s="1"/>
  <c r="J58" i="4"/>
  <c r="J51" i="4"/>
  <c r="J13" i="4"/>
  <c r="L18" i="7"/>
  <c r="J42" i="19"/>
  <c r="M33" i="7"/>
  <c r="M140" i="7"/>
  <c r="M157" i="7" s="1"/>
  <c r="M20" i="3" s="1"/>
  <c r="M17" i="14" s="1"/>
  <c r="J182" i="7"/>
  <c r="L53" i="16"/>
  <c r="N11" i="16"/>
  <c r="N51" i="16" s="1"/>
  <c r="N63" i="14"/>
  <c r="L63" i="14"/>
  <c r="M63" i="14"/>
  <c r="M11" i="16"/>
  <c r="M51" i="16" s="1"/>
  <c r="N75" i="3"/>
  <c r="J41" i="3"/>
  <c r="O17" i="14"/>
  <c r="J12" i="15"/>
  <c r="O74" i="3"/>
  <c r="O23" i="14"/>
  <c r="M93" i="3"/>
  <c r="L11" i="15"/>
  <c r="J11" i="15" s="1"/>
  <c r="J40" i="15" s="1"/>
  <c r="O83" i="3"/>
  <c r="O92" i="3"/>
  <c r="N230" i="7"/>
  <c r="N28" i="3" s="1"/>
  <c r="N23" i="14" s="1"/>
  <c r="N140" i="7"/>
  <c r="N105" i="7"/>
  <c r="J105" i="7" s="1"/>
  <c r="J89" i="7"/>
  <c r="N33" i="7"/>
  <c r="J77" i="8"/>
  <c r="N53" i="8"/>
  <c r="N68" i="8" s="1"/>
  <c r="N15" i="3" s="1"/>
  <c r="N74" i="3" s="1"/>
  <c r="J173" i="8"/>
  <c r="J157" i="8"/>
  <c r="J158" i="8"/>
  <c r="M54" i="8"/>
  <c r="M69" i="8" s="1"/>
  <c r="M16" i="3" s="1"/>
  <c r="M75" i="3" s="1"/>
  <c r="M15" i="3"/>
  <c r="M74" i="3" s="1"/>
  <c r="J68" i="8"/>
  <c r="L104" i="8"/>
  <c r="L69" i="8"/>
  <c r="J51" i="8"/>
  <c r="J41" i="15"/>
  <c r="J52" i="15"/>
  <c r="J47" i="15"/>
  <c r="J42" i="15"/>
  <c r="N53" i="16"/>
  <c r="O12" i="16"/>
  <c r="J12" i="16" s="1"/>
  <c r="J62" i="15"/>
  <c r="M50" i="16"/>
  <c r="J59" i="14"/>
  <c r="M53" i="16"/>
  <c r="J32" i="3"/>
  <c r="J51" i="3"/>
  <c r="M18" i="14"/>
  <c r="M83" i="3"/>
  <c r="N92" i="3"/>
  <c r="N24" i="14"/>
  <c r="J31" i="3"/>
  <c r="L24" i="14"/>
  <c r="N83" i="3"/>
  <c r="N18" i="14"/>
  <c r="L13" i="14"/>
  <c r="L74" i="3"/>
  <c r="M24" i="14"/>
  <c r="M92" i="3"/>
  <c r="J172" i="8"/>
  <c r="J50" i="3"/>
  <c r="J40" i="3"/>
  <c r="L19" i="15"/>
  <c r="J19" i="15" s="1"/>
  <c r="J46" i="15" s="1"/>
  <c r="M70" i="3"/>
  <c r="M12" i="14"/>
  <c r="N70" i="3"/>
  <c r="N12" i="14"/>
  <c r="J28" i="4"/>
  <c r="N25" i="15"/>
  <c r="T230" i="7"/>
  <c r="M25" i="15"/>
  <c r="M88" i="3"/>
  <c r="S230" i="7"/>
  <c r="N18" i="15"/>
  <c r="S157" i="7"/>
  <c r="M18" i="15"/>
  <c r="M79" i="3"/>
  <c r="Q88" i="7"/>
  <c r="S105" i="7"/>
  <c r="U105" i="7"/>
  <c r="S140" i="7"/>
  <c r="J54" i="8" l="1"/>
  <c r="Q173" i="8"/>
  <c r="L62" i="3"/>
  <c r="Q172" i="8"/>
  <c r="L61" i="3"/>
  <c r="J213" i="7"/>
  <c r="J23" i="14"/>
  <c r="J45" i="14" s="1"/>
  <c r="J28" i="3"/>
  <c r="L64" i="7"/>
  <c r="L33" i="7"/>
  <c r="J33" i="7" s="1"/>
  <c r="J18" i="7"/>
  <c r="N55" i="16"/>
  <c r="E36" i="12"/>
  <c r="L11" i="16"/>
  <c r="L51" i="16" s="1"/>
  <c r="L55" i="16" s="1"/>
  <c r="O11" i="16"/>
  <c r="O51" i="16" s="1"/>
  <c r="O63" i="14"/>
  <c r="J63" i="14" s="1"/>
  <c r="J15" i="3"/>
  <c r="M13" i="14"/>
  <c r="N13" i="14"/>
  <c r="N88" i="3"/>
  <c r="J230" i="7"/>
  <c r="N157" i="7"/>
  <c r="J140" i="7"/>
  <c r="J53" i="8"/>
  <c r="J13" i="14"/>
  <c r="J38" i="14" s="1"/>
  <c r="J104" i="8"/>
  <c r="L106" i="8"/>
  <c r="L105" i="8"/>
  <c r="L16" i="3"/>
  <c r="J69" i="8"/>
  <c r="J57" i="15"/>
  <c r="J18" i="16"/>
  <c r="O53" i="16"/>
  <c r="J53" i="16" s="1"/>
  <c r="O50" i="16"/>
  <c r="M55" i="16"/>
  <c r="J74" i="3"/>
  <c r="J24" i="14"/>
  <c r="J46" i="14" s="1"/>
  <c r="L58" i="3"/>
  <c r="J58" i="3" s="1"/>
  <c r="L47" i="3"/>
  <c r="J47" i="3" s="1"/>
  <c r="Q105" i="7"/>
  <c r="J62" i="3" l="1"/>
  <c r="L93" i="3"/>
  <c r="J93" i="3" s="1"/>
  <c r="L26" i="15"/>
  <c r="J26" i="15" s="1"/>
  <c r="J51" i="15" s="1"/>
  <c r="J56" i="15" s="1"/>
  <c r="J61" i="3"/>
  <c r="L92" i="3"/>
  <c r="J92" i="3" s="1"/>
  <c r="L80" i="7"/>
  <c r="J64" i="7"/>
  <c r="J51" i="16"/>
  <c r="J11" i="16"/>
  <c r="N20" i="3"/>
  <c r="J157" i="7"/>
  <c r="L121" i="8"/>
  <c r="J106" i="8"/>
  <c r="J105" i="8"/>
  <c r="L120" i="8"/>
  <c r="J16" i="3"/>
  <c r="L75" i="3"/>
  <c r="J75" i="3" s="1"/>
  <c r="O55" i="16"/>
  <c r="J55" i="16" s="1"/>
  <c r="J50" i="16"/>
  <c r="L88" i="3"/>
  <c r="J88" i="3" s="1"/>
  <c r="L25" i="15"/>
  <c r="J25" i="15" s="1"/>
  <c r="J50" i="15" s="1"/>
  <c r="L79" i="3"/>
  <c r="L18" i="15"/>
  <c r="J18" i="15" s="1"/>
  <c r="J45" i="15" s="1"/>
  <c r="L12" i="3" l="1"/>
  <c r="J80" i="7"/>
  <c r="J27" i="16"/>
  <c r="J20" i="3"/>
  <c r="N17" i="14"/>
  <c r="J17" i="14" s="1"/>
  <c r="J41" i="14" s="1"/>
  <c r="N79" i="3"/>
  <c r="J79" i="3" s="1"/>
  <c r="J121" i="8"/>
  <c r="L24" i="3"/>
  <c r="L23" i="3"/>
  <c r="J120" i="8"/>
  <c r="J55" i="15"/>
  <c r="J64" i="15" s="1"/>
  <c r="J22" i="16" s="1"/>
  <c r="L31" i="16" s="1"/>
  <c r="J12" i="3" l="1"/>
  <c r="L12" i="14"/>
  <c r="J12" i="14" s="1"/>
  <c r="J37" i="14" s="1"/>
  <c r="J49" i="14" s="1"/>
  <c r="L70" i="3"/>
  <c r="J70" i="3" s="1"/>
  <c r="J24" i="3"/>
  <c r="L84" i="3"/>
  <c r="J84" i="3" s="1"/>
  <c r="J23" i="3"/>
  <c r="L18" i="14"/>
  <c r="J18" i="14" s="1"/>
  <c r="J42" i="14" s="1"/>
  <c r="J50" i="14" s="1"/>
  <c r="L83" i="3"/>
  <c r="J83" i="3" s="1"/>
  <c r="N31" i="16"/>
  <c r="O31" i="16"/>
  <c r="M31" i="16"/>
  <c r="J65" i="14" l="1"/>
  <c r="J19" i="16" s="1"/>
  <c r="M28" i="16" s="1"/>
  <c r="M33" i="16" s="1"/>
  <c r="J31" i="16"/>
  <c r="N28" i="16" l="1"/>
  <c r="N33" i="16" s="1"/>
  <c r="L28" i="16"/>
  <c r="L33" i="16" s="1"/>
  <c r="O28" i="16"/>
  <c r="O33" i="16" s="1"/>
  <c r="J28" i="16" l="1"/>
  <c r="J33" i="16"/>
</calcChain>
</file>

<file path=xl/comments1.xml><?xml version="1.0" encoding="utf-8"?>
<comments xmlns="http://schemas.openxmlformats.org/spreadsheetml/2006/main">
  <authors>
    <author>Dijk, Judith van</author>
  </authors>
  <commentList>
    <comment ref="O12" authorId="0">
      <text>
        <r>
          <rPr>
            <sz val="8"/>
            <color indexed="81"/>
            <rFont val="Tahoma"/>
            <family val="2"/>
          </rPr>
          <t>Input gewijzigd n.a.v. ECLI:NL:CBB:2018:348</t>
        </r>
      </text>
    </comment>
    <comment ref="O16" authorId="0">
      <text>
        <r>
          <rPr>
            <sz val="8"/>
            <color indexed="81"/>
            <rFont val="Tahoma"/>
            <family val="2"/>
          </rPr>
          <t>Input gewijzigd n.a.v. ECLI:NL:CBB:2018:348</t>
        </r>
      </text>
    </comment>
    <comment ref="O20" authorId="0">
      <text>
        <r>
          <rPr>
            <sz val="8"/>
            <color indexed="81"/>
            <rFont val="Tahoma"/>
            <family val="2"/>
          </rPr>
          <t>Input gewijzigd n.a.v. ECLI:NL:CBB:2018:348</t>
        </r>
      </text>
    </comment>
  </commentList>
</comments>
</file>

<file path=xl/comments2.xml><?xml version="1.0" encoding="utf-8"?>
<comments xmlns="http://schemas.openxmlformats.org/spreadsheetml/2006/main">
  <authors>
    <author>Dijk, Judith van</author>
  </authors>
  <commentList>
    <comment ref="J15" authorId="0">
      <text>
        <r>
          <rPr>
            <sz val="8"/>
            <color indexed="81"/>
            <rFont val="Tahoma"/>
            <family val="2"/>
          </rPr>
          <t>Parameter gewijzigd n.a.v. ECLI:NL:CBB:2019:634;
vastgesteld in WACC bijlage gewijzigd methodebesluit 2017-2021 (d.d. 24 januari 2019)</t>
        </r>
      </text>
    </comment>
    <comment ref="J16" authorId="0">
      <text>
        <r>
          <rPr>
            <sz val="8"/>
            <color indexed="81"/>
            <rFont val="Tahoma"/>
            <family val="2"/>
          </rPr>
          <t>Parameter vastgesteld o.b.v. ECLI:NL:CBB:2019:634</t>
        </r>
      </text>
    </comment>
  </commentList>
</comments>
</file>

<file path=xl/comments3.xml><?xml version="1.0" encoding="utf-8"?>
<comments xmlns="http://schemas.openxmlformats.org/spreadsheetml/2006/main">
  <authors>
    <author>Zande, Monique van der</author>
    <author>Dijk, Judith van</author>
  </authors>
  <commentList>
    <comment ref="E9" authorId="0">
      <text>
        <r>
          <rPr>
            <sz val="8"/>
            <color indexed="81"/>
            <rFont val="Tahoma"/>
            <family val="2"/>
          </rPr>
          <t xml:space="preserve">Aantal afnemers zijn stabiel per jaar. 
</t>
        </r>
      </text>
    </comment>
    <comment ref="G14" authorId="1">
      <text>
        <r>
          <rPr>
            <sz val="8"/>
            <color indexed="81"/>
            <rFont val="Tahoma"/>
            <family val="2"/>
          </rPr>
          <t>Input gewijzigd n.a.v. ECLI:NL:CBB:2018:348</t>
        </r>
      </text>
    </comment>
    <comment ref="H14" authorId="1">
      <text>
        <r>
          <rPr>
            <sz val="8"/>
            <color indexed="81"/>
            <rFont val="Tahoma"/>
            <family val="2"/>
          </rPr>
          <t>Input gewijzigd n.a.v. ECLI:NL:CBB:2018:348</t>
        </r>
      </text>
    </comment>
    <comment ref="I14" authorId="1">
      <text>
        <r>
          <rPr>
            <sz val="8"/>
            <color indexed="81"/>
            <rFont val="Tahoma"/>
            <family val="2"/>
          </rPr>
          <t>Input gewijzigd n.a.v. ECLI:NL:CBB:2018:348</t>
        </r>
      </text>
    </comment>
    <comment ref="G20" authorId="1">
      <text>
        <r>
          <rPr>
            <sz val="8"/>
            <color indexed="81"/>
            <rFont val="Tahoma"/>
            <family val="2"/>
          </rPr>
          <t>Input gewijzigd n.a.v. ECLI:NL:CBB:2018:348</t>
        </r>
      </text>
    </comment>
    <comment ref="H20" authorId="1">
      <text>
        <r>
          <rPr>
            <sz val="8"/>
            <color indexed="81"/>
            <rFont val="Tahoma"/>
            <family val="2"/>
          </rPr>
          <t>Input gewijzigd n.a.v. ECLI:NL:CBB:2018:348</t>
        </r>
      </text>
    </comment>
    <comment ref="I20" authorId="1">
      <text>
        <r>
          <rPr>
            <sz val="8"/>
            <color indexed="81"/>
            <rFont val="Tahoma"/>
            <family val="2"/>
          </rPr>
          <t>Input gewijzigd n.a.v. ECLI:NL:CBB:2018:348</t>
        </r>
      </text>
    </comment>
    <comment ref="G26" authorId="1">
      <text>
        <r>
          <rPr>
            <sz val="8"/>
            <color indexed="81"/>
            <rFont val="Tahoma"/>
            <family val="2"/>
          </rPr>
          <t>Input gewijzigd n.a.v. ECLI:NL:CBB:2018:348</t>
        </r>
      </text>
    </comment>
    <comment ref="H26" authorId="1">
      <text>
        <r>
          <rPr>
            <sz val="8"/>
            <color indexed="81"/>
            <rFont val="Tahoma"/>
            <family val="2"/>
          </rPr>
          <t>Input gewijzigd n.a.v. ECLI:NL:CBB:2018:348</t>
        </r>
      </text>
    </comment>
    <comment ref="I26" authorId="1">
      <text>
        <r>
          <rPr>
            <sz val="8"/>
            <color indexed="81"/>
            <rFont val="Tahoma"/>
            <family val="2"/>
          </rPr>
          <t>Input gewijzigd n.a.v. ECLI:NL:CBB:2018:348</t>
        </r>
      </text>
    </comment>
  </commentList>
</comments>
</file>

<file path=xl/comments4.xml><?xml version="1.0" encoding="utf-8"?>
<comments xmlns="http://schemas.openxmlformats.org/spreadsheetml/2006/main">
  <authors>
    <author>Dijk, Judith van</author>
  </authors>
  <commentList>
    <comment ref="J30" authorId="0">
      <text>
        <r>
          <rPr>
            <sz val="8"/>
            <color indexed="81"/>
            <rFont val="Tahoma"/>
            <family val="2"/>
          </rPr>
          <t>Parameter bijgesteld o.b.v. herstel x-factorbesluit gas transportdienst</t>
        </r>
      </text>
    </comment>
  </commentList>
</comments>
</file>

<file path=xl/sharedStrings.xml><?xml version="1.0" encoding="utf-8"?>
<sst xmlns="http://schemas.openxmlformats.org/spreadsheetml/2006/main" count="1204" uniqueCount="238">
  <si>
    <t>EUR, pp 2015</t>
  </si>
  <si>
    <t>Totaal operationele kosten uit gereguleerde activiteiten</t>
  </si>
  <si>
    <t>Totaal aan onttrekkingen uit voorzieningen</t>
  </si>
  <si>
    <t>Afschrijving debiteuren grootverbruik</t>
  </si>
  <si>
    <t>Afschrijving debiteuren kleinverbruik overig</t>
  </si>
  <si>
    <t>Afschrijving debiteuren wegens fraude/leegstand </t>
  </si>
  <si>
    <t>Voorzieningen</t>
  </si>
  <si>
    <t>Gedoogbelastingen</t>
  </si>
  <si>
    <t>Precario</t>
  </si>
  <si>
    <t>Lokale Heffingen</t>
  </si>
  <si>
    <t>Overige kosten</t>
  </si>
  <si>
    <t>Toezichtskosten</t>
  </si>
  <si>
    <t>Personeelskosten, uitbesteed werk en andere externe kosten</t>
  </si>
  <si>
    <t>Reguliere operationele kosten</t>
  </si>
  <si>
    <t>Inkoop transport bij regionale netbeheerder(s)</t>
  </si>
  <si>
    <t>Inkoop transport bij landelijk netbeheerder</t>
  </si>
  <si>
    <t>Inkoop</t>
  </si>
  <si>
    <t>OPEX 2015</t>
  </si>
  <si>
    <t>EUR, pp 2014</t>
  </si>
  <si>
    <t>OPEX 2014</t>
  </si>
  <si>
    <t>EUR, pp 2013</t>
  </si>
  <si>
    <t>OPEX 2013</t>
  </si>
  <si>
    <t>Bron</t>
  </si>
  <si>
    <t>ZEBRA</t>
  </si>
  <si>
    <t>Enexis</t>
  </si>
  <si>
    <t>Enduris</t>
  </si>
  <si>
    <t>Totaal/algemeen</t>
  </si>
  <si>
    <t>Eenheid</t>
  </si>
  <si>
    <t>Op basis van</t>
  </si>
  <si>
    <t>Aansluitdienst</t>
  </si>
  <si>
    <t>Transportdienst</t>
  </si>
  <si>
    <t>Input operationele kosten- EHD</t>
  </si>
  <si>
    <t>in EUR, pp 2015</t>
  </si>
  <si>
    <t>Totaal</t>
  </si>
  <si>
    <t>in EUR, pp 2014</t>
  </si>
  <si>
    <t>in EUR, pp 2013</t>
  </si>
  <si>
    <t>Zebra</t>
  </si>
  <si>
    <t>Boekwaarde (ultimo jaar)</t>
  </si>
  <si>
    <t>Afschrijvingen</t>
  </si>
  <si>
    <t>Investeringsbedrag</t>
  </si>
  <si>
    <t>Totalen</t>
  </si>
  <si>
    <t>Boekwaarde overgenomen netten</t>
  </si>
  <si>
    <t>Afschrijvingen overgenomen netten</t>
  </si>
  <si>
    <t>Investeringsbedrag overgenomen netten</t>
  </si>
  <si>
    <t>Bijzonderheid: overgenomen netten</t>
  </si>
  <si>
    <t>Boekwaarde UI's</t>
  </si>
  <si>
    <t>Afschrijvingen UI's</t>
  </si>
  <si>
    <t>Investeringsbedrag UI's</t>
  </si>
  <si>
    <t>Bijzonderheid: UI's</t>
  </si>
  <si>
    <t>Boekwaarde precario</t>
  </si>
  <si>
    <t>Afschrijvingen precario</t>
  </si>
  <si>
    <t>Investeringsbedrag boekjaar precario</t>
  </si>
  <si>
    <t>Bijzonderheid: precario</t>
  </si>
  <si>
    <t>Boekwaarde</t>
  </si>
  <si>
    <t>Investeringsbedrag boekjaar</t>
  </si>
  <si>
    <t>Nieuwe Investeringen (excl. Bijzonderheden)</t>
  </si>
  <si>
    <t>Boekwaarde Start-GAW</t>
  </si>
  <si>
    <t>Afschrijvingen Start-GAW</t>
  </si>
  <si>
    <t>Investeringsbedrag boekjaar Start-GAW</t>
  </si>
  <si>
    <t>Start-GAW (excl. bijzonderheden)</t>
  </si>
  <si>
    <t>GAW 2015</t>
  </si>
  <si>
    <t xml:space="preserve"> </t>
  </si>
  <si>
    <t>GAW 2014</t>
  </si>
  <si>
    <t>GAW 2013</t>
  </si>
  <si>
    <t>ZEBRA EHD</t>
  </si>
  <si>
    <t>Enexis EHD</t>
  </si>
  <si>
    <t>Enduris EHD</t>
  </si>
  <si>
    <t>GAW Import-EHD</t>
  </si>
  <si>
    <t>Input GAW</t>
  </si>
  <si>
    <t>Netto OPEX t.b.v de regulering</t>
  </si>
  <si>
    <t>NETTO-OPEX</t>
  </si>
  <si>
    <t>AANPASSINGEN O.B.V. BEOORDELING ACM</t>
  </si>
  <si>
    <t>OPHALEN RUWE OPEX</t>
  </si>
  <si>
    <t>Bewerking OPEX 2015</t>
  </si>
  <si>
    <t>Bewerking OPEX 2014</t>
  </si>
  <si>
    <t>Bewerking OPEX 2013</t>
  </si>
  <si>
    <t>Berekening netto-OPEX-aansluitdienst</t>
  </si>
  <si>
    <t>NETTO-KAPITAALKOSTEN T.B.V. REGULERING</t>
  </si>
  <si>
    <t>Overige aanpassingen op de Kapitaalkosten (n.a.v. beoordeling ACM)</t>
  </si>
  <si>
    <t>Kapitaalkosten, BI2021</t>
  </si>
  <si>
    <t>Kapitaalkosten, BI2016</t>
  </si>
  <si>
    <t>GAW</t>
  </si>
  <si>
    <t>Kapitaalkosten ORV Lokale Heffingen</t>
  </si>
  <si>
    <t>Kapitaalkosten bruto, EI2021</t>
  </si>
  <si>
    <t>Kapitaalkosten Bruto, BI2016</t>
  </si>
  <si>
    <t>Kapitaalkosten voor Maatstaf</t>
  </si>
  <si>
    <t>BEREKENING RUWE KAPITAALKOSTEN</t>
  </si>
  <si>
    <t>OPHALEN RUWE GEGEVENS (zoals berekend in GAW-sheet)</t>
  </si>
  <si>
    <t>Kapitaalkosten 2015</t>
  </si>
  <si>
    <t>Kapitaalkosten 2014</t>
  </si>
  <si>
    <t>WACC EI2021</t>
  </si>
  <si>
    <t>WACC BI2016</t>
  </si>
  <si>
    <t>Kapitaalkosten EI2021</t>
  </si>
  <si>
    <t>Kapitaalkosten BI2016</t>
  </si>
  <si>
    <t xml:space="preserve">Kapitaalkosten 2013 </t>
  </si>
  <si>
    <t>%</t>
  </si>
  <si>
    <t>WACC</t>
  </si>
  <si>
    <t>Berekening kapitaalkosten</t>
  </si>
  <si>
    <t>Netto kosten 2013</t>
  </si>
  <si>
    <t>Maatstaf</t>
  </si>
  <si>
    <t>Reguliere operationele kosten 2013</t>
  </si>
  <si>
    <t>Excl. IT en ORV</t>
  </si>
  <si>
    <t>Totale lokale heffingen 2013</t>
  </si>
  <si>
    <t>Netto; WACC BI2016</t>
  </si>
  <si>
    <t>Netto; WACC EI2021</t>
  </si>
  <si>
    <t>Totale reguliere kapitaalkosten 2013</t>
  </si>
  <si>
    <t>Netto kosten 2014</t>
  </si>
  <si>
    <t>Reguliere operationele kosten 2014</t>
  </si>
  <si>
    <t>Totale lokale heffingen 2014</t>
  </si>
  <si>
    <t>Totale reguliere kapitaalkosten 2014</t>
  </si>
  <si>
    <t>Netto kosten 2015</t>
  </si>
  <si>
    <t>Reguliere operationele kosten 2015</t>
  </si>
  <si>
    <t>Totale lokale heffingen 2015</t>
  </si>
  <si>
    <t>Totale reguliere kapitaalkosten 2015</t>
  </si>
  <si>
    <t>Totale reguliere operationale kosten 2015</t>
  </si>
  <si>
    <t>Totale reguliere operationale kosten 2014</t>
  </si>
  <si>
    <t>Totale reguliere operationale kosten 2013</t>
  </si>
  <si>
    <t>Bruto, WACC 2016</t>
  </si>
  <si>
    <t xml:space="preserve">Bruto WACC 2021 </t>
  </si>
  <si>
    <t>Netto, WACC 2016</t>
  </si>
  <si>
    <t>Netto, WACC 2021</t>
  </si>
  <si>
    <t>Kapitaalkosten 2015, EI2021</t>
  </si>
  <si>
    <t>Kapitaalkosten 2015, BI2016</t>
  </si>
  <si>
    <t>Kapitaalkosten 2014, BI2016</t>
  </si>
  <si>
    <t>Kapitaalkosten 2014, EI2021</t>
  </si>
  <si>
    <t>Bruto, WACC 2021</t>
  </si>
  <si>
    <t>Kapitaalkosten 2013, BI2016</t>
  </si>
  <si>
    <t>Kapitaalkosten 2013, EI2021</t>
  </si>
  <si>
    <t>Aggregatie volumes EHD</t>
  </si>
  <si>
    <t xml:space="preserve">Gemeten volume </t>
  </si>
  <si>
    <t xml:space="preserve">Bron </t>
  </si>
  <si>
    <t>Zebra EHD</t>
  </si>
  <si>
    <t>Berekening wegingsfactoren</t>
  </si>
  <si>
    <t>Kosten</t>
  </si>
  <si>
    <t>Kosten 2013-2015 in efficiëntie-niveau en prijspeil 2016; voor maatstafberekening</t>
  </si>
  <si>
    <t xml:space="preserve">CPI en Productiviteitsverandering </t>
  </si>
  <si>
    <t>Productiviteitsverandering 2016 - 2021</t>
  </si>
  <si>
    <t>CPI van 2013 naar 2016</t>
  </si>
  <si>
    <t>CPI van 2014 naar 2016</t>
  </si>
  <si>
    <t>CPI van 2015 naar 2016</t>
  </si>
  <si>
    <t>Vastrecht</t>
  </si>
  <si>
    <t>Volumes vastrecht</t>
  </si>
  <si>
    <t>EUR, pp 2016</t>
  </si>
  <si>
    <t>Reguliere operationele kosten 2016</t>
  </si>
  <si>
    <t>Totale reguliere kapitaalkosten 2016</t>
  </si>
  <si>
    <t>Wegingsfactor Transportdienst</t>
  </si>
  <si>
    <t xml:space="preserve">Rekenvolumes </t>
  </si>
  <si>
    <t>TI vastrecht</t>
  </si>
  <si>
    <t>Wegingsfactor aansluitdienst</t>
  </si>
  <si>
    <t>Standaardisatie output</t>
  </si>
  <si>
    <t>Rekenvolumes TD</t>
  </si>
  <si>
    <t>Rekenvolumes AD</t>
  </si>
  <si>
    <t>Rekenvolumes TD NG6R</t>
  </si>
  <si>
    <t>Rekenvolumes AD NG6R</t>
  </si>
  <si>
    <t>Rekenvolume TD NG6R</t>
  </si>
  <si>
    <t>Rekenvolume AD NG6R</t>
  </si>
  <si>
    <t xml:space="preserve">Wegingsfactor </t>
  </si>
  <si>
    <t>Vastrecht (TOVT)</t>
  </si>
  <si>
    <t>Capaciteitsafhankelijk tarief (TAVTc)</t>
  </si>
  <si>
    <t>PAV</t>
  </si>
  <si>
    <t xml:space="preserve">Formule (50) en (51) </t>
  </si>
  <si>
    <t>Formule (17)</t>
  </si>
  <si>
    <t>Formule (18)</t>
  </si>
  <si>
    <t>Formule (20)</t>
  </si>
  <si>
    <t xml:space="preserve">Op dit tabblad worden de netto kapitaalkosten berekend. Dit betreft 2 stappen: 1) eerst worden de kapitaalkosten voor de begininkomsten (op basis van WACC 2016) en de kapitaalkosten voor de eindinkomsten (op basis van WACC 2021) berekend. 2) Vervolgens worden de aanpassingen n.a.v. ACM hiervan afgehaald. </t>
  </si>
  <si>
    <t>Dit blad geeft een overzicht van de data met betrekking tot de GAW berekening van zowel de transportdienst als de aansluitdienst van de EHD netten.</t>
  </si>
  <si>
    <t>Vergoeding EAV</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</si>
  <si>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</si>
  <si>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</si>
  <si>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</si>
  <si>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</si>
  <si>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</si>
  <si>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</si>
  <si>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</si>
  <si>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</si>
  <si>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</si>
  <si>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</si>
  <si>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</si>
  <si>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</si>
  <si>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</si>
  <si>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 xml:space="preserve">Wegingsfactor Vastrecht </t>
  </si>
  <si>
    <t>Op dit tabblad wordt de wegingsfactor voor de EHD-netten berekend. Dit betreft 3 stappen 1) het berekenen van de kosten van 2016; 2) het berekenen van de opbrengsten van vastrecht; 3) het berekenen van de uiteindelijke wegingsfactor voor transportdienst.</t>
  </si>
  <si>
    <t>Wegingsfactor Extra Hoge Druk (&gt;=16 bar) TD</t>
  </si>
  <si>
    <t>Wegingsfactor Extra Hoge Druk (&gt;=16 bar) AD</t>
  </si>
  <si>
    <r>
      <t xml:space="preserve">Controleregel: leeg is OK, waarschuwingen verschijnen in </t>
    </r>
    <r>
      <rPr>
        <b/>
        <sz val="10"/>
        <color rgb="FFFF0000"/>
        <rFont val="Arial"/>
        <family val="2"/>
      </rPr>
      <t>Rood</t>
    </r>
  </si>
  <si>
    <t>De gemeten volumes worden opgehaald op basis van informatieverzoeken van 18 november 2015 en 23 maart 2016</t>
  </si>
  <si>
    <t>Tarief vastrecht</t>
  </si>
  <si>
    <t>Begininkomsten EHD</t>
  </si>
  <si>
    <t xml:space="preserve">Tarieven </t>
  </si>
  <si>
    <t xml:space="preserve">Begininkomsten </t>
  </si>
  <si>
    <t>Totale kosten TD+AD</t>
  </si>
  <si>
    <t>Kostengegevens 2013 - 2015</t>
  </si>
  <si>
    <t>Liander</t>
  </si>
  <si>
    <t xml:space="preserve">inkoopkosten transport </t>
  </si>
  <si>
    <t xml:space="preserve">Enexis </t>
  </si>
  <si>
    <t xml:space="preserve">TOVT tarief </t>
  </si>
  <si>
    <t xml:space="preserve">TAVT tarief </t>
  </si>
  <si>
    <t xml:space="preserve">Volume </t>
  </si>
  <si>
    <t>Gefactureerd bedrag</t>
  </si>
  <si>
    <t xml:space="preserve">Inkoopkosten  transport </t>
  </si>
  <si>
    <t xml:space="preserve">Enexis en Enduris zijn afnemers bij Zebra. Dit betekent dat Zebra hun afname factureert. ACM berekent op dit tabblad de kosten hiervoor. </t>
  </si>
  <si>
    <t xml:space="preserve">Dit doet zij op basis van de tarieven van Zebra van 2013, 2014 en 2015 en de volume data. </t>
  </si>
  <si>
    <t xml:space="preserve">Tarievenbesluit Zebra 2013,2014 en 2015 </t>
  </si>
  <si>
    <t>Enexis nieuw</t>
  </si>
  <si>
    <t>Enexis oud</t>
  </si>
  <si>
    <t>Aantal aansluitingen</t>
  </si>
  <si>
    <t xml:space="preserve">Liander </t>
  </si>
  <si>
    <t>Liander EHD</t>
  </si>
  <si>
    <t xml:space="preserve">Vervolgens middelt ACM deze om tot de rekenvolumes te komen. De rekenvolumes voor de aansluitdienst staan gelijk aan het aantal EHD-aansluitpunten. </t>
  </si>
  <si>
    <t xml:space="preserve">GAW: </t>
  </si>
  <si>
    <t>Gestandaardiseerde Activawaarde</t>
  </si>
  <si>
    <t>SO:</t>
  </si>
  <si>
    <t>Samengestelde Output</t>
  </si>
  <si>
    <t>EHD:</t>
  </si>
  <si>
    <t>Extra Hoge Druk</t>
  </si>
  <si>
    <t>Dit blad bevat alle RD-gegevens over de OPEX voor de transportdienst en aansluitdienst van de EHD netten zoals ingediend door de netbeheerders; Eventuele wijzigingen van gegevens die n.a.v. de beoordeling door ACM worden gedaan, zijn in onderstaand overzicht nog niet opgenomen.</t>
  </si>
  <si>
    <t>Op dit tabblad worden de netto-OPEX berekend. Dit betreft een aantal stappen: 1) eerst worden de gegevens opgehaald. 2) Vervolgens worden de aanpassingen o.b.v. beoordeling ACM gedaan. 3) Vervolgens worden de lokale heffingen uit de reguliere opex gehouden.</t>
  </si>
  <si>
    <t xml:space="preserve">Vanwege de overdracht van het FNOP gebied heeft Liander één EHD aansluitpunt overgenomen van Enexis. ACM heeft hierbij de aanname gemaakt dat de kosten voor de aansluitdienst evenredig te verdelen zijn over de aansluitpunten. Er wordt dus 1/5 van de kosten overgedragen aan Liander. </t>
  </si>
  <si>
    <t xml:space="preserve">Liander beheert enkel het aansluitpunt en verricht hiervoor geen transporttaken. Er is daarom ook geen correctie voor de transportdienst gemaakt. </t>
  </si>
  <si>
    <t>Er zijn geen kapitaalkosten voor de aansluitdienst.</t>
  </si>
  <si>
    <t xml:space="preserve">Dit tabblad dient als input voor het x-factormodel. Hier worden alle genormaliseerde kosten voor EHD-netten opgenomen. </t>
  </si>
  <si>
    <t xml:space="preserve">De volumes voor EHD netten worden bepaald op basis van de som van de maximale afname op het EHD-net van de netbeheerder. Op dit tabblad worden deze volumes opgehaald. </t>
  </si>
  <si>
    <t xml:space="preserve">De gecontracteerde volumes worden opgehaald uit de reguleringsdata </t>
  </si>
  <si>
    <t>De gemeten volumes worden bepaald op basis van informatieverzoeken van 18 november 2015 en 23 maart 2016</t>
  </si>
  <si>
    <t>De rekenvolumes voor de aansluitdienst worden bepaald aan de hand van het aantal EHD-aansluitpunten. Volgens de Tarievencode Gas betalen afnemers een periodieke vergoeding voor hun aansluitpunt.</t>
  </si>
  <si>
    <t>Op dit tabblad wordt de wegingsfactor voor de aansluitdienst berekend. Dit betreft 2 stappen: 1) het berekenen van de kosten van 2016; 2) het berekenen van de uiteindelijke wegingsfactor voor de aansluitdienst.</t>
  </si>
  <si>
    <t>Tarievenbesluiten regionaal netbeheer gas  2016</t>
  </si>
  <si>
    <t>Tarievenbesluiten regionaal netbeheer gas 2016</t>
  </si>
  <si>
    <t>CBS</t>
  </si>
  <si>
    <t>Op dit tabblad wordt de gestandardiseerde output bepaald. Dit gebeurt door de rekenvolumes te vermenigvuldigen met de wegingsfactoren. Dit tabblad dient ook als input voor het x-factormodel.</t>
  </si>
  <si>
    <t>Besluit: x-factorbesluiten RNB gas; bestand: EHD maatstafberekening RNB G</t>
  </si>
  <si>
    <t>Dit bestand hoort bij de volgende besluiten: Herziene x-factorbesluiten RNB gas 2017-2021</t>
  </si>
  <si>
    <t>De wijzigingen naar aanleiding van deze uitspraken zien op de hoogte van de WACC (tabblad "Berekening Kapitaalkosten- EHD", cel J15 en J16).</t>
  </si>
  <si>
    <t>Als gevolg van wijzigingen in de gas transportdienst wordt in dit bestand ook de productiviteitsverandering 2016-2021 bijgesteld (tabblad "Berekening wegingsfactor TD", cel J30).</t>
  </si>
  <si>
    <t>In dit bestand zijn wijzigingen opgenomen naar aanleiding van een CBb uitspraak op 24 juli 2018 (ECLI:NL:CBB:2018:348) en een CBb uitspraak op 28 november 2019 (ECLI:NL:CBB:2019:636).</t>
  </si>
  <si>
    <t>Datum: 17 augustus 2020</t>
  </si>
  <si>
    <t>Datum: 5 maart 2019</t>
  </si>
  <si>
    <t xml:space="preserve">RNB Gas 2017-2021 x-factorberekening (aug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</si>
</sst>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69">
    <numFmt numFmtId="41" formatCode="_ * #,##0_ ;_ * \-#,##0_ ;_ * &quot;-&quot;_ ;_ @_ "/>
    <numFmt numFmtId="44" formatCode="_ &quot;€&quot;\ * #,##0.00_ ;_ &quot;€&quot;\ * \-#,##0.00_ ;_ &quot;€&quot;\ * &quot;-&quot;??_ ;_ @_ "/>
    <numFmt numFmtId="43" formatCode="_ * #,##0.00_ ;_ * \-#,##0.00_ ;_ * &quot;-&quot;??_ ;_ @_ "/>
    <numFmt numFmtId="164" formatCode="0.000000"/>
    <numFmt numFmtId="165" formatCode="#,##0.0"/>
    <numFmt numFmtId="166" formatCode="0.00\ "/>
    <numFmt numFmtId="167" formatCode="#,##0.0_);\(#,##0.0\)"/>
    <numFmt numFmtId="168" formatCode="&quot;$&quot;#,##0_);[Red]\(&quot;$&quot;#,##0\)"/>
    <numFmt numFmtId="169" formatCode="_-* ###0_-;\(###0\);_-* &quot;–&quot;_-;_-@_-"/>
    <numFmt numFmtId="170" formatCode="_-* ##,##0_-;\(##,##0\);_-* &quot;-&quot;_-;_-@_-"/>
    <numFmt numFmtId="171" formatCode="_-\ #,##0.00_-;\(#,##0.00\);_-* &quot;–&quot;_-;_-@_-"/>
    <numFmt numFmtId="172" formatCode="_-* #,###.0_-;\(#,###.0\);_-* &quot;–&quot;_-;_-@_-"/>
    <numFmt numFmtId="173" formatCode="#,##0.0_);\(#,##0.0\);\-_);@_)"/>
    <numFmt numFmtId="174" formatCode="0.00000000000"/>
    <numFmt numFmtId="175" formatCode="0.000000000000"/>
    <numFmt numFmtId="176" formatCode="0.0"/>
    <numFmt numFmtId="177" formatCode="#,##0_%_);\(#,##0\)_%;#,##0_%_);@_%_)"/>
    <numFmt numFmtId="178" formatCode="_-* #,##0.00_-;_-* #,##0.00\-;_-* &quot;-&quot;??_-;_-@_-"/>
    <numFmt numFmtId="179" formatCode="#,##0.00_);\(#,##0.00\);\-_)"/>
    <numFmt numFmtId="180" formatCode="#,##0_);\(#,##0\);\-_);@_)"/>
    <numFmt numFmtId="181" formatCode="0.00_);\(0.00\);0.00"/>
    <numFmt numFmtId="182" formatCode="&quot;$&quot;#,##0_%_);\(&quot;$&quot;#,##0\)_%;&quot;$&quot;#,##0_%_);@_%_)"/>
    <numFmt numFmtId="183" formatCode="0.00_);\(0.00\)"/>
    <numFmt numFmtId="184" formatCode="#,##0.0000000_);\(#,##0.0000000\)"/>
    <numFmt numFmtId="185" formatCode="#,##0.000_);\(#,##0.000\)"/>
    <numFmt numFmtId="186" formatCode="m/d/yy_%_)"/>
    <numFmt numFmtId="187" formatCode="dd\-mmm\-yyyy"/>
    <numFmt numFmtId="188" formatCode="yyyy"/>
    <numFmt numFmtId="189" formatCode="0.000"/>
    <numFmt numFmtId="190" formatCode="0.0000"/>
    <numFmt numFmtId="191" formatCode="_([$€]* #,##0.00_);_([$€]* \(#,##0.00\);_([$€]* &quot;-&quot;??_);_(@_)"/>
    <numFmt numFmtId="192" formatCode="_-&quot;€&quot;\ * #,##0.00_-;_-&quot;€&quot;\ * #,##0.00\-;_-&quot;€&quot;\ * &quot;-&quot;??_-;_-@_-"/>
    <numFmt numFmtId="193" formatCode="#,##0.0_)"/>
    <numFmt numFmtId="194" formatCode="_-\ #,##0.0_-;\(#,##0.0\);_-* &quot;–&quot;_-;_-@_-"/>
    <numFmt numFmtId="195" formatCode="#,##0_);\(#,##0\);&quot;–&quot;_;&quot;&quot;"/>
    <numFmt numFmtId="196" formatCode="_-* #,##0_-;\(#,##0\);_-* &quot;–&quot;_-;_-@_-"/>
    <numFmt numFmtId="197" formatCode="0.0\%_);\(0.0\%\);0.0\%_);@_%_)"/>
    <numFmt numFmtId="198" formatCode=";;;"/>
    <numFmt numFmtId="199" formatCode="0.0%"/>
    <numFmt numFmtId="200" formatCode="#,##0.0\ ;\(#,##0.0\)"/>
    <numFmt numFmtId="201" formatCode="&quot;$&quot;#,##0.00"/>
    <numFmt numFmtId="202" formatCode="&quot;$&quot;#,##0.00\ "/>
    <numFmt numFmtId="203" formatCode="&quot;$&quot;#,##0.0_);\(&quot;$&quot;#,##0.0\);\-_)"/>
    <numFmt numFmtId="204" formatCode="#,##0\x_);\(#,##0\x\)"/>
    <numFmt numFmtId="205" formatCode="#,##0%_);\(#,##0%\)"/>
    <numFmt numFmtId="206" formatCode="mmm\-yyyy"/>
    <numFmt numFmtId="207" formatCode="#,##0.00\x_);\(#,##0.00\x\);\-_)"/>
    <numFmt numFmtId="208" formatCode="#,##0.0_);\ \(#,##0.0\);\-???"/>
    <numFmt numFmtId="209" formatCode="0.00_)"/>
    <numFmt numFmtId="210" formatCode="#,##0_);\-#,##0_);\-_)"/>
    <numFmt numFmtId="211" formatCode="#,##0.00_);\-#,##0.00_);\-_)"/>
    <numFmt numFmtId="212" formatCode="0.0_)"/>
    <numFmt numFmtId="213" formatCode="#,##0.00&quot;*&quot;"/>
    <numFmt numFmtId="214" formatCode="0.0\ \ "/>
    <numFmt numFmtId="215" formatCode="#,##0.0\x_);[Red]\(#,##0.0\)"/>
    <numFmt numFmtId="216" formatCode="_(* #,##0.000_);_(* \(#,##0.000\);_(* &quot;-&quot;??_);_(@_)"/>
    <numFmt numFmtId="217" formatCode="0.00\%;\-0.00\%;0.00\%"/>
    <numFmt numFmtId="218" formatCode="&quot;$&quot;#,##0.00_);\(&quot;$&quot;#,##0.00\)"/>
    <numFmt numFmtId="219" formatCode="0.00\x;\-0.00\x;0.00\x"/>
    <numFmt numFmtId="220" formatCode="#,##0.0_);\-#,##0.0_);\-_)"/>
    <numFmt numFmtId="221" formatCode="##0.00000"/>
    <numFmt numFmtId="222" formatCode="[$-409]d/mmm/yyyy;@"/>
    <numFmt numFmtId="223" formatCode="0_);\(0\);\-_);@_)"/>
    <numFmt numFmtId="224" formatCode="###0_);\(###0\);\-_);@_)"/>
    <numFmt numFmtId="225" formatCode="0.000000000"/>
    <numFmt numFmtId="226" formatCode="_ * #,##0_ ;_ * \-#,##0_ ;_ * &quot;-&quot;??_ ;_ @_ "/>
    <numFmt numFmtId="227" formatCode="_-* #,##0_-;_-* #,##0\-;_-* &quot;-&quot;??_-;_-@_-"/>
    <numFmt numFmtId="228" formatCode="_ * #,##0.00_ ;_ * \-#,##0.00_ ;_ * &quot;-&quot;_ ;_ @_ "/>
    <numFmt numFmtId="229" formatCode="_-[$€]\ * #,##0.00_-;_-[$€]\ * #,##0.00\-;_-[$€]\ * &quot;-&quot;??_-;_-@_-"/>
  </numFmts>
  <fonts count="154">
    <font>
      <sz val="11"/>
      <color theme="1"/>
      <name val="Calibri"/>
      <family val="2"/>
      <scheme val="minor"/>
    </font>
    <font>
      <sz val="11"/>
      <color theme="1"/>
      <name val="Arial"/>
      <family val="2"/>
    </font>
    <font>
      <sz val="11"/>
      <color theme="1"/>
      <name val="Calibri"/>
      <family val="2"/>
      <scheme val="minor"/>
    </font>
    <font>
      <sz val="10"/>
      <color theme="1"/>
      <name val="Arial"/>
      <family val="2"/>
    </font>
    <font>
      <b/>
      <sz val="10"/>
      <color theme="1"/>
      <name val="Arial"/>
      <family val="2"/>
    </font>
    <font>
      <sz val="10"/>
      <color rgb="FFFF0000"/>
      <name val="Arial"/>
      <family val="2"/>
    </font>
    <font>
      <sz val="10"/>
      <color theme="0"/>
      <name val="Arial"/>
      <family val="2"/>
    </font>
    <font>
      <b/>
      <sz val="10"/>
      <color theme="0"/>
      <name val="Arial"/>
      <family val="2"/>
    </font>
    <font>
      <b/>
      <sz val="12"/>
      <color theme="0"/>
      <name val="Arial"/>
      <family val="2"/>
    </font>
    <font>
      <sz val="8"/>
      <color indexed="81"/>
      <name val="Tahoma"/>
      <family val="2"/>
    </font>
    <font>
      <sz val="10"/>
      <name val="Arial"/>
      <family val="2"/>
    </font>
    <font>
      <sz val="10"/>
      <color indexed="8"/>
      <name val="MS Sans Serif"/>
      <family val="2"/>
    </font>
    <font>
      <sz val="10"/>
      <name val="DTLArgoT"/>
    </font>
    <font>
      <sz val="10"/>
      <name val="Book Antiqua"/>
      <family val="1"/>
    </font>
    <font>
      <sz val="10"/>
      <name val="Courier"/>
      <family val="3"/>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b/>
      <sz val="12"/>
      <name val="Tms Rmn"/>
    </font>
    <font>
      <sz val="8"/>
      <name val="Arial"/>
      <family val="2"/>
    </font>
    <font>
      <sz val="11"/>
      <color indexed="20"/>
      <name val="Calibri"/>
      <family val="2"/>
    </font>
    <font>
      <sz val="10"/>
      <color indexed="20"/>
      <name val="EYInterstate Light"/>
      <family val="2"/>
    </font>
    <font>
      <b/>
      <sz val="12"/>
      <color indexed="13"/>
      <name val="Arial"/>
      <family val="2"/>
    </font>
    <font>
      <sz val="8"/>
      <color indexed="13"/>
      <name val="Arial"/>
      <family val="2"/>
    </font>
    <font>
      <sz val="9"/>
      <color indexed="44"/>
      <name val="Arial"/>
      <family val="2"/>
    </font>
    <font>
      <b/>
      <sz val="11"/>
      <color indexed="52"/>
      <name val="Calibri"/>
      <family val="2"/>
    </font>
    <font>
      <sz val="8"/>
      <color indexed="12"/>
      <name val="Tms Rmn"/>
    </font>
    <font>
      <b/>
      <i/>
      <sz val="9"/>
      <name val="Palatino"/>
      <family val="1"/>
    </font>
    <font>
      <b/>
      <i/>
      <sz val="9"/>
      <name val="Arial"/>
      <family val="2"/>
    </font>
    <font>
      <sz val="14"/>
      <color indexed="57"/>
      <name val="Arial"/>
      <family val="2"/>
    </font>
    <font>
      <sz val="9"/>
      <color indexed="50"/>
      <name val="Arial"/>
      <family val="2"/>
    </font>
    <font>
      <sz val="6.5"/>
      <name val="Arial"/>
      <family val="2"/>
    </font>
    <font>
      <sz val="8"/>
      <color indexed="57"/>
      <name val="Arial"/>
      <family val="2"/>
    </font>
    <font>
      <b/>
      <sz val="8"/>
      <color indexed="57"/>
      <name val="Arial"/>
      <family val="2"/>
    </font>
    <font>
      <sz val="7"/>
      <name val="Arial"/>
      <family val="2"/>
    </font>
    <font>
      <vertAlign val="superscript"/>
      <sz val="8"/>
      <name val="Arial"/>
      <family val="2"/>
    </font>
    <font>
      <sz val="7.5"/>
      <name val="Arial"/>
      <family val="2"/>
    </font>
    <font>
      <b/>
      <sz val="10"/>
      <color indexed="52"/>
      <name val="EYInterstate Light"/>
      <family val="2"/>
    </font>
    <font>
      <sz val="10"/>
      <color indexed="17"/>
      <name val="Times New Roman"/>
      <family val="1"/>
    </font>
    <font>
      <sz val="10"/>
      <name val="Times New Roman"/>
      <family val="1"/>
    </font>
    <font>
      <b/>
      <sz val="11"/>
      <color indexed="9"/>
      <name val="Calibri"/>
      <family val="2"/>
    </font>
    <font>
      <b/>
      <sz val="10"/>
      <color indexed="9"/>
      <name val="EYInterstate Light"/>
      <family val="2"/>
    </font>
    <font>
      <b/>
      <i/>
      <sz val="8"/>
      <name val="Arial"/>
      <family val="2"/>
    </font>
    <font>
      <b/>
      <sz val="8"/>
      <name val="Book Antiqua"/>
      <family val="1"/>
    </font>
    <font>
      <b/>
      <sz val="9"/>
      <name val="Palatino"/>
      <family val="1"/>
    </font>
    <font>
      <b/>
      <sz val="9"/>
      <color indexed="18"/>
      <name val="Arial"/>
      <family val="2"/>
    </font>
    <font>
      <b/>
      <sz val="8"/>
      <name val="Arial"/>
      <family val="2"/>
    </font>
    <font>
      <sz val="8"/>
      <color indexed="12"/>
      <name val="Times New Roman"/>
      <family val="1"/>
    </font>
    <font>
      <sz val="8"/>
      <name val="Palatino"/>
      <family val="1"/>
    </font>
    <font>
      <sz val="12"/>
      <name val="Times New Roman"/>
      <family val="1"/>
    </font>
    <font>
      <sz val="9"/>
      <name val="Arial"/>
      <family val="2"/>
    </font>
    <font>
      <b/>
      <sz val="8"/>
      <color indexed="13"/>
      <name val="Times New Roman"/>
      <family val="1"/>
    </font>
    <font>
      <sz val="24"/>
      <name val="Arial"/>
      <family val="2"/>
    </font>
    <font>
      <b/>
      <sz val="18"/>
      <name val="Palatino"/>
      <family val="1"/>
    </font>
    <font>
      <b/>
      <sz val="14"/>
      <color indexed="8"/>
      <name val="Arial"/>
      <family val="2"/>
    </font>
    <font>
      <sz val="11"/>
      <color indexed="12"/>
      <name val="Book Antiqua"/>
      <family val="1"/>
    </font>
    <font>
      <sz val="8"/>
      <color indexed="10"/>
      <name val="Times New Roman"/>
      <family val="1"/>
    </font>
    <font>
      <i/>
      <sz val="11"/>
      <color indexed="23"/>
      <name val="Calibri"/>
      <family val="2"/>
    </font>
    <font>
      <i/>
      <sz val="10"/>
      <color indexed="23"/>
      <name val="EYInterstate Light"/>
      <family val="2"/>
    </font>
    <font>
      <sz val="14"/>
      <color indexed="32"/>
      <name val="Times New Roman"/>
      <family val="1"/>
    </font>
    <font>
      <sz val="7"/>
      <name val="Palatino"/>
      <family val="1"/>
    </font>
    <font>
      <sz val="10"/>
      <color indexed="12"/>
      <name val="Arial"/>
      <family val="2"/>
    </font>
    <font>
      <sz val="12"/>
      <color indexed="57"/>
      <name val="Arial"/>
      <family val="2"/>
    </font>
    <font>
      <sz val="6"/>
      <name val="Arial"/>
      <family val="2"/>
    </font>
    <font>
      <b/>
      <vertAlign val="superscript"/>
      <sz val="8"/>
      <name val="Arial"/>
      <family val="2"/>
    </font>
    <font>
      <b/>
      <sz val="6.5"/>
      <color indexed="8"/>
      <name val="Arial"/>
      <family val="2"/>
    </font>
    <font>
      <sz val="7"/>
      <color indexed="57"/>
      <name val="Arial"/>
      <family val="2"/>
    </font>
    <font>
      <sz val="11"/>
      <color indexed="52"/>
      <name val="Calibri"/>
      <family val="2"/>
    </font>
    <font>
      <sz val="11"/>
      <color indexed="17"/>
      <name val="Calibri"/>
      <family val="2"/>
    </font>
    <font>
      <sz val="10"/>
      <color indexed="17"/>
      <name val="EYInterstate Light"/>
      <family val="2"/>
    </font>
    <font>
      <sz val="6"/>
      <color indexed="16"/>
      <name val="Palatino"/>
      <family val="1"/>
    </font>
    <font>
      <b/>
      <sz val="12"/>
      <name val="Arial"/>
      <family val="2"/>
    </font>
    <font>
      <b/>
      <sz val="8"/>
      <name val="Palatino"/>
      <family val="1"/>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u/>
      <sz val="8"/>
      <color indexed="53"/>
      <name val="Arial"/>
      <family val="2"/>
    </font>
    <font>
      <sz val="11"/>
      <color indexed="62"/>
      <name val="Calibri"/>
      <family val="2"/>
    </font>
    <font>
      <b/>
      <sz val="12"/>
      <name val="Arial MT"/>
    </font>
    <font>
      <sz val="10"/>
      <color indexed="62"/>
      <name val="EYInterstate Light"/>
      <family val="2"/>
    </font>
    <font>
      <sz val="9"/>
      <color indexed="12"/>
      <name val="Times New Roman"/>
      <family val="1"/>
    </font>
    <font>
      <b/>
      <sz val="10"/>
      <name val="Arial"/>
      <family val="2"/>
    </font>
    <font>
      <sz val="12"/>
      <name val="Arial MT"/>
    </font>
    <font>
      <sz val="10"/>
      <name val="Helv"/>
    </font>
    <font>
      <b/>
      <sz val="9"/>
      <name val="Arial"/>
      <family val="2"/>
    </font>
    <font>
      <b/>
      <sz val="10"/>
      <name val="Palatino"/>
      <family val="1"/>
    </font>
    <font>
      <sz val="8"/>
      <color indexed="17"/>
      <name val="Times New Roman"/>
      <family val="1"/>
    </font>
    <font>
      <sz val="10"/>
      <color indexed="52"/>
      <name val="EYInterstate Light"/>
      <family val="2"/>
    </font>
    <font>
      <b/>
      <sz val="12"/>
      <color indexed="10"/>
      <name val="Arial MT"/>
    </font>
    <font>
      <b/>
      <sz val="14"/>
      <color indexed="24"/>
      <name val="Book Antiqua"/>
      <family val="1"/>
    </font>
    <font>
      <sz val="9"/>
      <name val="Times New Roman"/>
      <family val="1"/>
    </font>
    <font>
      <sz val="12"/>
      <name val="Arial"/>
      <family val="2"/>
    </font>
    <font>
      <i/>
      <sz val="10"/>
      <color indexed="10"/>
      <name val="Arial"/>
      <family val="2"/>
    </font>
    <font>
      <sz val="11"/>
      <color indexed="60"/>
      <name val="Calibri"/>
      <family val="2"/>
    </font>
    <font>
      <sz val="10"/>
      <color indexed="60"/>
      <name val="EYInterstate Light"/>
      <family val="2"/>
    </font>
    <font>
      <b/>
      <i/>
      <sz val="16"/>
      <name val="Helv"/>
    </font>
    <font>
      <sz val="9"/>
      <name val="Verdana"/>
      <family val="2"/>
    </font>
    <font>
      <sz val="10"/>
      <name val="Comic Sans MS"/>
      <family val="4"/>
    </font>
    <font>
      <sz val="10"/>
      <name val="Verdana"/>
      <family val="2"/>
    </font>
    <font>
      <sz val="8"/>
      <name val="Book Antiqua"/>
      <family val="1"/>
    </font>
    <font>
      <b/>
      <sz val="11"/>
      <color indexed="63"/>
      <name val="Calibri"/>
      <family val="2"/>
    </font>
    <font>
      <b/>
      <sz val="10"/>
      <color indexed="63"/>
      <name val="EYInterstate Light"/>
      <family val="2"/>
    </font>
    <font>
      <sz val="10"/>
      <color indexed="16"/>
      <name val="Helvetica-Black"/>
    </font>
    <font>
      <i/>
      <sz val="14"/>
      <name val="Times New Roman"/>
      <family val="1"/>
    </font>
    <font>
      <b/>
      <sz val="22"/>
      <name val="Book Antiqua"/>
      <family val="1"/>
    </font>
    <font>
      <sz val="10"/>
      <name val="MS Sans Serif"/>
      <family val="2"/>
    </font>
    <font>
      <sz val="10"/>
      <name val="Palatino"/>
      <family val="1"/>
    </font>
    <font>
      <sz val="8"/>
      <color indexed="32"/>
      <name val="Arial"/>
      <family val="2"/>
    </font>
    <font>
      <sz val="12"/>
      <color indexed="8"/>
      <name val="Arial MT"/>
    </font>
    <font>
      <b/>
      <i/>
      <sz val="10"/>
      <name val="Arial"/>
      <family val="2"/>
    </font>
    <font>
      <b/>
      <sz val="8"/>
      <color indexed="18"/>
      <name val="Arial"/>
      <family val="2"/>
    </font>
    <font>
      <sz val="10"/>
      <color indexed="23"/>
      <name val="MS Sans Serif"/>
      <family val="2"/>
    </font>
    <font>
      <b/>
      <sz val="12"/>
      <name val="MS Sans Serif"/>
      <family val="2"/>
    </font>
    <font>
      <sz val="10"/>
      <name val="Helv"/>
      <charset val="204"/>
    </font>
    <font>
      <sz val="10"/>
      <name val="Geneva"/>
    </font>
    <font>
      <b/>
      <sz val="8"/>
      <name val="HelveticaNeue Condensed"/>
      <family val="2"/>
    </font>
    <font>
      <b/>
      <sz val="8"/>
      <name val="HelveticaNeue Condensed"/>
    </font>
    <font>
      <sz val="8"/>
      <name val="HelveticaNeue LightCond"/>
      <family val="2"/>
    </font>
    <font>
      <sz val="8"/>
      <color indexed="17"/>
      <name val="HelveticaNeue LightCond"/>
      <family val="2"/>
    </font>
    <font>
      <b/>
      <sz val="12"/>
      <color indexed="18"/>
      <name val="Arial"/>
      <family val="2"/>
    </font>
    <font>
      <sz val="9"/>
      <color indexed="21"/>
      <name val="Helvetica-Black"/>
    </font>
    <font>
      <sz val="9"/>
      <name val="Helvetica-Black"/>
    </font>
    <font>
      <sz val="8"/>
      <name val="Helvetica-Narrow"/>
      <family val="2"/>
    </font>
    <font>
      <b/>
      <sz val="7"/>
      <name val="Helvetica-Narrow"/>
      <family val="2"/>
    </font>
    <font>
      <b/>
      <sz val="18"/>
      <color indexed="56"/>
      <name val="Cambria"/>
      <family val="2"/>
    </font>
    <font>
      <b/>
      <u/>
      <sz val="9"/>
      <name val="Arial"/>
      <family val="2"/>
    </font>
    <font>
      <b/>
      <sz val="16"/>
      <name val="Arial"/>
      <family val="2"/>
    </font>
    <font>
      <b/>
      <sz val="14"/>
      <name val="Palatino"/>
      <family val="1"/>
    </font>
    <font>
      <b/>
      <sz val="8"/>
      <color indexed="8"/>
      <name val="Times New Roman"/>
      <family val="1"/>
    </font>
    <font>
      <b/>
      <sz val="7"/>
      <name val="Arial"/>
      <family val="2"/>
    </font>
    <font>
      <b/>
      <sz val="8"/>
      <color indexed="9"/>
      <name val="Times New Roman"/>
      <family val="1"/>
    </font>
    <font>
      <b/>
      <sz val="12"/>
      <color indexed="53"/>
      <name val="Arial"/>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b/>
      <sz val="10"/>
      <color indexed="8"/>
      <name val="Arial"/>
      <family val="2"/>
    </font>
    <font>
      <sz val="10"/>
      <color rgb="FF0070C0"/>
      <name val="Arial"/>
      <family val="2"/>
    </font>
    <font>
      <b/>
      <sz val="14"/>
      <color theme="1"/>
      <name val="Arial"/>
      <family val="2"/>
    </font>
    <font>
      <sz val="14"/>
      <color theme="1"/>
      <name val="Arial"/>
      <family val="2"/>
    </font>
    <font>
      <sz val="10"/>
      <name val="Arial"/>
      <family val="2"/>
    </font>
    <font>
      <i/>
      <sz val="10"/>
      <color rgb="FFFF0000"/>
      <name val="Arial"/>
      <family val="2"/>
    </font>
    <font>
      <sz val="9.5"/>
      <color theme="1"/>
      <name val="Arial"/>
      <family val="2"/>
    </font>
    <font>
      <sz val="9.5"/>
      <color theme="0"/>
      <name val="Arial"/>
      <family val="2"/>
    </font>
    <font>
      <b/>
      <sz val="9.5"/>
      <color theme="0"/>
      <name val="Arial"/>
      <family val="2"/>
    </font>
    <font>
      <b/>
      <sz val="9.5"/>
      <color theme="1"/>
      <name val="Arial"/>
      <family val="2"/>
    </font>
    <font>
      <i/>
      <sz val="9.5"/>
      <color theme="1"/>
      <name val="Arial"/>
      <family val="2"/>
    </font>
    <font>
      <b/>
      <sz val="11"/>
      <color theme="1"/>
      <name val="Arial"/>
      <family val="2"/>
    </font>
  </fonts>
  <fills count="51">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4" tint="0.59999389629810485"/>
        <bgColor indexed="64"/>
      </patternFill>
    </fill>
    <fill>
      <patternFill patternType="solid">
        <fgColor rgb="FF7030A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8"/>
        <bgColor indexed="64"/>
      </patternFill>
    </fill>
    <fill>
      <patternFill patternType="solid">
        <fgColor indexed="32"/>
        <bgColor indexed="64"/>
      </patternFill>
    </fill>
    <fill>
      <patternFill patternType="solid">
        <fgColor indexed="44"/>
        <bgColor indexed="64"/>
      </patternFill>
    </fill>
    <fill>
      <patternFill patternType="solid">
        <fgColor indexed="22"/>
      </patternFill>
    </fill>
    <fill>
      <patternFill patternType="solid">
        <fgColor indexed="35"/>
        <bgColor indexed="64"/>
      </patternFill>
    </fill>
    <fill>
      <patternFill patternType="solid">
        <fgColor indexed="55"/>
      </patternFill>
    </fill>
    <fill>
      <patternFill patternType="lightGray">
        <fgColor indexed="12"/>
      </patternFill>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8"/>
        <bgColor indexed="64"/>
      </patternFill>
    </fill>
    <fill>
      <patternFill patternType="solid">
        <fgColor indexed="43"/>
        <bgColor indexed="64"/>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16"/>
        <bgColor indexed="64"/>
      </patternFill>
    </fill>
    <fill>
      <patternFill patternType="lightGray">
        <fgColor indexed="13"/>
      </patternFill>
    </fill>
    <fill>
      <patternFill patternType="solid">
        <fgColor rgb="FFFFCC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rgb="FFFFCCFF"/>
        <bgColor rgb="FF000000"/>
      </patternFill>
    </fill>
  </fills>
  <borders count="41">
    <border>
      <left/>
      <right/>
      <top/>
      <bottom/>
      <diagonal/>
    </border>
    <border>
      <left/>
      <right style="thin">
        <color indexed="64"/>
      </right>
      <top/>
      <bottom/>
      <diagonal/>
    </border>
    <border>
      <left style="thin">
        <color indexed="64"/>
      </left>
      <right/>
      <top/>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hair">
        <color indexed="64"/>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bottom style="medium">
        <color indexed="64"/>
      </bottom>
      <diagonal/>
    </border>
    <border>
      <left/>
      <right style="thin">
        <color indexed="8"/>
      </right>
      <top style="thin">
        <color indexed="8"/>
      </top>
      <bottom/>
      <diagonal/>
    </border>
    <border>
      <left/>
      <right/>
      <top/>
      <bottom style="dotted">
        <color indexed="64"/>
      </bottom>
      <diagonal/>
    </border>
    <border>
      <left style="thin">
        <color indexed="64"/>
      </left>
      <right/>
      <top style="thin">
        <color indexed="64"/>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64"/>
      </top>
      <bottom style="medium">
        <color indexed="64"/>
      </bottom>
      <diagonal/>
    </border>
    <border>
      <left style="thick">
        <color indexed="64"/>
      </left>
      <right style="thin">
        <color indexed="64"/>
      </right>
      <top/>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medium">
        <color indexed="64"/>
      </top>
      <bottom style="hair">
        <color indexed="64"/>
      </bottom>
      <diagonal/>
    </border>
  </borders>
  <cellStyleXfs count="447">
    <xf numFmtId="0" fontId="0" fillId="0" borderId="0"/>
    <xf numFmtId="43" fontId="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2" fillId="0" borderId="0"/>
    <xf numFmtId="0" fontId="10" fillId="0" borderId="0"/>
    <xf numFmtId="0" fontId="11" fillId="0" borderId="0"/>
    <xf numFmtId="0" fontId="10" fillId="0" borderId="0"/>
    <xf numFmtId="0" fontId="10" fillId="0" borderId="0"/>
    <xf numFmtId="0" fontId="13" fillId="0" borderId="0" applyFont="0" applyFill="0" applyBorder="0" applyAlignment="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164" fontId="10" fillId="0" borderId="0">
      <alignment horizontal="left" wrapText="1"/>
    </xf>
    <xf numFmtId="164" fontId="10" fillId="0" borderId="0">
      <alignment horizontal="left" wrapText="1"/>
    </xf>
    <xf numFmtId="0" fontId="14" fillId="0" borderId="0">
      <alignment vertical="center"/>
    </xf>
    <xf numFmtId="0" fontId="10" fillId="0" borderId="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5"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5"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5"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7"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7"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7"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0" fillId="0" borderId="0"/>
    <xf numFmtId="165" fontId="19" fillId="0" borderId="0"/>
    <xf numFmtId="0" fontId="20" fillId="0" borderId="7" applyNumberFormat="0" applyFill="0" applyAlignment="0" applyProtection="0"/>
    <xf numFmtId="0" fontId="21" fillId="7" borderId="0" applyNumberFormat="0" applyBorder="0" applyAlignment="0" applyProtection="0"/>
    <xf numFmtId="0" fontId="22" fillId="7" borderId="0" applyNumberFormat="0" applyBorder="0" applyAlignment="0" applyProtection="0"/>
    <xf numFmtId="166" fontId="23" fillId="24" borderId="8" applyNumberFormat="0" applyBorder="0" applyAlignment="0">
      <alignment horizontal="centerContinuous" vertical="center"/>
      <protection hidden="1"/>
    </xf>
    <xf numFmtId="1" fontId="24" fillId="25" borderId="2" applyNumberFormat="0" applyBorder="0" applyAlignment="0">
      <alignment horizontal="center" vertical="top" wrapText="1"/>
      <protection hidden="1"/>
    </xf>
    <xf numFmtId="49" fontId="25" fillId="26" borderId="0" applyNumberFormat="0" applyFont="0" applyBorder="0" applyAlignment="0" applyProtection="0">
      <alignment horizontal="left"/>
    </xf>
    <xf numFmtId="0" fontId="26" fillId="27" borderId="9" applyNumberFormat="0" applyAlignment="0" applyProtection="0"/>
    <xf numFmtId="0" fontId="26" fillId="27" borderId="9" applyNumberFormat="0" applyAlignment="0" applyProtection="0"/>
    <xf numFmtId="0" fontId="27" fillId="0" borderId="0" applyNumberFormat="0" applyFill="0" applyBorder="0" applyAlignment="0" applyProtection="0"/>
    <xf numFmtId="167" fontId="28" fillId="0" borderId="10" applyBorder="0"/>
    <xf numFmtId="168" fontId="10" fillId="0" borderId="0" applyFont="0" applyFill="0" applyBorder="0" applyAlignment="0" applyProtection="0"/>
    <xf numFmtId="0" fontId="10" fillId="28" borderId="11" applyFont="0" applyFill="0" applyBorder="0" applyAlignment="0" applyProtection="0"/>
    <xf numFmtId="168" fontId="10" fillId="0" borderId="0" applyFont="0" applyFill="0" applyBorder="0" applyAlignment="0" applyProtection="0"/>
    <xf numFmtId="0" fontId="29" fillId="0" borderId="0" applyNumberFormat="0" applyFill="0" applyBorder="0" applyAlignment="0" applyProtection="0"/>
    <xf numFmtId="0" fontId="30" fillId="0" borderId="0"/>
    <xf numFmtId="0" fontId="31" fillId="0" borderId="0">
      <alignment horizontal="left"/>
    </xf>
    <xf numFmtId="169" fontId="32" fillId="0" borderId="0">
      <alignment horizontal="right"/>
    </xf>
    <xf numFmtId="0" fontId="20" fillId="0" borderId="0">
      <alignment vertical="center"/>
    </xf>
    <xf numFmtId="170" fontId="20" fillId="0" borderId="0" applyFill="0" applyBorder="0">
      <alignment horizontal="right"/>
    </xf>
    <xf numFmtId="0" fontId="33" fillId="0" borderId="0">
      <alignment horizontal="right" vertical="center"/>
    </xf>
    <xf numFmtId="0" fontId="34" fillId="0" borderId="0">
      <alignment horizontal="right" vertical="center"/>
    </xf>
    <xf numFmtId="0" fontId="35" fillId="0" borderId="0"/>
    <xf numFmtId="0" fontId="36" fillId="0" borderId="0">
      <alignment horizontal="right" vertical="center"/>
    </xf>
    <xf numFmtId="171" fontId="33" fillId="0" borderId="0">
      <alignment horizontal="right"/>
    </xf>
    <xf numFmtId="0" fontId="37" fillId="0" borderId="0">
      <alignment horizontal="right" vertical="center"/>
    </xf>
    <xf numFmtId="171" fontId="37" fillId="0" borderId="0">
      <alignment horizontal="right"/>
    </xf>
    <xf numFmtId="172" fontId="37" fillId="0" borderId="0">
      <alignment horizontal="right" vertical="center"/>
    </xf>
    <xf numFmtId="0" fontId="26" fillId="27" borderId="9" applyNumberFormat="0" applyAlignment="0" applyProtection="0"/>
    <xf numFmtId="0" fontId="38" fillId="27" borderId="9" applyNumberFormat="0" applyAlignment="0" applyProtection="0"/>
    <xf numFmtId="0" fontId="38" fillId="27" borderId="9" applyNumberFormat="0" applyAlignment="0" applyProtection="0"/>
    <xf numFmtId="0" fontId="26" fillId="27" borderId="9" applyNumberFormat="0" applyAlignment="0" applyProtection="0"/>
    <xf numFmtId="173" fontId="39" fillId="0" borderId="0"/>
    <xf numFmtId="173" fontId="40" fillId="0" borderId="0"/>
    <xf numFmtId="37" fontId="40" fillId="0" borderId="0"/>
    <xf numFmtId="174" fontId="10" fillId="0" borderId="0"/>
    <xf numFmtId="175" fontId="10" fillId="0" borderId="0"/>
    <xf numFmtId="0" fontId="41" fillId="29" borderId="12" applyNumberFormat="0" applyAlignment="0" applyProtection="0"/>
    <xf numFmtId="0" fontId="42" fillId="29" borderId="12" applyNumberFormat="0" applyAlignment="0" applyProtection="0"/>
    <xf numFmtId="0" fontId="20" fillId="0" borderId="0" applyNumberFormat="0" applyFill="0" applyBorder="0" applyAlignment="0" applyProtection="0"/>
    <xf numFmtId="0" fontId="43" fillId="0" borderId="0" applyNumberFormat="0" applyFill="0" applyBorder="0" applyAlignment="0" applyProtection="0"/>
    <xf numFmtId="0" fontId="20" fillId="0" borderId="0" applyNumberFormat="0" applyFill="0" applyBorder="0" applyAlignment="0" applyProtection="0"/>
    <xf numFmtId="0" fontId="44" fillId="0" borderId="6" applyNumberFormat="0" applyFill="0" applyBorder="0" applyAlignment="0" applyProtection="0">
      <alignment horizontal="center"/>
    </xf>
    <xf numFmtId="0" fontId="10" fillId="0" borderId="0">
      <alignment horizontal="center" wrapText="1"/>
      <protection hidden="1"/>
    </xf>
    <xf numFmtId="167" fontId="45" fillId="0" borderId="6" applyBorder="0">
      <alignment horizontal="center"/>
    </xf>
    <xf numFmtId="1" fontId="46" fillId="0" borderId="13">
      <alignment vertical="top"/>
    </xf>
    <xf numFmtId="176" fontId="47" fillId="0" borderId="0" applyBorder="0">
      <alignment horizontal="right"/>
    </xf>
    <xf numFmtId="176" fontId="47" fillId="0" borderId="14" applyAlignment="0">
      <alignment horizontal="right"/>
    </xf>
    <xf numFmtId="0" fontId="48" fillId="0" borderId="0" applyFont="0" applyFill="0" applyBorder="0" applyAlignment="0" applyProtection="0"/>
    <xf numFmtId="177" fontId="49" fillId="0" borderId="0" applyFont="0" applyFill="0" applyBorder="0" applyAlignment="0" applyProtection="0">
      <alignment horizontal="right"/>
    </xf>
    <xf numFmtId="43" fontId="50" fillId="0" borderId="0" applyFont="0" applyFill="0" applyBorder="0" applyAlignment="0" applyProtection="0"/>
    <xf numFmtId="178"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179" fontId="51" fillId="0" borderId="0" applyFont="0" applyFill="0" applyBorder="0" applyAlignment="0" applyProtection="0"/>
    <xf numFmtId="180" fontId="52" fillId="0" borderId="0" applyFill="0" applyBorder="0" applyAlignment="0" applyProtection="0">
      <alignment horizontal="right"/>
      <protection locked="0"/>
    </xf>
    <xf numFmtId="0" fontId="53" fillId="30" borderId="0">
      <alignment horizontal="center" vertical="center" wrapText="1"/>
    </xf>
    <xf numFmtId="0" fontId="41" fillId="29" borderId="12" applyNumberFormat="0" applyAlignment="0" applyProtection="0"/>
    <xf numFmtId="167" fontId="54" fillId="0" borderId="14">
      <alignment horizontal="left"/>
    </xf>
    <xf numFmtId="165" fontId="55" fillId="0" borderId="0"/>
    <xf numFmtId="181" fontId="10" fillId="0" borderId="0" applyFill="0" applyBorder="0">
      <alignment horizontal="right"/>
      <protection locked="0"/>
    </xf>
    <xf numFmtId="0" fontId="13" fillId="0" borderId="0" applyFont="0" applyFill="0" applyBorder="0" applyAlignment="0" applyProtection="0"/>
    <xf numFmtId="0" fontId="56" fillId="0" borderId="15">
      <protection locked="0"/>
    </xf>
    <xf numFmtId="182"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NumberFormat="0">
      <alignment horizontal="right"/>
    </xf>
    <xf numFmtId="183"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49" fillId="0" borderId="0" applyFont="0" applyFill="0" applyBorder="0" applyAlignment="0" applyProtection="0"/>
    <xf numFmtId="183" fontId="10" fillId="0" borderId="0" applyFont="0" applyFill="0" applyBorder="0" applyAlignment="0" applyProtection="0"/>
    <xf numFmtId="187" fontId="10" fillId="0" borderId="0"/>
    <xf numFmtId="188" fontId="10" fillId="0" borderId="0"/>
    <xf numFmtId="0" fontId="10" fillId="0" borderId="0" applyFont="0" applyFill="0" applyBorder="0" applyAlignment="0" applyProtection="0"/>
    <xf numFmtId="189" fontId="10" fillId="0" borderId="0" applyFont="0" applyFill="0" applyBorder="0" applyAlignment="0" applyProtection="0"/>
    <xf numFmtId="190" fontId="10" fillId="0" borderId="0" applyFont="0" applyFill="0" applyBorder="0" applyAlignment="0" applyProtection="0"/>
    <xf numFmtId="0"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0" fontId="49" fillId="0" borderId="16" applyNumberFormat="0" applyFont="0" applyFill="0" applyAlignment="0" applyProtection="0"/>
    <xf numFmtId="180" fontId="57" fillId="0" borderId="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1" fontId="60" fillId="28" borderId="17" applyNumberFormat="0" applyBorder="0" applyAlignment="0">
      <alignment horizontal="centerContinuous" vertical="center"/>
      <protection locked="0"/>
    </xf>
    <xf numFmtId="0" fontId="61" fillId="0" borderId="0" applyFill="0" applyBorder="0" applyProtection="0">
      <alignment horizontal="left"/>
    </xf>
    <xf numFmtId="0" fontId="35" fillId="0" borderId="0" applyNumberFormat="0" applyFill="0" applyBorder="0" applyAlignment="0" applyProtection="0"/>
    <xf numFmtId="193" fontId="62" fillId="0" borderId="1" applyNumberFormat="0" applyFill="0" applyBorder="0" applyAlignment="0" applyProtection="0"/>
    <xf numFmtId="194" fontId="20" fillId="0" borderId="0">
      <alignment horizontal="right"/>
    </xf>
    <xf numFmtId="195" fontId="20" fillId="0" borderId="0" applyFill="0" applyBorder="0">
      <alignment horizontal="right"/>
    </xf>
    <xf numFmtId="49" fontId="20" fillId="0" borderId="0" applyFill="0" applyBorder="0"/>
    <xf numFmtId="0" fontId="63" fillId="0" borderId="0">
      <alignment horizontal="left"/>
    </xf>
    <xf numFmtId="0" fontId="20" fillId="0" borderId="0">
      <alignment vertical="center"/>
    </xf>
    <xf numFmtId="49" fontId="64" fillId="0" borderId="0" applyFill="0" applyBorder="0">
      <alignment horizontal="right" vertical="center"/>
    </xf>
    <xf numFmtId="0" fontId="65" fillId="0" borderId="0">
      <alignment horizontal="right"/>
    </xf>
    <xf numFmtId="169" fontId="32" fillId="0" borderId="0">
      <alignment horizontal="right" vertical="center"/>
    </xf>
    <xf numFmtId="196" fontId="66" fillId="0" borderId="0">
      <alignment horizontal="right"/>
    </xf>
    <xf numFmtId="196" fontId="47" fillId="0" borderId="0"/>
    <xf numFmtId="0" fontId="20" fillId="0" borderId="0">
      <alignment horizontal="right" vertical="center"/>
    </xf>
    <xf numFmtId="0" fontId="67" fillId="0" borderId="0">
      <alignment horizontal="left" vertical="center"/>
    </xf>
    <xf numFmtId="0" fontId="33" fillId="0" borderId="0">
      <alignment horizontal="left"/>
    </xf>
    <xf numFmtId="0" fontId="68" fillId="0" borderId="18" applyNumberFormat="0" applyFill="0" applyAlignment="0" applyProtection="0"/>
    <xf numFmtId="0" fontId="69" fillId="8" borderId="0" applyNumberFormat="0" applyBorder="0" applyAlignment="0" applyProtection="0"/>
    <xf numFmtId="0" fontId="69" fillId="8" borderId="0" applyNumberFormat="0" applyBorder="0" applyAlignment="0" applyProtection="0"/>
    <xf numFmtId="0" fontId="70" fillId="8" borderId="0" applyNumberFormat="0" applyBorder="0" applyAlignment="0" applyProtection="0"/>
    <xf numFmtId="197" fontId="49" fillId="0" borderId="0" applyFont="0" applyFill="0" applyBorder="0" applyAlignment="0" applyProtection="0">
      <alignment horizontal="right"/>
    </xf>
    <xf numFmtId="0" fontId="47" fillId="0" borderId="0"/>
    <xf numFmtId="0" fontId="71" fillId="0" borderId="0" applyProtection="0">
      <alignment horizontal="right"/>
    </xf>
    <xf numFmtId="0" fontId="47" fillId="0" borderId="0"/>
    <xf numFmtId="0" fontId="10" fillId="0" borderId="0"/>
    <xf numFmtId="0" fontId="10" fillId="0" borderId="0"/>
    <xf numFmtId="0" fontId="72" fillId="0" borderId="0"/>
    <xf numFmtId="0" fontId="73" fillId="0" borderId="0">
      <alignment horizontal="center"/>
    </xf>
    <xf numFmtId="0" fontId="73" fillId="0" borderId="0">
      <alignment horizontal="center"/>
    </xf>
    <xf numFmtId="0" fontId="74" fillId="0" borderId="19" applyNumberFormat="0" applyFill="0" applyAlignment="0" applyProtection="0"/>
    <xf numFmtId="0" fontId="75" fillId="0" borderId="19" applyNumberFormat="0" applyFill="0" applyAlignment="0" applyProtection="0"/>
    <xf numFmtId="0" fontId="76" fillId="0" borderId="20"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9" fillId="0" borderId="21" applyNumberFormat="0" applyFill="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3" fillId="0" borderId="0">
      <alignment horizontal="center"/>
    </xf>
    <xf numFmtId="198" fontId="40" fillId="0" borderId="0"/>
    <xf numFmtId="198" fontId="10" fillId="0" borderId="0" applyFont="0" applyFill="0" applyBorder="0" applyAlignment="0" applyProtection="0"/>
    <xf numFmtId="0" fontId="80" fillId="0" borderId="0" applyNumberFormat="0" applyFill="0" applyBorder="0" applyAlignment="0" applyProtection="0">
      <alignment vertical="top"/>
      <protection locked="0"/>
    </xf>
    <xf numFmtId="0" fontId="81" fillId="11" borderId="22" applyNumberFormat="0" applyAlignment="0" applyProtection="0"/>
    <xf numFmtId="199" fontId="82" fillId="31" borderId="0">
      <protection locked="0"/>
    </xf>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3" fillId="11" borderId="22" applyNumberFormat="0" applyAlignment="0" applyProtection="0"/>
    <xf numFmtId="0" fontId="83"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1" fillId="11" borderId="22" applyNumberFormat="0" applyAlignment="0" applyProtection="0"/>
    <xf numFmtId="0" fontId="84" fillId="0" borderId="0" applyNumberFormat="0" applyFill="0" applyBorder="0" applyAlignment="0"/>
    <xf numFmtId="0" fontId="62" fillId="0" borderId="0" applyNumberFormat="0" applyFill="0" applyBorder="0" applyAlignment="0">
      <protection locked="0"/>
    </xf>
    <xf numFmtId="167" fontId="62" fillId="0" borderId="0" applyNumberFormat="0" applyBorder="0" applyAlignment="0" applyProtection="0"/>
    <xf numFmtId="0" fontId="81" fillId="11" borderId="22" applyNumberFormat="0" applyAlignment="0" applyProtection="0"/>
    <xf numFmtId="0" fontId="81" fillId="11" borderId="22" applyNumberFormat="0" applyAlignment="0" applyProtection="0"/>
    <xf numFmtId="183" fontId="10" fillId="0" borderId="0" applyFill="0" applyBorder="0">
      <alignment horizontal="right"/>
      <protection locked="0"/>
    </xf>
    <xf numFmtId="0" fontId="20" fillId="0" borderId="0" applyNumberFormat="0" applyFill="0" applyBorder="0" applyAlignment="0" applyProtection="0"/>
    <xf numFmtId="0" fontId="47" fillId="0" borderId="0" applyNumberFormat="0" applyFill="0" applyBorder="0" applyAlignment="0" applyProtection="0"/>
    <xf numFmtId="200" fontId="20" fillId="0" borderId="0" applyNumberFormat="0" applyFill="0" applyBorder="0" applyAlignment="0" applyProtection="0"/>
    <xf numFmtId="183" fontId="10" fillId="0" borderId="0" applyFill="0" applyBorder="0">
      <alignment horizontal="right"/>
      <protection locked="0"/>
    </xf>
    <xf numFmtId="0" fontId="85" fillId="32" borderId="23">
      <alignment horizontal="left" vertical="center" wrapText="1"/>
    </xf>
    <xf numFmtId="43" fontId="2"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74" fillId="0" borderId="19" applyNumberFormat="0" applyFill="0" applyAlignment="0" applyProtection="0"/>
    <xf numFmtId="0" fontId="76" fillId="0" borderId="20"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86" fillId="33" borderId="0">
      <alignment horizontal="right" vertical="top" wrapText="1"/>
    </xf>
    <xf numFmtId="0" fontId="87" fillId="0" borderId="0"/>
    <xf numFmtId="49" fontId="88" fillId="34" borderId="0" applyNumberFormat="0" applyBorder="0" applyAlignment="0" applyProtection="0"/>
    <xf numFmtId="0" fontId="89" fillId="0" borderId="0"/>
    <xf numFmtId="180" fontId="90" fillId="0" borderId="0" applyFill="0" applyBorder="0" applyAlignment="0" applyProtection="0"/>
    <xf numFmtId="0" fontId="68" fillId="0" borderId="18" applyNumberFormat="0" applyFill="0" applyAlignment="0" applyProtection="0"/>
    <xf numFmtId="0" fontId="91" fillId="0" borderId="18" applyNumberFormat="0" applyFill="0" applyAlignment="0" applyProtection="0"/>
    <xf numFmtId="0" fontId="92" fillId="35" borderId="0">
      <alignment horizontal="left" vertical="top"/>
    </xf>
    <xf numFmtId="201" fontId="10" fillId="0" borderId="0" applyFont="0" applyFill="0" applyBorder="0" applyAlignment="0" applyProtection="0"/>
    <xf numFmtId="202" fontId="10" fillId="0" borderId="0" applyFont="0" applyFill="0" applyBorder="0" applyAlignment="0" applyProtection="0"/>
    <xf numFmtId="37" fontId="10" fillId="0" borderId="0" applyFont="0" applyFill="0" applyBorder="0" applyAlignment="0" applyProtection="0"/>
    <xf numFmtId="203" fontId="51" fillId="0" borderId="0" applyFont="0" applyFill="0" applyBorder="0" applyAlignment="0" applyProtection="0"/>
    <xf numFmtId="0" fontId="93" fillId="36" borderId="24">
      <alignment horizontal="left" vertical="top" indent="2"/>
    </xf>
    <xf numFmtId="204" fontId="10" fillId="0" borderId="0" applyFont="0" applyFill="0" applyBorder="0" applyAlignment="0" applyProtection="0"/>
    <xf numFmtId="205" fontId="10" fillId="0" borderId="0" applyFont="0" applyFill="0" applyBorder="0" applyAlignment="0" applyProtection="0"/>
    <xf numFmtId="0" fontId="94" fillId="0" borderId="0" applyNumberFormat="0" applyFill="0" applyBorder="0" applyAlignment="0"/>
    <xf numFmtId="38" fontId="94" fillId="0" borderId="0" applyBorder="0"/>
    <xf numFmtId="206" fontId="20" fillId="37" borderId="0">
      <alignment horizontal="center"/>
    </xf>
    <xf numFmtId="0" fontId="49" fillId="0" borderId="0" applyFont="0" applyFill="0" applyBorder="0" applyAlignment="0" applyProtection="0">
      <alignment horizontal="right"/>
    </xf>
    <xf numFmtId="0" fontId="13" fillId="0" borderId="0" applyFont="0" applyFill="0" applyBorder="0" applyAlignment="0" applyProtection="0"/>
    <xf numFmtId="0" fontId="13" fillId="0" borderId="0" applyFont="0" applyFill="0" applyBorder="0" applyAlignment="0" applyProtection="0"/>
    <xf numFmtId="0" fontId="49" fillId="0" borderId="0" applyFont="0" applyFill="0" applyBorder="0" applyAlignment="0" applyProtection="0">
      <alignment horizontal="right"/>
    </xf>
    <xf numFmtId="207" fontId="40" fillId="0" borderId="0" applyFont="0" applyFill="0" applyBorder="0" applyAlignment="0" applyProtection="0"/>
    <xf numFmtId="0" fontId="95" fillId="0" borderId="0" applyFont="0">
      <protection locked="0"/>
    </xf>
    <xf numFmtId="208" fontId="96" fillId="0" borderId="0"/>
    <xf numFmtId="0" fontId="97" fillId="38" borderId="0" applyNumberFormat="0" applyBorder="0" applyAlignment="0" applyProtection="0"/>
    <xf numFmtId="0" fontId="97" fillId="38" borderId="0" applyNumberFormat="0" applyBorder="0" applyAlignment="0" applyProtection="0"/>
    <xf numFmtId="0" fontId="98" fillId="38" borderId="0" applyNumberFormat="0" applyBorder="0" applyAlignment="0" applyProtection="0"/>
    <xf numFmtId="209" fontId="99" fillId="0" borderId="0"/>
    <xf numFmtId="210" fontId="20" fillId="0" borderId="0"/>
    <xf numFmtId="211" fontId="20" fillId="0" borderId="0"/>
    <xf numFmtId="0" fontId="100" fillId="0" borderId="0"/>
    <xf numFmtId="0" fontId="10" fillId="0" borderId="0"/>
    <xf numFmtId="0" fontId="50" fillId="0" borderId="0"/>
    <xf numFmtId="0" fontId="10" fillId="0" borderId="0"/>
    <xf numFmtId="0" fontId="101" fillId="0" borderId="0"/>
    <xf numFmtId="0" fontId="102" fillId="0" borderId="0"/>
    <xf numFmtId="0" fontId="10" fillId="39" borderId="25" applyNumberFormat="0" applyFont="0" applyAlignment="0" applyProtection="0"/>
    <xf numFmtId="0" fontId="50" fillId="39" borderId="25" applyNumberFormat="0" applyFont="0" applyAlignment="0" applyProtection="0"/>
    <xf numFmtId="0" fontId="50" fillId="39" borderId="25" applyNumberFormat="0" applyFont="0" applyAlignment="0" applyProtection="0"/>
    <xf numFmtId="0" fontId="10" fillId="39" borderId="25" applyNumberFormat="0" applyFont="0" applyAlignment="0" applyProtection="0"/>
    <xf numFmtId="0" fontId="10" fillId="39" borderId="25" applyNumberFormat="0" applyFont="0" applyAlignment="0" applyProtection="0"/>
    <xf numFmtId="0" fontId="12" fillId="39" borderId="25" applyNumberFormat="0" applyFont="0" applyAlignment="0" applyProtection="0"/>
    <xf numFmtId="0" fontId="10" fillId="39" borderId="25" applyNumberFormat="0" applyFont="0" applyAlignment="0" applyProtection="0"/>
    <xf numFmtId="0" fontId="20" fillId="0" borderId="0" applyNumberFormat="0" applyFill="0" applyBorder="0" applyAlignment="0" applyProtection="0"/>
    <xf numFmtId="0" fontId="47" fillId="0" borderId="0" applyNumberFormat="0" applyFill="0" applyBorder="0" applyAlignment="0" applyProtection="0"/>
    <xf numFmtId="200" fontId="43" fillId="0" borderId="0" applyNumberFormat="0" applyFill="0" applyBorder="0" applyAlignment="0" applyProtection="0"/>
    <xf numFmtId="200" fontId="47" fillId="0" borderId="0" applyNumberFormat="0" applyFill="0" applyBorder="0" applyAlignment="0" applyProtection="0"/>
    <xf numFmtId="0" fontId="103" fillId="0" borderId="0" applyNumberFormat="0" applyFill="0" applyBorder="0" applyAlignment="0" applyProtection="0"/>
    <xf numFmtId="200" fontId="20" fillId="0" borderId="0" applyNumberFormat="0" applyFill="0" applyBorder="0" applyAlignment="0" applyProtection="0"/>
    <xf numFmtId="0" fontId="21" fillId="7" borderId="0" applyNumberFormat="0" applyBorder="0" applyAlignment="0" applyProtection="0"/>
    <xf numFmtId="0" fontId="104" fillId="27" borderId="26" applyNumberFormat="0" applyAlignment="0" applyProtection="0"/>
    <xf numFmtId="0" fontId="105" fillId="27" borderId="26" applyNumberFormat="0" applyAlignment="0" applyProtection="0"/>
    <xf numFmtId="0" fontId="105" fillId="27" borderId="26" applyNumberFormat="0" applyAlignment="0" applyProtection="0"/>
    <xf numFmtId="0" fontId="104" fillId="27" borderId="26" applyNumberFormat="0" applyAlignment="0" applyProtection="0"/>
    <xf numFmtId="1" fontId="106" fillId="0" borderId="0" applyProtection="0">
      <alignment horizontal="right" vertical="center"/>
    </xf>
    <xf numFmtId="0" fontId="107" fillId="0" borderId="0">
      <alignment vertical="center"/>
    </xf>
    <xf numFmtId="0" fontId="108" fillId="36" borderId="14"/>
    <xf numFmtId="212" fontId="10" fillId="0" borderId="0" applyFont="0" applyFill="0" applyBorder="0" applyAlignment="0" applyProtection="0"/>
    <xf numFmtId="213" fontId="10" fillId="0" borderId="0" applyFont="0" applyFill="0" applyBorder="0" applyAlignment="0" applyProtection="0"/>
    <xf numFmtId="214" fontId="10" fillId="0" borderId="0" applyFont="0" applyFill="0" applyBorder="0" applyAlignment="0" applyProtection="0"/>
    <xf numFmtId="9" fontId="50" fillId="0" borderId="0" applyFont="0" applyFill="0" applyBorder="0" applyAlignment="0" applyProtection="0"/>
    <xf numFmtId="215" fontId="10" fillId="0" borderId="0" applyFont="0" applyFill="0" applyBorder="0" applyAlignment="0" applyProtection="0"/>
    <xf numFmtId="216" fontId="10" fillId="0" borderId="0" applyFont="0" applyFill="0" applyBorder="0" applyAlignment="0" applyProtection="0"/>
    <xf numFmtId="10" fontId="85" fillId="0" borderId="0" applyFont="0" applyFill="0" applyBorder="0" applyAlignment="0" applyProtection="0">
      <alignment horizontal="center"/>
    </xf>
    <xf numFmtId="9" fontId="10" fillId="0" borderId="0" applyFont="0" applyFill="0" applyBorder="0" applyAlignment="0" applyProtection="0"/>
    <xf numFmtId="0" fontId="51" fillId="0" borderId="0" applyFont="0" applyFill="0" applyBorder="0" applyAlignment="0" applyProtection="0"/>
    <xf numFmtId="0" fontId="86" fillId="0" borderId="0"/>
    <xf numFmtId="217" fontId="109" fillId="0" borderId="0" applyFill="0" applyBorder="0">
      <alignment horizontal="right"/>
      <protection locked="0"/>
    </xf>
    <xf numFmtId="218" fontId="1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6" fontId="111" fillId="31" borderId="0" applyBorder="0" applyAlignment="0">
      <protection hidden="1"/>
    </xf>
    <xf numFmtId="1" fontId="111" fillId="31" borderId="0">
      <alignment horizontal="center"/>
    </xf>
    <xf numFmtId="0" fontId="40" fillId="0" borderId="0">
      <alignment vertical="top"/>
    </xf>
    <xf numFmtId="219" fontId="10" fillId="0" borderId="0">
      <alignment horizontal="right"/>
      <protection locked="0"/>
    </xf>
    <xf numFmtId="2" fontId="112" fillId="40" borderId="0"/>
    <xf numFmtId="0" fontId="113" fillId="0" borderId="0" applyNumberFormat="0" applyBorder="0"/>
    <xf numFmtId="220" fontId="114" fillId="0" borderId="0"/>
    <xf numFmtId="221" fontId="115" fillId="0" borderId="0" applyFill="0" applyBorder="0">
      <alignment horizontal="right"/>
      <protection hidden="1"/>
    </xf>
    <xf numFmtId="0" fontId="116" fillId="30" borderId="27">
      <alignment horizontal="center" vertical="center" wrapText="1"/>
      <protection hidden="1"/>
    </xf>
    <xf numFmtId="0" fontId="10" fillId="0" borderId="0"/>
    <xf numFmtId="0" fontId="10" fillId="0" borderId="0"/>
    <xf numFmtId="222"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applyFill="0"/>
    <xf numFmtId="0" fontId="10" fillId="0" borderId="0" applyFill="0"/>
    <xf numFmtId="0" fontId="50" fillId="0" borderId="0"/>
    <xf numFmtId="0" fontId="2" fillId="0" borderId="0"/>
    <xf numFmtId="0" fontId="10" fillId="0" borderId="0"/>
    <xf numFmtId="0" fontId="10" fillId="0" borderId="0"/>
    <xf numFmtId="0" fontId="10" fillId="0" borderId="0"/>
    <xf numFmtId="0" fontId="117" fillId="0" borderId="0"/>
    <xf numFmtId="0" fontId="51" fillId="0" borderId="0">
      <alignment vertical="top"/>
    </xf>
    <xf numFmtId="0" fontId="118" fillId="0" borderId="0"/>
    <xf numFmtId="0" fontId="51" fillId="0" borderId="0">
      <alignment vertical="top"/>
    </xf>
    <xf numFmtId="0" fontId="119" fillId="0" borderId="0" applyNumberFormat="0" applyFill="0" applyBorder="0" applyAlignment="0" applyProtection="0">
      <protection locked="0"/>
    </xf>
    <xf numFmtId="0" fontId="120" fillId="0" borderId="0" applyNumberFormat="0" applyFill="0" applyBorder="0" applyAlignment="0" applyProtection="0">
      <alignment horizontal="right" vertical="center" wrapText="1"/>
    </xf>
    <xf numFmtId="0" fontId="10" fillId="0" borderId="0" applyNumberFormat="0" applyFill="0" applyBorder="0" applyAlignment="0" applyProtection="0">
      <protection locked="0"/>
    </xf>
    <xf numFmtId="0" fontId="121" fillId="0" borderId="0" applyNumberFormat="0" applyFill="0" applyBorder="0" applyAlignment="0" applyProtection="0"/>
    <xf numFmtId="0" fontId="122" fillId="0" borderId="0" applyNumberFormat="0" applyFill="0" applyBorder="0" applyAlignment="0" applyProtection="0">
      <alignment horizontal="right" vertical="center"/>
    </xf>
    <xf numFmtId="0" fontId="10" fillId="0" borderId="0" applyNumberFormat="0" applyFill="0" applyBorder="0" applyAlignment="0" applyProtection="0"/>
    <xf numFmtId="220" fontId="123" fillId="0" borderId="0"/>
    <xf numFmtId="165" fontId="72" fillId="0" borderId="0"/>
    <xf numFmtId="0" fontId="45" fillId="0" borderId="0" applyBorder="0" applyProtection="0">
      <alignment vertical="center"/>
    </xf>
    <xf numFmtId="0" fontId="45" fillId="0" borderId="6" applyBorder="0" applyProtection="0">
      <alignment horizontal="right" vertical="center"/>
    </xf>
    <xf numFmtId="0" fontId="124" fillId="41" borderId="0" applyBorder="0" applyProtection="0">
      <alignment horizontal="centerContinuous" vertical="center"/>
    </xf>
    <xf numFmtId="0" fontId="124" fillId="34" borderId="6" applyBorder="0" applyProtection="0">
      <alignment horizontal="centerContinuous" vertical="center"/>
    </xf>
    <xf numFmtId="0" fontId="125" fillId="0" borderId="0" applyFill="0" applyBorder="0" applyProtection="0">
      <alignment horizontal="left"/>
    </xf>
    <xf numFmtId="0" fontId="61" fillId="0" borderId="2" applyFill="0" applyBorder="0" applyProtection="0">
      <alignment horizontal="left" vertical="top"/>
    </xf>
    <xf numFmtId="199" fontId="126" fillId="0" borderId="0" applyNumberFormat="0" applyFill="0" applyBorder="0">
      <alignment horizontal="left"/>
    </xf>
    <xf numFmtId="199" fontId="126" fillId="0" borderId="0" applyNumberFormat="0" applyFill="0" applyBorder="0">
      <alignment horizontal="right"/>
    </xf>
    <xf numFmtId="199" fontId="127" fillId="0" borderId="0" applyNumberFormat="0" applyFill="0" applyBorder="0">
      <alignment horizontal="right"/>
    </xf>
    <xf numFmtId="0" fontId="10"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72"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165" fontId="130" fillId="0" borderId="0"/>
    <xf numFmtId="0" fontId="10" fillId="0" borderId="0">
      <alignment horizontal="center"/>
    </xf>
    <xf numFmtId="0" fontId="131" fillId="0" borderId="0">
      <alignment horizontal="center"/>
    </xf>
    <xf numFmtId="223" fontId="132" fillId="0" borderId="0" applyFill="0" applyBorder="0" applyAlignment="0" applyProtection="0"/>
    <xf numFmtId="0" fontId="133" fillId="0" borderId="0" applyNumberFormat="0" applyFill="0" applyBorder="0" applyAlignment="0" applyProtection="0"/>
    <xf numFmtId="0" fontId="88" fillId="0" borderId="0" applyNumberFormat="0" applyFill="0" applyBorder="0" applyAlignment="0" applyProtection="0"/>
    <xf numFmtId="176" fontId="88" fillId="0" borderId="0"/>
    <xf numFmtId="224" fontId="134" fillId="34" borderId="0" applyBorder="0" applyAlignment="0" applyProtection="0">
      <alignment horizontal="left"/>
    </xf>
    <xf numFmtId="49" fontId="135" fillId="0" borderId="0" applyNumberFormat="0" applyFill="0" applyAlignment="0" applyProtection="0">
      <alignment horizontal="left"/>
    </xf>
    <xf numFmtId="0" fontId="136" fillId="0" borderId="28" applyNumberFormat="0" applyFill="0" applyAlignment="0" applyProtection="0"/>
    <xf numFmtId="0" fontId="136" fillId="0" borderId="28" applyNumberFormat="0" applyFill="0" applyAlignment="0" applyProtection="0"/>
    <xf numFmtId="0" fontId="136" fillId="0" borderId="28" applyNumberFormat="0" applyFill="0" applyAlignment="0" applyProtection="0"/>
    <xf numFmtId="0" fontId="137" fillId="0" borderId="28" applyNumberFormat="0" applyFill="0" applyAlignment="0" applyProtection="0"/>
    <xf numFmtId="0" fontId="137" fillId="0" borderId="28" applyNumberFormat="0" applyFill="0" applyAlignment="0" applyProtection="0"/>
    <xf numFmtId="0" fontId="136" fillId="0" borderId="28" applyNumberFormat="0" applyFill="0" applyAlignment="0" applyProtection="0"/>
    <xf numFmtId="176" fontId="47" fillId="0" borderId="29"/>
    <xf numFmtId="210" fontId="46" fillId="0" borderId="29" applyAlignment="0"/>
    <xf numFmtId="211" fontId="46" fillId="0" borderId="29" applyAlignment="0"/>
    <xf numFmtId="176" fontId="47" fillId="0" borderId="29"/>
    <xf numFmtId="0" fontId="104" fillId="27" borderId="26" applyNumberFormat="0" applyAlignment="0" applyProtection="0"/>
    <xf numFmtId="0" fontId="104" fillId="27" borderId="26" applyNumberFormat="0" applyAlignment="0" applyProtection="0"/>
    <xf numFmtId="166" fontId="111" fillId="31" borderId="2" applyBorder="0">
      <alignment horizontal="right" vertical="center"/>
      <protection locked="0"/>
    </xf>
    <xf numFmtId="192" fontId="10" fillId="0" borderId="0" applyFont="0" applyFill="0" applyBorder="0" applyAlignment="0" applyProtection="0"/>
    <xf numFmtId="44" fontId="10" fillId="0" borderId="0" applyFont="0" applyFill="0" applyBorder="0" applyAlignment="0" applyProtection="0"/>
    <xf numFmtId="0" fontId="5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20" fillId="0" borderId="0" applyNumberFormat="0" applyFont="0" applyBorder="0" applyAlignment="0" applyProtection="0"/>
    <xf numFmtId="1" fontId="10" fillId="0" borderId="0">
      <alignment horizontal="center"/>
    </xf>
    <xf numFmtId="188" fontId="10" fillId="0" borderId="0"/>
    <xf numFmtId="0" fontId="103" fillId="42" borderId="30" applyNumberFormat="0" applyFont="0" applyBorder="0" applyAlignment="0" applyProtection="0">
      <alignment horizontal="right"/>
    </xf>
    <xf numFmtId="225" fontId="10" fillId="0" borderId="0"/>
    <xf numFmtId="0" fontId="146" fillId="0" borderId="0"/>
    <xf numFmtId="0" fontId="11" fillId="0" borderId="0"/>
    <xf numFmtId="0" fontId="11" fillId="0" borderId="0"/>
    <xf numFmtId="199" fontId="10" fillId="33" borderId="40" applyBorder="0" applyProtection="0">
      <alignment horizontal="center" vertical="center"/>
    </xf>
    <xf numFmtId="229" fontId="10" fillId="0" borderId="0" applyFont="0" applyFill="0" applyBorder="0" applyAlignment="0" applyProtection="0"/>
  </cellStyleXfs>
  <cellXfs count="187">
    <xf numFmtId="0" fontId="0" fillId="0" borderId="0" xfId="0"/>
    <xf numFmtId="0" fontId="3" fillId="0" borderId="0" xfId="0" applyFont="1"/>
    <xf numFmtId="0" fontId="3" fillId="0" borderId="1" xfId="0" applyFont="1" applyBorder="1"/>
    <xf numFmtId="0" fontId="3" fillId="0" borderId="2" xfId="0" applyFont="1" applyBorder="1"/>
    <xf numFmtId="41" fontId="3" fillId="2" borderId="0" xfId="0" applyNumberFormat="1" applyFont="1" applyFill="1"/>
    <xf numFmtId="41" fontId="3" fillId="0" borderId="0" xfId="0" applyNumberFormat="1" applyFont="1" applyFill="1"/>
    <xf numFmtId="0" fontId="3" fillId="0" borderId="1" xfId="0" applyFont="1" applyFill="1" applyBorder="1"/>
    <xf numFmtId="41" fontId="3" fillId="0" borderId="2" xfId="0" applyNumberFormat="1" applyFont="1" applyFill="1" applyBorder="1"/>
    <xf numFmtId="0" fontId="4" fillId="0" borderId="0" xfId="0" applyFont="1"/>
    <xf numFmtId="41" fontId="3" fillId="0" borderId="0" xfId="0" applyNumberFormat="1" applyFont="1"/>
    <xf numFmtId="41" fontId="3" fillId="3" borderId="0" xfId="0" applyNumberFormat="1" applyFont="1" applyFill="1"/>
    <xf numFmtId="0" fontId="3" fillId="0" borderId="2" xfId="0" applyFont="1" applyFill="1" applyBorder="1"/>
    <xf numFmtId="0" fontId="4" fillId="4" borderId="3" xfId="0" applyFont="1" applyFill="1" applyBorder="1"/>
    <xf numFmtId="0" fontId="4" fillId="4" borderId="4" xfId="0" applyFont="1" applyFill="1" applyBorder="1"/>
    <xf numFmtId="0" fontId="4" fillId="4" borderId="5" xfId="0" applyFont="1" applyFill="1" applyBorder="1"/>
    <xf numFmtId="41" fontId="4" fillId="4" borderId="3" xfId="0" applyNumberFormat="1" applyFont="1" applyFill="1" applyBorder="1"/>
    <xf numFmtId="0" fontId="5" fillId="0" borderId="0" xfId="0" applyFont="1"/>
    <xf numFmtId="41" fontId="4" fillId="4" borderId="5" xfId="0" applyNumberFormat="1" applyFont="1" applyFill="1" applyBorder="1"/>
    <xf numFmtId="41" fontId="3" fillId="0" borderId="2" xfId="0" applyNumberFormat="1" applyFont="1" applyBorder="1"/>
    <xf numFmtId="0" fontId="6" fillId="5" borderId="0" xfId="0" applyFont="1" applyFill="1"/>
    <xf numFmtId="0" fontId="6" fillId="5" borderId="1" xfId="0" applyFont="1" applyFill="1" applyBorder="1"/>
    <xf numFmtId="0" fontId="7" fillId="5" borderId="2" xfId="0" applyFont="1" applyFill="1" applyBorder="1" applyAlignment="1">
      <alignment horizontal="center"/>
    </xf>
    <xf numFmtId="0" fontId="7" fillId="5" borderId="0" xfId="0" applyFont="1" applyFill="1" applyBorder="1" applyAlignment="1">
      <alignment horizontal="center"/>
    </xf>
    <xf numFmtId="0" fontId="6" fillId="5" borderId="3" xfId="0" applyFont="1" applyFill="1" applyBorder="1"/>
    <xf numFmtId="0" fontId="6" fillId="5" borderId="4" xfId="0" applyFont="1" applyFill="1" applyBorder="1"/>
    <xf numFmtId="0" fontId="6" fillId="5" borderId="5" xfId="0" applyFont="1" applyFill="1" applyBorder="1"/>
    <xf numFmtId="0" fontId="8" fillId="5" borderId="3" xfId="0" applyFont="1" applyFill="1" applyBorder="1"/>
    <xf numFmtId="0" fontId="85" fillId="0" borderId="0" xfId="0" applyFont="1"/>
    <xf numFmtId="0" fontId="10" fillId="0" borderId="0" xfId="0" applyFont="1"/>
    <xf numFmtId="0" fontId="4" fillId="0" borderId="0" xfId="0" applyFont="1" applyFill="1" applyBorder="1"/>
    <xf numFmtId="0" fontId="4" fillId="0" borderId="1" xfId="0" applyFont="1" applyFill="1" applyBorder="1"/>
    <xf numFmtId="0" fontId="4" fillId="0" borderId="2"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6" fillId="5" borderId="2" xfId="0" applyFont="1" applyFill="1" applyBorder="1"/>
    <xf numFmtId="0" fontId="6" fillId="5" borderId="31" xfId="0" applyFont="1" applyFill="1" applyBorder="1"/>
    <xf numFmtId="0" fontId="6" fillId="5" borderId="32" xfId="0" applyFont="1" applyFill="1" applyBorder="1"/>
    <xf numFmtId="0" fontId="8" fillId="5" borderId="31" xfId="0" applyFont="1" applyFill="1" applyBorder="1"/>
    <xf numFmtId="226" fontId="3" fillId="3" borderId="0" xfId="1" applyNumberFormat="1" applyFont="1" applyFill="1"/>
    <xf numFmtId="0" fontId="10" fillId="0" borderId="0" xfId="364" applyFont="1"/>
    <xf numFmtId="0" fontId="10" fillId="0" borderId="1" xfId="364" applyFont="1" applyBorder="1"/>
    <xf numFmtId="0" fontId="10" fillId="0" borderId="2" xfId="364" applyFont="1" applyBorder="1"/>
    <xf numFmtId="0" fontId="10" fillId="0" borderId="0" xfId="371" applyFont="1"/>
    <xf numFmtId="0" fontId="10" fillId="0" borderId="1" xfId="371" applyFont="1" applyBorder="1"/>
    <xf numFmtId="0" fontId="10" fillId="0" borderId="2" xfId="371" applyFont="1" applyBorder="1"/>
    <xf numFmtId="0" fontId="3" fillId="0" borderId="0" xfId="0" applyFont="1" applyFill="1"/>
    <xf numFmtId="0" fontId="10" fillId="0" borderId="0" xfId="367" applyFont="1"/>
    <xf numFmtId="0" fontId="6" fillId="5" borderId="33" xfId="0" applyFont="1" applyFill="1" applyBorder="1"/>
    <xf numFmtId="41" fontId="3" fillId="43" borderId="0" xfId="0" applyNumberFormat="1" applyFont="1" applyFill="1"/>
    <xf numFmtId="0" fontId="10" fillId="0" borderId="0" xfId="363" applyFont="1"/>
    <xf numFmtId="41" fontId="3" fillId="44" borderId="0" xfId="0" applyNumberFormat="1" applyFont="1" applyFill="1"/>
    <xf numFmtId="0" fontId="3" fillId="0" borderId="0" xfId="0" applyFont="1" applyBorder="1"/>
    <xf numFmtId="0" fontId="7" fillId="5" borderId="31" xfId="0" applyFont="1" applyFill="1" applyBorder="1"/>
    <xf numFmtId="226" fontId="3" fillId="2" borderId="0" xfId="1" applyNumberFormat="1" applyFont="1" applyFill="1"/>
    <xf numFmtId="226" fontId="3" fillId="0" borderId="0" xfId="1" applyNumberFormat="1" applyFont="1"/>
    <xf numFmtId="226" fontId="3" fillId="0" borderId="0" xfId="1" applyNumberFormat="1" applyFont="1" applyFill="1"/>
    <xf numFmtId="0" fontId="85" fillId="0" borderId="0" xfId="367" applyFont="1"/>
    <xf numFmtId="0" fontId="10" fillId="0" borderId="2" xfId="363" applyFont="1" applyBorder="1"/>
    <xf numFmtId="0" fontId="10" fillId="0" borderId="1" xfId="363" applyFont="1" applyBorder="1"/>
    <xf numFmtId="226" fontId="6" fillId="5" borderId="31" xfId="1" applyNumberFormat="1" applyFont="1" applyFill="1" applyBorder="1"/>
    <xf numFmtId="0" fontId="4" fillId="4" borderId="0" xfId="0" applyFont="1" applyFill="1" applyBorder="1"/>
    <xf numFmtId="0" fontId="4" fillId="4" borderId="6" xfId="0" applyFont="1" applyFill="1" applyBorder="1"/>
    <xf numFmtId="226" fontId="4" fillId="4" borderId="6" xfId="1" applyNumberFormat="1" applyFont="1" applyFill="1" applyBorder="1"/>
    <xf numFmtId="0" fontId="6" fillId="0" borderId="0" xfId="0" applyFont="1" applyFill="1" applyBorder="1"/>
    <xf numFmtId="226" fontId="6" fillId="0" borderId="0" xfId="1" applyNumberFormat="1" applyFont="1" applyFill="1" applyBorder="1"/>
    <xf numFmtId="0" fontId="7" fillId="0" borderId="0" xfId="0" applyFont="1" applyFill="1" applyBorder="1"/>
    <xf numFmtId="0" fontId="3" fillId="2" borderId="0" xfId="0" applyFont="1" applyFill="1"/>
    <xf numFmtId="41" fontId="10" fillId="2" borderId="0" xfId="0" applyNumberFormat="1" applyFont="1" applyFill="1"/>
    <xf numFmtId="0" fontId="4" fillId="0" borderId="0" xfId="0" applyFont="1" applyAlignment="1">
      <alignment horizontal="left"/>
    </xf>
    <xf numFmtId="0" fontId="4" fillId="0" borderId="0" xfId="378" applyFont="1"/>
    <xf numFmtId="0" fontId="3" fillId="0" borderId="0" xfId="378" applyFont="1"/>
    <xf numFmtId="0" fontId="140" fillId="0" borderId="0" xfId="0" applyFont="1"/>
    <xf numFmtId="10" fontId="3" fillId="3" borderId="0" xfId="0" applyNumberFormat="1" applyFont="1" applyFill="1"/>
    <xf numFmtId="10" fontId="3" fillId="0" borderId="0" xfId="0" applyNumberFormat="1" applyFont="1"/>
    <xf numFmtId="226" fontId="4" fillId="4" borderId="31" xfId="1" applyNumberFormat="1" applyFont="1" applyFill="1" applyBorder="1"/>
    <xf numFmtId="39" fontId="3" fillId="0" borderId="0" xfId="0" applyNumberFormat="1" applyFont="1"/>
    <xf numFmtId="41" fontId="10" fillId="3" borderId="0" xfId="0" applyNumberFormat="1" applyFont="1" applyFill="1"/>
    <xf numFmtId="0" fontId="10" fillId="0" borderId="0" xfId="0" applyFont="1" applyFill="1"/>
    <xf numFmtId="0" fontId="10" fillId="0" borderId="0" xfId="0" applyFont="1" applyFill="1" applyBorder="1"/>
    <xf numFmtId="0" fontId="8" fillId="0" borderId="0" xfId="0" applyFont="1" applyFill="1" applyBorder="1"/>
    <xf numFmtId="0" fontId="6" fillId="0" borderId="2" xfId="0" applyFont="1" applyFill="1" applyBorder="1"/>
    <xf numFmtId="0" fontId="6" fillId="0" borderId="1" xfId="0" applyFont="1" applyFill="1" applyBorder="1"/>
    <xf numFmtId="227" fontId="3" fillId="3" borderId="0" xfId="0" applyNumberFormat="1" applyFont="1" applyFill="1"/>
    <xf numFmtId="41" fontId="3" fillId="3" borderId="35" xfId="0" applyNumberFormat="1" applyFont="1" applyFill="1" applyBorder="1"/>
    <xf numFmtId="41" fontId="3" fillId="3" borderId="34" xfId="0" applyNumberFormat="1" applyFont="1" applyFill="1" applyBorder="1"/>
    <xf numFmtId="41" fontId="3" fillId="3" borderId="36" xfId="0" applyNumberFormat="1" applyFont="1" applyFill="1" applyBorder="1"/>
    <xf numFmtId="41" fontId="3" fillId="3" borderId="2" xfId="0" applyNumberFormat="1" applyFont="1" applyFill="1" applyBorder="1"/>
    <xf numFmtId="41" fontId="3" fillId="3" borderId="0" xfId="0" applyNumberFormat="1" applyFont="1" applyFill="1" applyBorder="1"/>
    <xf numFmtId="41" fontId="3" fillId="3" borderId="1" xfId="0" applyNumberFormat="1" applyFont="1" applyFill="1" applyBorder="1"/>
    <xf numFmtId="41" fontId="3" fillId="0" borderId="0" xfId="0" applyNumberFormat="1" applyFont="1" applyBorder="1"/>
    <xf numFmtId="41" fontId="3" fillId="0" borderId="1" xfId="0" applyNumberFormat="1" applyFont="1" applyBorder="1"/>
    <xf numFmtId="41" fontId="3" fillId="3" borderId="11" xfId="0" applyNumberFormat="1" applyFont="1" applyFill="1" applyBorder="1"/>
    <xf numFmtId="41" fontId="3" fillId="3" borderId="6" xfId="0" applyNumberFormat="1" applyFont="1" applyFill="1" applyBorder="1"/>
    <xf numFmtId="41" fontId="3" fillId="3" borderId="37" xfId="0" applyNumberFormat="1" applyFont="1" applyFill="1" applyBorder="1"/>
    <xf numFmtId="228" fontId="3" fillId="2" borderId="0" xfId="0" applyNumberFormat="1" applyFont="1" applyFill="1"/>
    <xf numFmtId="41" fontId="3" fillId="46" borderId="0" xfId="0" applyNumberFormat="1" applyFont="1" applyFill="1"/>
    <xf numFmtId="41" fontId="3" fillId="45" borderId="0" xfId="0" applyNumberFormat="1" applyFont="1" applyFill="1"/>
    <xf numFmtId="43" fontId="3" fillId="2" borderId="0" xfId="1" applyFont="1" applyFill="1"/>
    <xf numFmtId="10" fontId="3" fillId="43" borderId="0" xfId="0" applyNumberFormat="1" applyFont="1" applyFill="1"/>
    <xf numFmtId="228" fontId="3" fillId="43" borderId="0" xfId="0" applyNumberFormat="1" applyFont="1" applyFill="1"/>
    <xf numFmtId="226" fontId="3" fillId="0" borderId="0" xfId="0" applyNumberFormat="1" applyFont="1"/>
    <xf numFmtId="41" fontId="3" fillId="0" borderId="0" xfId="0" applyNumberFormat="1" applyFont="1" applyFill="1" applyBorder="1"/>
    <xf numFmtId="0" fontId="10" fillId="0" borderId="0" xfId="363" applyFont="1" applyFill="1"/>
    <xf numFmtId="0" fontId="10" fillId="0" borderId="0" xfId="367" applyFont="1" applyFill="1"/>
    <xf numFmtId="0" fontId="142" fillId="4" borderId="31" xfId="0" applyFont="1" applyFill="1" applyBorder="1"/>
    <xf numFmtId="0" fontId="3" fillId="3" borderId="0" xfId="0" applyFont="1" applyFill="1"/>
    <xf numFmtId="0" fontId="3" fillId="3" borderId="27" xfId="0" applyFont="1" applyFill="1" applyBorder="1"/>
    <xf numFmtId="0" fontId="3" fillId="43" borderId="0" xfId="0" applyFont="1" applyFill="1"/>
    <xf numFmtId="0" fontId="3" fillId="46" borderId="0" xfId="0" applyFont="1" applyFill="1"/>
    <xf numFmtId="0" fontId="3" fillId="47" borderId="0" xfId="0" applyFont="1" applyFill="1"/>
    <xf numFmtId="0" fontId="3" fillId="48" borderId="0" xfId="0" applyFont="1" applyFill="1"/>
    <xf numFmtId="0" fontId="3" fillId="49" borderId="0" xfId="0" applyFont="1" applyFill="1"/>
    <xf numFmtId="0" fontId="3" fillId="45" borderId="0" xfId="0" applyFont="1" applyFill="1"/>
    <xf numFmtId="0" fontId="143" fillId="0" borderId="0" xfId="0" applyFont="1" applyAlignment="1">
      <alignment horizontal="center"/>
    </xf>
    <xf numFmtId="0" fontId="144" fillId="4" borderId="31" xfId="0" applyFont="1" applyFill="1" applyBorder="1"/>
    <xf numFmtId="0" fontId="145" fillId="4" borderId="31" xfId="0" applyFont="1" applyFill="1" applyBorder="1"/>
    <xf numFmtId="0" fontId="7" fillId="5" borderId="6" xfId="0" applyFont="1" applyFill="1" applyBorder="1" applyAlignment="1"/>
    <xf numFmtId="0" fontId="7" fillId="5" borderId="6" xfId="0" applyFont="1" applyFill="1" applyBorder="1" applyAlignment="1">
      <alignment horizontal="centerContinuous"/>
    </xf>
    <xf numFmtId="0" fontId="7" fillId="5" borderId="37" xfId="0" applyFont="1" applyFill="1" applyBorder="1" applyAlignment="1">
      <alignment horizontal="centerContinuous"/>
    </xf>
    <xf numFmtId="0" fontId="6" fillId="5" borderId="0" xfId="0" applyFont="1" applyFill="1" applyAlignment="1">
      <alignment horizontal="centerContinuous"/>
    </xf>
    <xf numFmtId="226" fontId="4" fillId="0" borderId="0" xfId="1" applyNumberFormat="1" applyFont="1" applyFill="1" applyBorder="1"/>
    <xf numFmtId="0" fontId="3" fillId="0" borderId="0" xfId="0" applyFont="1" applyFill="1" applyBorder="1"/>
    <xf numFmtId="41" fontId="10" fillId="0" borderId="0" xfId="0" applyNumberFormat="1" applyFont="1" applyFill="1" applyBorder="1"/>
    <xf numFmtId="0" fontId="6" fillId="5" borderId="8" xfId="0" applyFont="1" applyFill="1" applyBorder="1"/>
    <xf numFmtId="0" fontId="7" fillId="5" borderId="38" xfId="0" applyFont="1" applyFill="1" applyBorder="1"/>
    <xf numFmtId="0" fontId="6" fillId="5" borderId="38" xfId="0" applyFont="1" applyFill="1" applyBorder="1"/>
    <xf numFmtId="226" fontId="6" fillId="5" borderId="38" xfId="1" applyNumberFormat="1" applyFont="1" applyFill="1" applyBorder="1"/>
    <xf numFmtId="0" fontId="4" fillId="4" borderId="17" xfId="0" applyFont="1" applyFill="1" applyBorder="1"/>
    <xf numFmtId="0" fontId="4" fillId="4" borderId="39" xfId="0" applyFont="1" applyFill="1" applyBorder="1"/>
    <xf numFmtId="226" fontId="4" fillId="4" borderId="39" xfId="1" applyNumberFormat="1" applyFont="1" applyFill="1" applyBorder="1"/>
    <xf numFmtId="0" fontId="4" fillId="4" borderId="11" xfId="0" applyFont="1" applyFill="1" applyBorder="1"/>
    <xf numFmtId="0" fontId="4" fillId="4" borderId="8" xfId="0" applyFont="1" applyFill="1" applyBorder="1"/>
    <xf numFmtId="0" fontId="4" fillId="4" borderId="38" xfId="0" applyFont="1" applyFill="1" applyBorder="1"/>
    <xf numFmtId="226" fontId="3" fillId="46" borderId="0" xfId="1" applyNumberFormat="1" applyFont="1" applyFill="1"/>
    <xf numFmtId="0" fontId="4" fillId="4" borderId="31" xfId="0" applyFont="1" applyFill="1" applyBorder="1" applyAlignment="1">
      <alignment horizontal="right"/>
    </xf>
    <xf numFmtId="0" fontId="147" fillId="0" borderId="0" xfId="0" applyFont="1"/>
    <xf numFmtId="0" fontId="148" fillId="0" borderId="0" xfId="0" applyFont="1"/>
    <xf numFmtId="0" fontId="8" fillId="5" borderId="38" xfId="0" applyFont="1" applyFill="1" applyBorder="1"/>
    <xf numFmtId="0" fontId="149" fillId="5" borderId="38" xfId="0" applyFont="1" applyFill="1" applyBorder="1"/>
    <xf numFmtId="0" fontId="150" fillId="5" borderId="38" xfId="0" applyFont="1" applyFill="1" applyBorder="1"/>
    <xf numFmtId="0" fontId="151" fillId="4" borderId="38" xfId="0" applyFont="1" applyFill="1" applyBorder="1"/>
    <xf numFmtId="2" fontId="148" fillId="3" borderId="0" xfId="0" applyNumberFormat="1" applyFont="1" applyFill="1"/>
    <xf numFmtId="0" fontId="148" fillId="3" borderId="0" xfId="0" applyFont="1" applyFill="1"/>
    <xf numFmtId="41" fontId="148" fillId="2" borderId="0" xfId="0" applyNumberFormat="1" applyFont="1" applyFill="1"/>
    <xf numFmtId="0" fontId="148" fillId="0" borderId="0" xfId="0" applyFont="1" applyFill="1"/>
    <xf numFmtId="41" fontId="148" fillId="0" borderId="0" xfId="0" applyNumberFormat="1" applyFont="1" applyFill="1"/>
    <xf numFmtId="4" fontId="148" fillId="3" borderId="0" xfId="0" applyNumberFormat="1" applyFont="1" applyFill="1"/>
    <xf numFmtId="41" fontId="148" fillId="43" borderId="0" xfId="0" applyNumberFormat="1" applyFont="1" applyFill="1"/>
    <xf numFmtId="2" fontId="148" fillId="0" borderId="0" xfId="0" applyNumberFormat="1" applyFont="1" applyFill="1"/>
    <xf numFmtId="0" fontId="152" fillId="0" borderId="0" xfId="0" applyFont="1"/>
    <xf numFmtId="226" fontId="3" fillId="45" borderId="0" xfId="1" applyNumberFormat="1" applyFont="1" applyFill="1"/>
    <xf numFmtId="41" fontId="10" fillId="0" borderId="0" xfId="0" applyNumberFormat="1" applyFont="1" applyFill="1"/>
    <xf numFmtId="43" fontId="148" fillId="3" borderId="0" xfId="1" applyFont="1" applyFill="1"/>
    <xf numFmtId="226" fontId="148" fillId="3" borderId="0" xfId="1" applyNumberFormat="1" applyFont="1" applyFill="1"/>
    <xf numFmtId="226" fontId="148" fillId="0" borderId="0" xfId="1" applyNumberFormat="1" applyFont="1" applyFill="1"/>
    <xf numFmtId="226" fontId="148" fillId="0" borderId="0" xfId="1" applyNumberFormat="1" applyFont="1"/>
    <xf numFmtId="226" fontId="151" fillId="4" borderId="38" xfId="1" applyNumberFormat="1" applyFont="1" applyFill="1" applyBorder="1"/>
    <xf numFmtId="0" fontId="4" fillId="4" borderId="0" xfId="0" applyFont="1" applyFill="1" applyBorder="1" applyAlignment="1">
      <alignment horizontal="right"/>
    </xf>
    <xf numFmtId="41" fontId="3" fillId="43" borderId="0" xfId="0" applyNumberFormat="1" applyFont="1" applyFill="1" applyBorder="1"/>
    <xf numFmtId="43" fontId="3" fillId="43" borderId="0" xfId="1" applyNumberFormat="1" applyFont="1" applyFill="1"/>
    <xf numFmtId="43" fontId="3" fillId="3" borderId="0" xfId="1" applyNumberFormat="1" applyFont="1" applyFill="1"/>
    <xf numFmtId="226" fontId="5" fillId="0" borderId="0" xfId="1" applyNumberFormat="1" applyFont="1" applyFill="1"/>
    <xf numFmtId="43" fontId="3" fillId="3" borderId="0" xfId="1" applyFont="1" applyFill="1"/>
    <xf numFmtId="43" fontId="3" fillId="0" borderId="0" xfId="0" applyNumberFormat="1" applyFont="1"/>
    <xf numFmtId="0" fontId="1" fillId="0" borderId="0" xfId="0" applyFont="1" applyFill="1" applyBorder="1"/>
    <xf numFmtId="0" fontId="1" fillId="0" borderId="0" xfId="0" applyFont="1" applyFill="1" applyBorder="1" applyAlignment="1"/>
    <xf numFmtId="0" fontId="1" fillId="0" borderId="0" xfId="0" applyFont="1"/>
    <xf numFmtId="0" fontId="1" fillId="0" borderId="2" xfId="0" applyFont="1" applyBorder="1"/>
    <xf numFmtId="0" fontId="1" fillId="0" borderId="1" xfId="0" applyFont="1" applyBorder="1"/>
    <xf numFmtId="0" fontId="1" fillId="0" borderId="0" xfId="0" applyFont="1" applyFill="1"/>
    <xf numFmtId="0" fontId="10" fillId="0" borderId="2" xfId="367" applyFont="1" applyBorder="1"/>
    <xf numFmtId="0" fontId="10" fillId="0" borderId="1" xfId="367" applyFont="1" applyBorder="1"/>
    <xf numFmtId="0" fontId="1" fillId="0" borderId="0" xfId="378" applyFont="1"/>
    <xf numFmtId="0" fontId="153" fillId="0" borderId="0" xfId="378" applyFont="1"/>
    <xf numFmtId="0" fontId="1" fillId="45" borderId="0" xfId="0" applyFont="1" applyFill="1"/>
    <xf numFmtId="226" fontId="1" fillId="0" borderId="0" xfId="0" applyNumberFormat="1" applyFont="1"/>
    <xf numFmtId="0" fontId="1" fillId="0" borderId="0" xfId="0" applyFont="1" applyBorder="1"/>
    <xf numFmtId="41" fontId="148" fillId="45" borderId="0" xfId="0" applyNumberFormat="1" applyFont="1" applyFill="1"/>
    <xf numFmtId="41" fontId="10" fillId="47" borderId="0" xfId="0" applyNumberFormat="1" applyFont="1" applyFill="1"/>
    <xf numFmtId="226" fontId="148" fillId="47" borderId="0" xfId="1" applyNumberFormat="1" applyFont="1" applyFill="1"/>
    <xf numFmtId="10" fontId="10" fillId="50" borderId="0" xfId="0" applyNumberFormat="1" applyFont="1" applyFill="1" applyBorder="1"/>
    <xf numFmtId="10" fontId="10" fillId="47" borderId="0" xfId="0" applyNumberFormat="1" applyFont="1" applyFill="1"/>
    <xf numFmtId="0" fontId="1" fillId="0" borderId="0" xfId="0" applyFont="1" applyAlignment="1">
      <alignment horizontal="left" vertical="top"/>
    </xf>
    <xf numFmtId="10" fontId="3" fillId="47" borderId="0" xfId="0" applyNumberFormat="1" applyFont="1" applyFill="1"/>
    <xf numFmtId="0" fontId="7" fillId="5" borderId="6" xfId="0" applyFont="1" applyFill="1" applyBorder="1" applyAlignment="1">
      <alignment horizontal="center"/>
    </xf>
    <xf numFmtId="0" fontId="4" fillId="4" borderId="39" xfId="0" applyFont="1" applyFill="1" applyBorder="1" applyAlignment="1">
      <alignment horizontal="center"/>
    </xf>
  </cellXfs>
  <cellStyles count="447">
    <cellStyle name="_x000a__x000a_JournalTemplate=C:\COMFO\CTALK\JOURSTD.TPL_x000a__x000a_LbStateAddress=3 3 0 251 1 89 2 311_x000a__x000a_LbStateJou" xfId="443"/>
    <cellStyle name="_x000a__x000a_JournalTemplate=C:\COMFO\CTALK\JOURSTD.TPL_x000a__x000a_LbStateAddress=3 3 0 251 1 89 2 311_x000a__x000a_LbStateJou 2" xfId="444"/>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3"/>
    <cellStyle name="_x000d__x000a_JournalTemplate=C:\COMFO\CTALK\JOURSTD.TPL_x000d__x000a_LbStateAddress=3 3 0 251 1 89 2 311_x000d__x000a_LbStateJou 2 2" xfId="4"/>
    <cellStyle name="_x000d__x000a_JournalTemplate=C:\COMFO\CTALK\JOURSTD.TPL_x000d__x000a_LbStateAddress=3 3 0 251 1 89 2 311_x000d__x000a_LbStateJou 2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7"/>
    <cellStyle name="_x000d__x000a_JournalTemplate=C:\COMFO\CTALK\JOURSTD.TPL_x000d__x000a_LbStateAddress=3 3 0 251 1 89 2 311_x000d__x000a_LbStateJou 3" xfId="8"/>
    <cellStyle name="_x000d__x000a_JournalTemplate=C:\COMFO\CTALK\JOURSTD.TPL_x000d__x000a_LbStateAddress=3 3 0 251 1 89 2 311_x000d__x000a_LbStateJou 3 2" xfId="9"/>
    <cellStyle name="_x000d__x000a_JournalTemplate=C:\COMFO\CTALK\JOURSTD.TPL_x000d__x000a_LbStateAddress=3 3 0 251 1 89 2 311_x000d__x000a_LbStateJou 3 3" xfId="10"/>
    <cellStyle name="_x000d__x000a_JournalTemplate=C:\COMFO\CTALK\JOURSTD.TPL_x000d__x000a_LbStateAddress=3 3 0 251 1 89 2 311_x000d__x000a_LbStateJou 4" xfId="11"/>
    <cellStyle name="_x000d__x000a_JournalTemplate=C:\COMFO\CTALK\JOURSTD.TPL_x000d__x000a_LbStateAddress=3 3 0 251 1 89 2 311_x000d__x000a_LbStateJou 5" xfId="12"/>
    <cellStyle name="_x000d__x000a_JournalTemplate=C:\COMFO\CTALK\JOURSTD.TPL_x000d__x000a_LbStateAddress=3 3 0 251 1 89 2 311_x000d__x000a_LbStateJou_091215 MB berekening x-factoren NG4R_incl gasaansluiting" xfId="13"/>
    <cellStyle name=";;;" xfId="14"/>
    <cellStyle name="_2010 02 11 Aansluitcontr omzet 2010 TR en M+A   v02" xfId="15"/>
    <cellStyle name="_2011 05 23 Maandrapportage dec (v20)" xfId="16"/>
    <cellStyle name="_Adriatica - Cover" xfId="17"/>
    <cellStyle name="_Adriatica Historical Financial Data 070430" xfId="18"/>
    <cellStyle name="_Adriatica Venus model draft 071108 ex macros" xfId="19"/>
    <cellStyle name="_Broker SOTP 080131" xfId="20"/>
    <cellStyle name="_Eni SOTP Sequoia Valuation 070501" xfId="21"/>
    <cellStyle name="_Map1" xfId="22"/>
    <cellStyle name="=C:\WINNT35\SYSTEM32\COMMAND.COM" xfId="23"/>
    <cellStyle name="20% - Accent1 2" xfId="24"/>
    <cellStyle name="20% - Accent1 2 2" xfId="25"/>
    <cellStyle name="20% - Accent1 3" xfId="26"/>
    <cellStyle name="20% - Accent2 2" xfId="27"/>
    <cellStyle name="20% - Accent2 2 2" xfId="28"/>
    <cellStyle name="20% - Accent2 3" xfId="29"/>
    <cellStyle name="20% - Accent3 2" xfId="30"/>
    <cellStyle name="20% - Accent3 2 2" xfId="31"/>
    <cellStyle name="20% - Accent3 3" xfId="32"/>
    <cellStyle name="20% - Accent4 2" xfId="33"/>
    <cellStyle name="20% - Accent4 2 2" xfId="34"/>
    <cellStyle name="20% - Accent4 3" xfId="35"/>
    <cellStyle name="20% - Accent5 2" xfId="36"/>
    <cellStyle name="20% - Accent5 2 2" xfId="37"/>
    <cellStyle name="20% - Accent5 3" xfId="38"/>
    <cellStyle name="20% - Accent6 2" xfId="39"/>
    <cellStyle name="20% - Accent6 2 2" xfId="40"/>
    <cellStyle name="20% - Accent6 3" xfId="41"/>
    <cellStyle name="40% - Accent1 2" xfId="42"/>
    <cellStyle name="40% - Accent1 2 2" xfId="43"/>
    <cellStyle name="40% - Accent1 3" xfId="44"/>
    <cellStyle name="40% - Accent2 2" xfId="45"/>
    <cellStyle name="40% - Accent2 2 2" xfId="46"/>
    <cellStyle name="40% - Accent2 3" xfId="47"/>
    <cellStyle name="40% - Accent3 2" xfId="48"/>
    <cellStyle name="40% - Accent3 2 2" xfId="49"/>
    <cellStyle name="40% - Accent3 3" xfId="50"/>
    <cellStyle name="40% - Accent4 2" xfId="51"/>
    <cellStyle name="40% - Accent4 2 2" xfId="52"/>
    <cellStyle name="40% - Accent4 3" xfId="53"/>
    <cellStyle name="40% - Accent5 2" xfId="54"/>
    <cellStyle name="40% - Accent5 2 2" xfId="55"/>
    <cellStyle name="40% - Accent5 3" xfId="56"/>
    <cellStyle name="40% - Accent6 2" xfId="57"/>
    <cellStyle name="40% - Accent6 2 2" xfId="58"/>
    <cellStyle name="40% - Accent6 3" xfId="59"/>
    <cellStyle name="60% - Accent1 2" xfId="60"/>
    <cellStyle name="60% - Accent1 2 2" xfId="61"/>
    <cellStyle name="60% - Accent1 3" xfId="62"/>
    <cellStyle name="60% - Accent2 2" xfId="63"/>
    <cellStyle name="60% - Accent2 2 2" xfId="64"/>
    <cellStyle name="60% - Accent2 3" xfId="65"/>
    <cellStyle name="60% - Accent3 2" xfId="66"/>
    <cellStyle name="60% - Accent3 2 2" xfId="67"/>
    <cellStyle name="60% - Accent3 3" xfId="68"/>
    <cellStyle name="60% - Accent4 2" xfId="69"/>
    <cellStyle name="60% - Accent4 2 2" xfId="70"/>
    <cellStyle name="60% - Accent4 3" xfId="71"/>
    <cellStyle name="60% - Accent5 2" xfId="72"/>
    <cellStyle name="60% - Accent5 2 2" xfId="73"/>
    <cellStyle name="60% - Accent5 3" xfId="74"/>
    <cellStyle name="60% - Accent6 2" xfId="75"/>
    <cellStyle name="60% - Accent6 2 2" xfId="76"/>
    <cellStyle name="60% - Accent6 3" xfId="77"/>
    <cellStyle name="Accent1 2" xfId="78"/>
    <cellStyle name="Accent1 2 2" xfId="79"/>
    <cellStyle name="Accent1 3" xfId="80"/>
    <cellStyle name="Accent2 2" xfId="81"/>
    <cellStyle name="Accent2 2 2" xfId="82"/>
    <cellStyle name="Accent2 3" xfId="83"/>
    <cellStyle name="Accent3 2" xfId="84"/>
    <cellStyle name="Accent3 2 2" xfId="85"/>
    <cellStyle name="Accent3 3" xfId="86"/>
    <cellStyle name="Accent4 2" xfId="87"/>
    <cellStyle name="Accent4 2 2" xfId="88"/>
    <cellStyle name="Accent4 3" xfId="89"/>
    <cellStyle name="Accent5 2" xfId="90"/>
    <cellStyle name="Accent5 2 2" xfId="91"/>
    <cellStyle name="Accent5 3" xfId="92"/>
    <cellStyle name="Accent6 2" xfId="93"/>
    <cellStyle name="Accent6 2 2" xfId="94"/>
    <cellStyle name="Accent6 3" xfId="95"/>
    <cellStyle name="AFE" xfId="96"/>
    <cellStyle name="Andre's Title" xfId="97"/>
    <cellStyle name="ArialNormal" xfId="98"/>
    <cellStyle name="Bad" xfId="99"/>
    <cellStyle name="Bad 2" xfId="100"/>
    <cellStyle name="Band 1" xfId="101"/>
    <cellStyle name="Band 2" xfId="102"/>
    <cellStyle name="BANDE BLEUE" xfId="103"/>
    <cellStyle name="Berekening 2" xfId="104"/>
    <cellStyle name="Berekening 2 2" xfId="105"/>
    <cellStyle name="Blue" xfId="106"/>
    <cellStyle name="BoxHeading" xfId="107"/>
    <cellStyle name="British Pound" xfId="108"/>
    <cellStyle name="British Pound[2]" xfId="109"/>
    <cellStyle name="British Pound_Adriatica Model 070703v3" xfId="110"/>
    <cellStyle name="Business Description" xfId="111"/>
    <cellStyle name="C01_Page_head" xfId="112"/>
    <cellStyle name="C02_Date line" xfId="113"/>
    <cellStyle name="C03_Col head general" xfId="114"/>
    <cellStyle name="C08_Table text" xfId="115"/>
    <cellStyle name="C09_Style I Roman figures" xfId="116"/>
    <cellStyle name="C10_2001 Figs Green" xfId="117"/>
    <cellStyle name="C11_2002 Figs Bold Green" xfId="118"/>
    <cellStyle name="C12_Annotation" xfId="119"/>
    <cellStyle name="C13_Annotation Superiors" xfId="120"/>
    <cellStyle name="C14_2001 Figs 2 decimals Green" xfId="121"/>
    <cellStyle name="C15_Previous year figs" xfId="122"/>
    <cellStyle name="C15a_Previous year figs 2 dec" xfId="123"/>
    <cellStyle name="C15d_Previous Year Figs 1 dec" xfId="124"/>
    <cellStyle name="Calculation" xfId="125"/>
    <cellStyle name="Calculation 2" xfId="126"/>
    <cellStyle name="Calculation 2 2" xfId="127"/>
    <cellStyle name="Calculation 3" xfId="128"/>
    <cellStyle name="CB Link" xfId="129"/>
    <cellStyle name="CB Normal" xfId="130"/>
    <cellStyle name="CComma" xfId="131"/>
    <cellStyle name="CComma (0)" xfId="132"/>
    <cellStyle name="CCurrency (0)" xfId="133"/>
    <cellStyle name="Check Cell" xfId="134"/>
    <cellStyle name="Check Cell 2" xfId="135"/>
    <cellStyle name="Co. Names" xfId="136"/>
    <cellStyle name="Co. Names - Bold" xfId="137"/>
    <cellStyle name="Co. Names_Break-Up" xfId="138"/>
    <cellStyle name="COL HEADINGS" xfId="139"/>
    <cellStyle name="ColHeading" xfId="140"/>
    <cellStyle name="ColumnHead" xfId="141"/>
    <cellStyle name="ColumnHeading" xfId="142"/>
    <cellStyle name="ColumnHeadings" xfId="143"/>
    <cellStyle name="ColumnHeadings2" xfId="144"/>
    <cellStyle name="Comma [1]" xfId="145"/>
    <cellStyle name="Comma 0" xfId="146"/>
    <cellStyle name="Comma 2" xfId="147"/>
    <cellStyle name="Comma 2 2" xfId="148"/>
    <cellStyle name="Comma 3" xfId="149"/>
    <cellStyle name="Comma_Budget 2007 (Bewerkt PJB)" xfId="150"/>
    <cellStyle name="Comma0" xfId="151"/>
    <cellStyle name="Comment" xfId="152"/>
    <cellStyle name="Company" xfId="153"/>
    <cellStyle name="Controlecel 2" xfId="154"/>
    <cellStyle name="CoTitle" xfId="155"/>
    <cellStyle name="CountryTitle" xfId="156"/>
    <cellStyle name="CurRatio" xfId="157"/>
    <cellStyle name="Currency [1]" xfId="158"/>
    <cellStyle name="Currency [2]" xfId="159"/>
    <cellStyle name="Currency 0" xfId="160"/>
    <cellStyle name="Currency 2" xfId="161"/>
    <cellStyle name="data" xfId="162"/>
    <cellStyle name="date" xfId="163"/>
    <cellStyle name="date [dd mmm]" xfId="164"/>
    <cellStyle name="date [mmm yyyy]" xfId="165"/>
    <cellStyle name="Date Aligned" xfId="166"/>
    <cellStyle name="date_Adriatica Model 070703v3" xfId="167"/>
    <cellStyle name="Dates" xfId="168"/>
    <cellStyle name="DatesYears" xfId="169"/>
    <cellStyle name="days" xfId="170"/>
    <cellStyle name="decimal [3]" xfId="171"/>
    <cellStyle name="decimal [4]" xfId="172"/>
    <cellStyle name="Dollars" xfId="173"/>
    <cellStyle name="Dollars(0)" xfId="174"/>
    <cellStyle name="Dollars_Adriatica - Cover" xfId="175"/>
    <cellStyle name="Dotted Line" xfId="176"/>
    <cellStyle name="Estimate" xfId="177"/>
    <cellStyle name="Euro" xfId="178"/>
    <cellStyle name="Euro 2" xfId="179"/>
    <cellStyle name="Euro 2 2" xfId="180"/>
    <cellStyle name="Euro 2 3" xfId="181"/>
    <cellStyle name="Euro 3" xfId="182"/>
    <cellStyle name="Euro 4" xfId="446"/>
    <cellStyle name="Euro_2010 02 04 Aansluitcontr omzet 2009 TR en M+A   v10" xfId="183"/>
    <cellStyle name="Explanatory Text" xfId="184"/>
    <cellStyle name="Explanatory Text 2" xfId="185"/>
    <cellStyle name="FieldName" xfId="186"/>
    <cellStyle name="Footnote" xfId="187"/>
    <cellStyle name="Footnotes" xfId="188"/>
    <cellStyle name="Formula" xfId="189"/>
    <cellStyle name="G01_2001 figures 1 decimal a" xfId="190"/>
    <cellStyle name="G02 Tab figs Light 0 deci" xfId="191"/>
    <cellStyle name="G02 Table Text" xfId="192"/>
    <cellStyle name="G02_B_page_head" xfId="193"/>
    <cellStyle name="G03_Text" xfId="194"/>
    <cellStyle name="G05 Tab Head Light" xfId="195"/>
    <cellStyle name="G05_Superiors" xfId="196"/>
    <cellStyle name="G06_2001 Col heads" xfId="197"/>
    <cellStyle name="G06a_$_Million" xfId="198"/>
    <cellStyle name="G07_2002 figures bold black" xfId="199"/>
    <cellStyle name="G08_2001_figs" xfId="200"/>
    <cellStyle name="G11_Folio" xfId="201"/>
    <cellStyle name="G12_Date line" xfId="202"/>
    <cellStyle name="Gekoppelde cel 2" xfId="203"/>
    <cellStyle name="Goed 2" xfId="204"/>
    <cellStyle name="Good" xfId="205"/>
    <cellStyle name="Good 2" xfId="206"/>
    <cellStyle name="Hard Percent" xfId="207"/>
    <cellStyle name="Header" xfId="208"/>
    <cellStyle name="Header 2" xfId="209"/>
    <cellStyle name="Header 3" xfId="210"/>
    <cellStyle name="header1" xfId="211"/>
    <cellStyle name="header2" xfId="212"/>
    <cellStyle name="header3" xfId="213"/>
    <cellStyle name="headers" xfId="214"/>
    <cellStyle name="heading" xfId="215"/>
    <cellStyle name="Heading 1" xfId="216"/>
    <cellStyle name="Heading 1 2" xfId="217"/>
    <cellStyle name="Heading 2" xfId="218"/>
    <cellStyle name="Heading 2 2" xfId="219"/>
    <cellStyle name="Heading 3" xfId="220"/>
    <cellStyle name="Heading 3 2" xfId="221"/>
    <cellStyle name="Heading 4" xfId="222"/>
    <cellStyle name="Heading 4 2" xfId="223"/>
    <cellStyle name="heading_a2" xfId="224"/>
    <cellStyle name="Hidden" xfId="225"/>
    <cellStyle name="hide" xfId="226"/>
    <cellStyle name="Hyperlink black" xfId="227"/>
    <cellStyle name="Input" xfId="228"/>
    <cellStyle name="Input %" xfId="229"/>
    <cellStyle name="Input 10" xfId="230"/>
    <cellStyle name="Input 11" xfId="231"/>
    <cellStyle name="Input 12" xfId="232"/>
    <cellStyle name="Input 13" xfId="233"/>
    <cellStyle name="Input 14" xfId="234"/>
    <cellStyle name="Input 15" xfId="235"/>
    <cellStyle name="Input 2" xfId="236"/>
    <cellStyle name="Input 2 2" xfId="237"/>
    <cellStyle name="Input 3" xfId="238"/>
    <cellStyle name="Input 4" xfId="239"/>
    <cellStyle name="Input 5" xfId="240"/>
    <cellStyle name="Input 6" xfId="241"/>
    <cellStyle name="Input 7" xfId="242"/>
    <cellStyle name="Input 8" xfId="243"/>
    <cellStyle name="Input 9" xfId="244"/>
    <cellStyle name="Input_Adriatica - Cover" xfId="245"/>
    <cellStyle name="InputBlueFont" xfId="246"/>
    <cellStyle name="InputCell" xfId="247"/>
    <cellStyle name="Invoer 2" xfId="248"/>
    <cellStyle name="Invoer 2 2" xfId="249"/>
    <cellStyle name="Item" xfId="250"/>
    <cellStyle name="Item Descriptions" xfId="251"/>
    <cellStyle name="Item Descriptions - Bold" xfId="252"/>
    <cellStyle name="Item Descriptions_6079BX" xfId="253"/>
    <cellStyle name="Item_090305_Swap &amp; EK ratios_analyse" xfId="254"/>
    <cellStyle name="ItemTypeClass" xfId="255"/>
    <cellStyle name="Komma" xfId="1" builtinId="3"/>
    <cellStyle name="Komma 10 2" xfId="256"/>
    <cellStyle name="Komma 14 2" xfId="257"/>
    <cellStyle name="Komma 14 2 2" xfId="258"/>
    <cellStyle name="Komma 2" xfId="259"/>
    <cellStyle name="Komma 2 2" xfId="260"/>
    <cellStyle name="Komma 2 2 2" xfId="261"/>
    <cellStyle name="Komma 2 2 3" xfId="262"/>
    <cellStyle name="Komma 2 2 4" xfId="263"/>
    <cellStyle name="Komma 2 3" xfId="264"/>
    <cellStyle name="Komma 2 3 2" xfId="265"/>
    <cellStyle name="Komma 2 4" xfId="266"/>
    <cellStyle name="Komma 3" xfId="267"/>
    <cellStyle name="Komma 3 2" xfId="268"/>
    <cellStyle name="Komma 3 2 2" xfId="269"/>
    <cellStyle name="Komma 3 3" xfId="270"/>
    <cellStyle name="Komma 4" xfId="271"/>
    <cellStyle name="Komma 5" xfId="272"/>
    <cellStyle name="Komma 5 2" xfId="273"/>
    <cellStyle name="Komma 6" xfId="274"/>
    <cellStyle name="Kop 1 2" xfId="275"/>
    <cellStyle name="Kop 2 2" xfId="276"/>
    <cellStyle name="Kop 3 2" xfId="277"/>
    <cellStyle name="Kop 4 2" xfId="278"/>
    <cellStyle name="Labels" xfId="279"/>
    <cellStyle name="Legal 8½ x 14 in" xfId="280"/>
    <cellStyle name="ligne vert clair police gras" xfId="281"/>
    <cellStyle name="Line" xfId="282"/>
    <cellStyle name="Link" xfId="283"/>
    <cellStyle name="Linked Cell" xfId="284"/>
    <cellStyle name="Linked Cell 2" xfId="285"/>
    <cellStyle name="Memo" xfId="286"/>
    <cellStyle name="million" xfId="287"/>
    <cellStyle name="million [1]" xfId="288"/>
    <cellStyle name="MLComma0" xfId="289"/>
    <cellStyle name="MLDollar0" xfId="290"/>
    <cellStyle name="MLHeaderSection" xfId="291"/>
    <cellStyle name="MLMultiple0" xfId="292"/>
    <cellStyle name="MLPercent0" xfId="293"/>
    <cellStyle name="Model" xfId="294"/>
    <cellStyle name="Models" xfId="295"/>
    <cellStyle name="MonthYears" xfId="296"/>
    <cellStyle name="Multiple" xfId="297"/>
    <cellStyle name="Multiple [0]" xfId="298"/>
    <cellStyle name="Multiple [1]" xfId="299"/>
    <cellStyle name="Multiple_Adriatica - Cover" xfId="300"/>
    <cellStyle name="Multiple0" xfId="301"/>
    <cellStyle name="MultipleType" xfId="302"/>
    <cellStyle name="Names" xfId="303"/>
    <cellStyle name="Neutraal 2" xfId="304"/>
    <cellStyle name="Neutral" xfId="305"/>
    <cellStyle name="Neutral 2" xfId="306"/>
    <cellStyle name="Normal - Style1" xfId="307"/>
    <cellStyle name="Normal [0]" xfId="308"/>
    <cellStyle name="Normal [2]" xfId="309"/>
    <cellStyle name="Normal 2" xfId="310"/>
    <cellStyle name="Normal 2 2" xfId="311"/>
    <cellStyle name="Normal 3" xfId="312"/>
    <cellStyle name="Normal 3 2" xfId="313"/>
    <cellStyle name="Normal_# klanten" xfId="314"/>
    <cellStyle name="Normale_129-137 ok" xfId="315"/>
    <cellStyle name="Note" xfId="316"/>
    <cellStyle name="Note 2" xfId="317"/>
    <cellStyle name="Note 2 2" xfId="318"/>
    <cellStyle name="Note 3" xfId="319"/>
    <cellStyle name="Notitie 2" xfId="320"/>
    <cellStyle name="Notitie 2 2" xfId="321"/>
    <cellStyle name="Notitie 3" xfId="322"/>
    <cellStyle name="Numbers" xfId="323"/>
    <cellStyle name="Numbers - Bold" xfId="324"/>
    <cellStyle name="Numbers - Bold - Italic" xfId="325"/>
    <cellStyle name="Numbers - Bold_6079BX" xfId="326"/>
    <cellStyle name="Numbers - Large" xfId="327"/>
    <cellStyle name="Numbers_6079BX" xfId="328"/>
    <cellStyle name="Ongeldig 2" xfId="329"/>
    <cellStyle name="Output" xfId="330"/>
    <cellStyle name="Output 2" xfId="331"/>
    <cellStyle name="Output 2 2" xfId="332"/>
    <cellStyle name="Output 3" xfId="333"/>
    <cellStyle name="Page Number" xfId="334"/>
    <cellStyle name="PageSubtitle" xfId="335"/>
    <cellStyle name="PageTitle" xfId="336"/>
    <cellStyle name="pence" xfId="337"/>
    <cellStyle name="pence [1]" xfId="338"/>
    <cellStyle name="pence_Nightingale financials v7" xfId="339"/>
    <cellStyle name="Percent [0]" xfId="340"/>
    <cellStyle name="percent [1]" xfId="341"/>
    <cellStyle name="percent [100]" xfId="342"/>
    <cellStyle name="percent [2]" xfId="343"/>
    <cellStyle name="Percent 2" xfId="344"/>
    <cellStyle name="Percent0" xfId="345"/>
    <cellStyle name="Percentage" xfId="346"/>
    <cellStyle name="Percentages_oorzaken" xfId="445"/>
    <cellStyle name="PercentChange" xfId="347"/>
    <cellStyle name="Price" xfId="348"/>
    <cellStyle name="Procent 2" xfId="349"/>
    <cellStyle name="Procent 2 2" xfId="350"/>
    <cellStyle name="Procent 3" xfId="351"/>
    <cellStyle name="Procent 4" xfId="352"/>
    <cellStyle name="Procent 4 2" xfId="353"/>
    <cellStyle name="Protected" xfId="354"/>
    <cellStyle name="ProtectedDates" xfId="355"/>
    <cellStyle name="r" xfId="356"/>
    <cellStyle name="RatioX" xfId="357"/>
    <cellStyle name="Result" xfId="358"/>
    <cellStyle name="RowHead" xfId="359"/>
    <cellStyle name="RowHeading" xfId="360"/>
    <cellStyle name="ScripFactor" xfId="361"/>
    <cellStyle name="SectionHeading" xfId="362"/>
    <cellStyle name="Standaard" xfId="0" builtinId="0"/>
    <cellStyle name="Standaard 2" xfId="363"/>
    <cellStyle name="Standaard 2 2" xfId="364"/>
    <cellStyle name="Standaard 2 2 2" xfId="365"/>
    <cellStyle name="Standaard 2 2 3" xfId="366"/>
    <cellStyle name="Standaard 2 3" xfId="367"/>
    <cellStyle name="Standaard 2 3 2" xfId="368"/>
    <cellStyle name="Standaard 2 3 3" xfId="369"/>
    <cellStyle name="Standaard 2 4" xfId="370"/>
    <cellStyle name="Standaard 3" xfId="371"/>
    <cellStyle name="Standaard 3 2" xfId="372"/>
    <cellStyle name="Standaard 3 3" xfId="373"/>
    <cellStyle name="Standaard 3 4" xfId="374"/>
    <cellStyle name="Standaard 4" xfId="375"/>
    <cellStyle name="Standaard 4 2" xfId="376"/>
    <cellStyle name="Standaard 4 3" xfId="377"/>
    <cellStyle name="Standaard 5" xfId="378"/>
    <cellStyle name="Standaard 6" xfId="379"/>
    <cellStyle name="Standaard 6 2" xfId="380"/>
    <cellStyle name="Standaard 7" xfId="381"/>
    <cellStyle name="Standaard 8" xfId="442"/>
    <cellStyle name="Stijl 1" xfId="382"/>
    <cellStyle name="Stijl 2" xfId="383"/>
    <cellStyle name="Style 1" xfId="384"/>
    <cellStyle name="Style 2" xfId="385"/>
    <cellStyle name="Style D" xfId="386"/>
    <cellStyle name="Style D green" xfId="387"/>
    <cellStyle name="Style D_Base Data" xfId="388"/>
    <cellStyle name="Style E" xfId="389"/>
    <cellStyle name="Style E green" xfId="390"/>
    <cellStyle name="Style E_Base Data" xfId="391"/>
    <cellStyle name="SubHeading" xfId="392"/>
    <cellStyle name="SubsidTitle" xfId="393"/>
    <cellStyle name="Table Head" xfId="394"/>
    <cellStyle name="Table Head Aligned" xfId="395"/>
    <cellStyle name="Table Head Blue" xfId="396"/>
    <cellStyle name="Table Head Green" xfId="397"/>
    <cellStyle name="Table Title" xfId="398"/>
    <cellStyle name="Table Units" xfId="399"/>
    <cellStyle name="TableBody" xfId="400"/>
    <cellStyle name="TableBodyR" xfId="401"/>
    <cellStyle name="TableColHeads" xfId="402"/>
    <cellStyle name="times" xfId="403"/>
    <cellStyle name="Titel 2" xfId="404"/>
    <cellStyle name="Title" xfId="405"/>
    <cellStyle name="Title - PROJECT" xfId="406"/>
    <cellStyle name="Title - Underline" xfId="407"/>
    <cellStyle name="Title 2" xfId="408"/>
    <cellStyle name="Title_Adriatica - Cover" xfId="409"/>
    <cellStyle name="title1" xfId="410"/>
    <cellStyle name="title2" xfId="411"/>
    <cellStyle name="Titles" xfId="412"/>
    <cellStyle name="Titles - Col. Headings" xfId="413"/>
    <cellStyle name="Titles - Other" xfId="414"/>
    <cellStyle name="Titles_Adriatica - WoodMac Production Output 070430" xfId="415"/>
    <cellStyle name="Titles2" xfId="416"/>
    <cellStyle name="TITRE ORANGE" xfId="417"/>
    <cellStyle name="Totaal 2" xfId="418"/>
    <cellStyle name="Totaal 2 2" xfId="419"/>
    <cellStyle name="Total" xfId="420"/>
    <cellStyle name="Total 2" xfId="421"/>
    <cellStyle name="Total 2 2" xfId="422"/>
    <cellStyle name="Total 3" xfId="423"/>
    <cellStyle name="Totals" xfId="424"/>
    <cellStyle name="Totals [0]" xfId="425"/>
    <cellStyle name="Totals [2]" xfId="426"/>
    <cellStyle name="Totals_090305_Swap &amp; EK ratios_analyse" xfId="427"/>
    <cellStyle name="Uitvoer 2" xfId="428"/>
    <cellStyle name="Uitvoer 2 2" xfId="429"/>
    <cellStyle name="UnProtectedCalc" xfId="430"/>
    <cellStyle name="Valuta 2" xfId="431"/>
    <cellStyle name="Valuta 2 2" xfId="432"/>
    <cellStyle name="Verklarende tekst 2" xfId="433"/>
    <cellStyle name="Waarschuwingstekst 2" xfId="434"/>
    <cellStyle name="Warning Text" xfId="435"/>
    <cellStyle name="Warning Text 2" xfId="436"/>
    <cellStyle name="WIt" xfId="437"/>
    <cellStyle name="Year" xfId="438"/>
    <cellStyle name="Years" xfId="439"/>
    <cellStyle name="yellow" xfId="440"/>
    <cellStyle name="Zero" xfId="441"/>
  </cellStyles>
  <dxfs count="0"/>
  <tableStyles count="0" defaultTableStyle="TableStyleMedium2" defaultPivotStyle="PivotStyleLight16"/>
  <colors>
    <mruColors>
      <color rgb="FFFFCCFF"/>
      <color rgb="FFFF66FF"/>
      <color rgb="FFFFCC99"/>
      <color rgb="FFCCFFCC"/>
      <color rgb="FFCCFFFF"/>
      <color rgb="FFFFFFCC"/>
      <color rgb="FF66FFFF"/>
      <color rgb="FFFFFF99"/>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19850</xdr:colOff>
      <xdr:row>18</xdr:row>
      <xdr:rowOff>8005</xdr:rowOff>
    </xdr:from>
    <xdr:to>
      <xdr:col>11</xdr:col>
      <xdr:colOff>632733</xdr:colOff>
      <xdr:row>22</xdr:row>
      <xdr:rowOff>10828</xdr:rowOff>
    </xdr:to>
    <xdr:sp macro="" textlink="">
      <xdr:nvSpPr>
        <xdr:cNvPr id="60" name="Rechthoek 59"/>
        <xdr:cNvSpPr/>
      </xdr:nvSpPr>
      <xdr:spPr>
        <a:xfrm>
          <a:off x="24708650" y="2760730"/>
          <a:ext cx="1984483" cy="7267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Kosten</a:t>
          </a:r>
        </a:p>
      </xdr:txBody>
    </xdr:sp>
    <xdr:clientData/>
  </xdr:twoCellAnchor>
  <xdr:twoCellAnchor>
    <xdr:from>
      <xdr:col>9</xdr:col>
      <xdr:colOff>24573</xdr:colOff>
      <xdr:row>28</xdr:row>
      <xdr:rowOff>15208</xdr:rowOff>
    </xdr:from>
    <xdr:to>
      <xdr:col>11</xdr:col>
      <xdr:colOff>637456</xdr:colOff>
      <xdr:row>31</xdr:row>
      <xdr:rowOff>130091</xdr:rowOff>
    </xdr:to>
    <xdr:sp macro="" textlink="">
      <xdr:nvSpPr>
        <xdr:cNvPr id="61" name="Rechthoek 60"/>
        <xdr:cNvSpPr/>
      </xdr:nvSpPr>
      <xdr:spPr>
        <a:xfrm>
          <a:off x="24713373" y="4577683"/>
          <a:ext cx="1984483" cy="657808"/>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EHD maatstaf berekeningen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050" b="1" i="0" u="none" strike="noStrike" kern="0" cap="none" spc="0" normalizeH="0" baseline="0" noProof="0">
              <a:ln>
                <a:noFill/>
              </a:ln>
              <a:solidFill>
                <a:srgbClr val="FFFFFF"/>
              </a:solidFill>
              <a:effectLst/>
              <a:uLnTx/>
              <a:uFillTx/>
              <a:latin typeface="Arial"/>
              <a:ea typeface="+mn-ea"/>
              <a:cs typeface="+mn-cs"/>
            </a:rPr>
            <a:t>(</a:t>
          </a:r>
          <a:r>
            <a:rPr kumimoji="0" lang="nl-NL" sz="1000" b="1" i="0" u="none" strike="noStrike" kern="0" cap="none" spc="0" normalizeH="0" baseline="0" noProof="0">
              <a:ln>
                <a:noFill/>
              </a:ln>
              <a:solidFill>
                <a:srgbClr val="FFFFFF"/>
              </a:solidFill>
              <a:effectLst/>
              <a:uLnTx/>
              <a:uFillTx/>
              <a:latin typeface="Arial"/>
              <a:ea typeface="+mn-ea"/>
              <a:cs typeface="+mn-cs"/>
            </a:rPr>
            <a:t>dit </a:t>
          </a:r>
          <a:r>
            <a:rPr kumimoji="0" lang="nl-NL" sz="800" b="1" i="0" u="none" strike="noStrike" kern="0" cap="none" spc="0" normalizeH="0" baseline="0" noProof="0">
              <a:ln>
                <a:noFill/>
              </a:ln>
              <a:solidFill>
                <a:srgbClr val="FFFFFF"/>
              </a:solidFill>
              <a:effectLst/>
              <a:uLnTx/>
              <a:uFillTx/>
              <a:latin typeface="Arial"/>
              <a:ea typeface="+mn-ea"/>
              <a:cs typeface="+mn-cs"/>
            </a:rPr>
            <a:t>bestand</a:t>
          </a:r>
          <a:r>
            <a:rPr kumimoji="0" lang="nl-NL" sz="1050" b="1" i="0" u="none" strike="noStrike" kern="0" cap="none" spc="0" normalizeH="0" baseline="0" noProof="0">
              <a:ln>
                <a:noFill/>
              </a:ln>
              <a:solidFill>
                <a:srgbClr val="FFFFFF"/>
              </a:solidFill>
              <a:effectLst/>
              <a:uLnTx/>
              <a:uFillTx/>
              <a:latin typeface="Arial"/>
              <a:ea typeface="+mn-ea"/>
              <a:cs typeface="+mn-cs"/>
            </a:rPr>
            <a:t>)</a:t>
          </a:r>
        </a:p>
      </xdr:txBody>
    </xdr:sp>
    <xdr:clientData/>
  </xdr:twoCellAnchor>
  <xdr:twoCellAnchor>
    <xdr:from>
      <xdr:col>9</xdr:col>
      <xdr:colOff>15048</xdr:colOff>
      <xdr:row>23</xdr:row>
      <xdr:rowOff>24497</xdr:rowOff>
    </xdr:from>
    <xdr:to>
      <xdr:col>11</xdr:col>
      <xdr:colOff>627931</xdr:colOff>
      <xdr:row>27</xdr:row>
      <xdr:rowOff>27321</xdr:rowOff>
    </xdr:to>
    <xdr:sp macro="" textlink="">
      <xdr:nvSpPr>
        <xdr:cNvPr id="62" name="Rechthoek 61"/>
        <xdr:cNvSpPr/>
      </xdr:nvSpPr>
      <xdr:spPr>
        <a:xfrm>
          <a:off x="24703848" y="3682097"/>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SO</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21</xdr:row>
      <xdr:rowOff>7363</xdr:rowOff>
    </xdr:from>
    <xdr:to>
      <xdr:col>7</xdr:col>
      <xdr:colOff>631933</xdr:colOff>
      <xdr:row>25</xdr:row>
      <xdr:rowOff>10188</xdr:rowOff>
    </xdr:to>
    <xdr:sp macro="" textlink="">
      <xdr:nvSpPr>
        <xdr:cNvPr id="63" name="Rechthoek 62"/>
        <xdr:cNvSpPr/>
      </xdr:nvSpPr>
      <xdr:spPr>
        <a:xfrm>
          <a:off x="21964651" y="3303013"/>
          <a:ext cx="1984482" cy="7267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11</xdr:col>
      <xdr:colOff>627931</xdr:colOff>
      <xdr:row>21</xdr:row>
      <xdr:rowOff>12615</xdr:rowOff>
    </xdr:from>
    <xdr:to>
      <xdr:col>14</xdr:col>
      <xdr:colOff>22408</xdr:colOff>
      <xdr:row>25</xdr:row>
      <xdr:rowOff>25909</xdr:rowOff>
    </xdr:to>
    <xdr:cxnSp macro="">
      <xdr:nvCxnSpPr>
        <xdr:cNvPr id="64" name="Rechte verbindingslijn met pijl 63"/>
        <xdr:cNvCxnSpPr>
          <a:stCxn id="62" idx="3"/>
          <a:endCxn id="71" idx="1"/>
        </xdr:cNvCxnSpPr>
      </xdr:nvCxnSpPr>
      <xdr:spPr>
        <a:xfrm flipV="1">
          <a:off x="26688331" y="3308265"/>
          <a:ext cx="1451877" cy="73719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632733</xdr:colOff>
      <xdr:row>20</xdr:row>
      <xdr:rowOff>9416</xdr:rowOff>
    </xdr:from>
    <xdr:to>
      <xdr:col>14</xdr:col>
      <xdr:colOff>67235</xdr:colOff>
      <xdr:row>20</xdr:row>
      <xdr:rowOff>11206</xdr:rowOff>
    </xdr:to>
    <xdr:cxnSp macro="">
      <xdr:nvCxnSpPr>
        <xdr:cNvPr id="65" name="Rechte verbindingslijn met pijl 64"/>
        <xdr:cNvCxnSpPr>
          <a:stCxn id="60" idx="3"/>
        </xdr:cNvCxnSpPr>
      </xdr:nvCxnSpPr>
      <xdr:spPr>
        <a:xfrm>
          <a:off x="26693133" y="3124091"/>
          <a:ext cx="1491902" cy="1790"/>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624087</xdr:colOff>
      <xdr:row>23</xdr:row>
      <xdr:rowOff>8776</xdr:rowOff>
    </xdr:from>
    <xdr:to>
      <xdr:col>5</xdr:col>
      <xdr:colOff>19051</xdr:colOff>
      <xdr:row>23</xdr:row>
      <xdr:rowOff>12621</xdr:rowOff>
    </xdr:to>
    <xdr:cxnSp macro="">
      <xdr:nvCxnSpPr>
        <xdr:cNvPr id="66" name="Rechte verbindingslijn met pijl 65"/>
        <xdr:cNvCxnSpPr>
          <a:stCxn id="72" idx="3"/>
          <a:endCxn id="63" idx="1"/>
        </xdr:cNvCxnSpPr>
      </xdr:nvCxnSpPr>
      <xdr:spPr>
        <a:xfrm flipV="1">
          <a:off x="21198087" y="3666376"/>
          <a:ext cx="766564" cy="3845"/>
        </a:xfrm>
        <a:prstGeom prst="straightConnector1">
          <a:avLst/>
        </a:prstGeom>
        <a:noFill/>
        <a:ln w="19050" cap="flat" cmpd="sng" algn="ctr">
          <a:solidFill>
            <a:srgbClr val="5F1F7A"/>
          </a:solidFill>
          <a:prstDash val="solid"/>
          <a:tailEnd type="arrow"/>
        </a:ln>
        <a:effectLst/>
      </xdr:spPr>
    </xdr:cxnSp>
    <xdr:clientData/>
  </xdr:twoCellAnchor>
  <xdr:twoCellAnchor>
    <xdr:from>
      <xdr:col>7</xdr:col>
      <xdr:colOff>631933</xdr:colOff>
      <xdr:row>20</xdr:row>
      <xdr:rowOff>9417</xdr:rowOff>
    </xdr:from>
    <xdr:to>
      <xdr:col>9</xdr:col>
      <xdr:colOff>19850</xdr:colOff>
      <xdr:row>23</xdr:row>
      <xdr:rowOff>8776</xdr:rowOff>
    </xdr:to>
    <xdr:cxnSp macro="">
      <xdr:nvCxnSpPr>
        <xdr:cNvPr id="67" name="Rechte verbindingslijn met pijl 66"/>
        <xdr:cNvCxnSpPr>
          <a:stCxn id="63" idx="3"/>
          <a:endCxn id="60" idx="1"/>
        </xdr:cNvCxnSpPr>
      </xdr:nvCxnSpPr>
      <xdr:spPr>
        <a:xfrm flipV="1">
          <a:off x="23949133" y="3124092"/>
          <a:ext cx="759517" cy="54228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627530</xdr:colOff>
      <xdr:row>23</xdr:row>
      <xdr:rowOff>44824</xdr:rowOff>
    </xdr:from>
    <xdr:to>
      <xdr:col>14</xdr:col>
      <xdr:colOff>481853</xdr:colOff>
      <xdr:row>29</xdr:row>
      <xdr:rowOff>22411</xdr:rowOff>
    </xdr:to>
    <xdr:cxnSp macro="">
      <xdr:nvCxnSpPr>
        <xdr:cNvPr id="68" name="Rechte verbindingslijn met pijl 67"/>
        <xdr:cNvCxnSpPr/>
      </xdr:nvCxnSpPr>
      <xdr:spPr>
        <a:xfrm flipH="1">
          <a:off x="26687930" y="3702424"/>
          <a:ext cx="1911723" cy="1063437"/>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661147</xdr:colOff>
      <xdr:row>23</xdr:row>
      <xdr:rowOff>14027</xdr:rowOff>
    </xdr:from>
    <xdr:to>
      <xdr:col>15</xdr:col>
      <xdr:colOff>328849</xdr:colOff>
      <xdr:row>30</xdr:row>
      <xdr:rowOff>78442</xdr:rowOff>
    </xdr:to>
    <xdr:cxnSp macro="">
      <xdr:nvCxnSpPr>
        <xdr:cNvPr id="69" name="Rechte verbindingslijn met pijl 68"/>
        <xdr:cNvCxnSpPr>
          <a:endCxn id="71" idx="2"/>
        </xdr:cNvCxnSpPr>
      </xdr:nvCxnSpPr>
      <xdr:spPr>
        <a:xfrm flipV="1">
          <a:off x="26721547" y="3671627"/>
          <a:ext cx="2410902" cy="1331240"/>
        </a:xfrm>
        <a:prstGeom prst="straightConnector1">
          <a:avLst/>
        </a:prstGeom>
        <a:noFill/>
        <a:ln w="19050" cap="flat" cmpd="sng" algn="ctr">
          <a:solidFill>
            <a:srgbClr val="5F1F7A"/>
          </a:solidFill>
          <a:prstDash val="solid"/>
          <a:tailEnd type="arrow"/>
        </a:ln>
        <a:effectLst/>
      </xdr:spPr>
    </xdr:cxnSp>
    <xdr:clientData/>
  </xdr:twoCellAnchor>
  <xdr:twoCellAnchor>
    <xdr:from>
      <xdr:col>6</xdr:col>
      <xdr:colOff>325492</xdr:colOff>
      <xdr:row>25</xdr:row>
      <xdr:rowOff>10188</xdr:rowOff>
    </xdr:from>
    <xdr:to>
      <xdr:col>9</xdr:col>
      <xdr:colOff>24573</xdr:colOff>
      <xdr:row>29</xdr:row>
      <xdr:rowOff>195914</xdr:rowOff>
    </xdr:to>
    <xdr:cxnSp macro="">
      <xdr:nvCxnSpPr>
        <xdr:cNvPr id="70" name="Rechte verbindingslijn met pijl 69"/>
        <xdr:cNvCxnSpPr>
          <a:stCxn id="63" idx="2"/>
          <a:endCxn id="61" idx="1"/>
        </xdr:cNvCxnSpPr>
      </xdr:nvCxnSpPr>
      <xdr:spPr>
        <a:xfrm>
          <a:off x="22956892" y="4029738"/>
          <a:ext cx="1756481" cy="890576"/>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22408</xdr:colOff>
      <xdr:row>19</xdr:row>
      <xdr:rowOff>11203</xdr:rowOff>
    </xdr:from>
    <xdr:to>
      <xdr:col>16</xdr:col>
      <xdr:colOff>635291</xdr:colOff>
      <xdr:row>23</xdr:row>
      <xdr:rowOff>14027</xdr:rowOff>
    </xdr:to>
    <xdr:sp macro="" textlink="">
      <xdr:nvSpPr>
        <xdr:cNvPr id="71" name="Rechthoek 70"/>
        <xdr:cNvSpPr/>
      </xdr:nvSpPr>
      <xdr:spPr>
        <a:xfrm>
          <a:off x="28140208" y="2944903"/>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X-factor</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11205</xdr:colOff>
      <xdr:row>21</xdr:row>
      <xdr:rowOff>11209</xdr:rowOff>
    </xdr:from>
    <xdr:to>
      <xdr:col>3</xdr:col>
      <xdr:colOff>624087</xdr:colOff>
      <xdr:row>25</xdr:row>
      <xdr:rowOff>14033</xdr:rowOff>
    </xdr:to>
    <xdr:sp macro="" textlink="">
      <xdr:nvSpPr>
        <xdr:cNvPr id="72" name="Rechthoek 71"/>
        <xdr:cNvSpPr/>
      </xdr:nvSpPr>
      <xdr:spPr>
        <a:xfrm>
          <a:off x="19213605" y="3306859"/>
          <a:ext cx="1984482" cy="726724"/>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Investeringen</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13</xdr:row>
      <xdr:rowOff>78441</xdr:rowOff>
    </xdr:from>
    <xdr:to>
      <xdr:col>7</xdr:col>
      <xdr:colOff>635292</xdr:colOff>
      <xdr:row>17</xdr:row>
      <xdr:rowOff>81265</xdr:rowOff>
    </xdr:to>
    <xdr:sp macro="" textlink="">
      <xdr:nvSpPr>
        <xdr:cNvPr id="73" name="Stroomdiagram: Proces 72"/>
        <xdr:cNvSpPr/>
      </xdr:nvSpPr>
      <xdr:spPr>
        <a:xfrm>
          <a:off x="21968010" y="1926291"/>
          <a:ext cx="1984482" cy="7267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Start EHD-GAW</a:t>
          </a:r>
        </a:p>
      </xdr:txBody>
    </xdr:sp>
    <xdr:clientData/>
  </xdr:twoCellAnchor>
  <xdr:twoCellAnchor>
    <xdr:from>
      <xdr:col>6</xdr:col>
      <xdr:colOff>325492</xdr:colOff>
      <xdr:row>17</xdr:row>
      <xdr:rowOff>81265</xdr:rowOff>
    </xdr:from>
    <xdr:to>
      <xdr:col>6</xdr:col>
      <xdr:colOff>328851</xdr:colOff>
      <xdr:row>21</xdr:row>
      <xdr:rowOff>7363</xdr:rowOff>
    </xdr:to>
    <xdr:cxnSp macro="">
      <xdr:nvCxnSpPr>
        <xdr:cNvPr id="74" name="Rechte verbindingslijn met pijl 73"/>
        <xdr:cNvCxnSpPr>
          <a:stCxn id="73" idx="2"/>
          <a:endCxn id="63" idx="0"/>
        </xdr:cNvCxnSpPr>
      </xdr:nvCxnSpPr>
      <xdr:spPr>
        <a:xfrm flipH="1">
          <a:off x="22956892" y="2653015"/>
          <a:ext cx="3359" cy="649998"/>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B1:Q45"/>
  <sheetViews>
    <sheetView showGridLines="0" tabSelected="1" zoomScale="85" zoomScaleNormal="85" workbookViewId="0"/>
  </sheetViews>
  <sheetFormatPr defaultRowHeight="12.75"/>
  <cols>
    <col min="1" max="1" width="3.7109375" style="1" customWidth="1"/>
    <col min="2" max="16384" width="9.140625" style="1"/>
  </cols>
  <sheetData>
    <row r="1" spans="2:17">
      <c r="B1" s="1" t="s">
        <v>230</v>
      </c>
    </row>
    <row r="3" spans="2:17" s="116" customFormat="1" ht="18" customHeight="1">
      <c r="B3" s="115" t="s">
        <v>167</v>
      </c>
    </row>
    <row r="5" spans="2:17">
      <c r="B5" s="1" t="s">
        <v>231</v>
      </c>
    </row>
    <row r="6" spans="2:17">
      <c r="B6" s="78" t="s">
        <v>236</v>
      </c>
    </row>
    <row r="8" spans="2:17" s="167" customFormat="1" ht="14.25">
      <c r="B8" s="28" t="s">
        <v>234</v>
      </c>
      <c r="F8" s="183"/>
    </row>
    <row r="9" spans="2:17">
      <c r="B9" s="28" t="s">
        <v>232</v>
      </c>
    </row>
    <row r="10" spans="2:17">
      <c r="B10" s="28" t="s">
        <v>233</v>
      </c>
    </row>
    <row r="11" spans="2:17">
      <c r="B11" s="78" t="s">
        <v>235</v>
      </c>
    </row>
    <row r="13" spans="2:17" s="105" customFormat="1">
      <c r="B13" s="105" t="s">
        <v>168</v>
      </c>
    </row>
    <row r="14" spans="2:17" ht="14.25">
      <c r="B14" s="165"/>
      <c r="C14" s="165"/>
      <c r="D14" s="165"/>
      <c r="E14" s="165"/>
      <c r="F14" s="165"/>
      <c r="G14" s="165"/>
      <c r="H14" s="165"/>
      <c r="I14" s="165"/>
      <c r="J14" s="165"/>
      <c r="K14" s="165"/>
      <c r="L14" s="165"/>
      <c r="M14" s="165"/>
      <c r="N14" s="165"/>
      <c r="O14" s="165"/>
      <c r="P14" s="165"/>
      <c r="Q14" s="165"/>
    </row>
    <row r="15" spans="2:17" ht="14.25">
      <c r="B15" s="165"/>
      <c r="C15" s="165"/>
      <c r="D15" s="165"/>
      <c r="E15" s="165"/>
      <c r="F15" s="165"/>
      <c r="G15" s="165"/>
      <c r="H15" s="165"/>
      <c r="I15" s="165"/>
      <c r="J15" s="165"/>
      <c r="K15" s="165"/>
      <c r="L15" s="165"/>
      <c r="M15" s="165"/>
      <c r="N15" s="165"/>
      <c r="O15" s="165"/>
      <c r="P15" s="165"/>
      <c r="Q15" s="165"/>
    </row>
    <row r="16" spans="2:17" ht="14.25">
      <c r="B16" s="165"/>
      <c r="C16" s="165"/>
      <c r="D16" s="165"/>
      <c r="E16" s="165"/>
      <c r="F16" s="165"/>
      <c r="G16" s="165"/>
      <c r="H16" s="165"/>
      <c r="I16" s="165"/>
      <c r="J16" s="165"/>
      <c r="K16" s="165"/>
      <c r="L16" s="165"/>
      <c r="M16" s="165"/>
      <c r="N16" s="165"/>
      <c r="O16" s="165"/>
      <c r="P16" s="165"/>
      <c r="Q16" s="165"/>
    </row>
    <row r="17" spans="2:17" ht="14.25">
      <c r="B17" s="165"/>
      <c r="C17" s="165"/>
      <c r="D17" s="165"/>
      <c r="E17" s="165"/>
      <c r="F17" s="165"/>
      <c r="G17" s="165"/>
      <c r="H17" s="165"/>
      <c r="I17" s="165"/>
      <c r="J17" s="165"/>
      <c r="K17" s="165"/>
      <c r="L17" s="165"/>
      <c r="M17" s="165"/>
      <c r="N17" s="165"/>
      <c r="O17" s="165"/>
      <c r="P17" s="165"/>
      <c r="Q17" s="165"/>
    </row>
    <row r="18" spans="2:17" ht="14.25">
      <c r="B18" s="165"/>
      <c r="C18" s="165"/>
      <c r="D18" s="165"/>
      <c r="E18" s="165"/>
      <c r="F18" s="165"/>
      <c r="G18" s="165"/>
      <c r="H18" s="165"/>
      <c r="I18" s="165"/>
      <c r="J18" s="165"/>
      <c r="K18" s="165"/>
      <c r="L18" s="165"/>
      <c r="M18" s="165"/>
      <c r="N18" s="165"/>
      <c r="O18" s="165"/>
      <c r="P18" s="165"/>
      <c r="Q18" s="165"/>
    </row>
    <row r="19" spans="2:17" ht="14.25">
      <c r="B19" s="165"/>
      <c r="C19" s="165"/>
      <c r="D19" s="165"/>
      <c r="E19" s="165"/>
      <c r="F19" s="165"/>
      <c r="G19" s="165"/>
      <c r="H19" s="165"/>
      <c r="I19" s="165"/>
      <c r="J19" s="165"/>
      <c r="K19" s="165"/>
      <c r="L19" s="165"/>
      <c r="M19" s="165"/>
      <c r="N19" s="165"/>
      <c r="O19" s="165"/>
      <c r="P19" s="165"/>
      <c r="Q19" s="165"/>
    </row>
    <row r="20" spans="2:17" ht="14.25">
      <c r="B20" s="165"/>
      <c r="C20" s="165"/>
      <c r="D20" s="165"/>
      <c r="E20" s="165"/>
      <c r="F20" s="165"/>
      <c r="G20" s="165"/>
      <c r="H20" s="165"/>
      <c r="I20" s="165"/>
      <c r="J20" s="165"/>
      <c r="K20" s="165"/>
      <c r="L20" s="165"/>
      <c r="M20" s="165"/>
      <c r="N20" s="165"/>
      <c r="O20" s="165"/>
      <c r="P20" s="165"/>
      <c r="Q20" s="165"/>
    </row>
    <row r="21" spans="2:17" ht="14.25">
      <c r="B21" s="165"/>
      <c r="C21" s="165"/>
      <c r="D21" s="165"/>
      <c r="E21" s="165"/>
      <c r="F21" s="165"/>
      <c r="G21" s="165"/>
      <c r="H21" s="165"/>
      <c r="I21" s="165"/>
      <c r="J21" s="165"/>
      <c r="K21" s="165"/>
      <c r="L21" s="165"/>
      <c r="M21" s="165"/>
      <c r="N21" s="165"/>
      <c r="O21" s="165"/>
      <c r="P21" s="165"/>
      <c r="Q21" s="165"/>
    </row>
    <row r="22" spans="2:17" ht="14.25">
      <c r="B22" s="165"/>
      <c r="C22" s="165"/>
      <c r="D22" s="165"/>
      <c r="E22" s="165"/>
      <c r="F22" s="165"/>
      <c r="G22" s="165"/>
      <c r="H22" s="165"/>
      <c r="I22" s="165"/>
      <c r="J22" s="165"/>
      <c r="K22" s="165"/>
      <c r="L22" s="165"/>
      <c r="M22" s="165"/>
      <c r="N22" s="165"/>
      <c r="O22" s="165"/>
      <c r="P22" s="165"/>
      <c r="Q22" s="165"/>
    </row>
    <row r="23" spans="2:17" ht="14.25">
      <c r="B23" s="165"/>
      <c r="C23" s="165"/>
      <c r="D23" s="165"/>
      <c r="E23" s="165"/>
      <c r="F23" s="165"/>
      <c r="G23" s="165"/>
      <c r="H23" s="165"/>
      <c r="I23" s="165"/>
      <c r="J23" s="165"/>
      <c r="K23" s="165"/>
      <c r="L23" s="165"/>
      <c r="M23" s="165"/>
      <c r="N23" s="165"/>
      <c r="O23" s="165"/>
      <c r="P23" s="165"/>
      <c r="Q23" s="165"/>
    </row>
    <row r="24" spans="2:17" ht="14.25">
      <c r="B24" s="165"/>
      <c r="C24" s="165"/>
      <c r="D24" s="165"/>
      <c r="E24" s="165"/>
      <c r="F24" s="165"/>
      <c r="G24" s="165"/>
      <c r="H24" s="165"/>
      <c r="I24" s="165"/>
      <c r="J24" s="165"/>
      <c r="K24" s="165"/>
      <c r="L24" s="165"/>
      <c r="M24" s="165"/>
      <c r="N24" s="165"/>
      <c r="O24" s="165"/>
      <c r="P24" s="165"/>
      <c r="Q24" s="165"/>
    </row>
    <row r="25" spans="2:17" ht="14.25">
      <c r="B25" s="165"/>
      <c r="C25" s="165"/>
      <c r="D25" s="165"/>
      <c r="E25" s="165"/>
      <c r="F25" s="165"/>
      <c r="G25" s="165"/>
      <c r="H25" s="165"/>
      <c r="I25" s="165"/>
      <c r="J25" s="165"/>
      <c r="K25" s="165"/>
      <c r="L25" s="165"/>
      <c r="M25" s="165"/>
      <c r="N25" s="165"/>
      <c r="O25" s="165"/>
      <c r="P25" s="165"/>
      <c r="Q25" s="165"/>
    </row>
    <row r="26" spans="2:17" ht="14.25">
      <c r="B26" s="165"/>
      <c r="C26" s="165"/>
      <c r="D26" s="165"/>
      <c r="E26" s="165"/>
      <c r="F26" s="165"/>
      <c r="G26" s="165"/>
      <c r="H26" s="165"/>
      <c r="I26" s="165"/>
      <c r="J26" s="165"/>
      <c r="K26" s="165"/>
      <c r="L26" s="165"/>
      <c r="M26" s="165"/>
      <c r="N26" s="165"/>
      <c r="O26" s="165"/>
      <c r="P26" s="165"/>
      <c r="Q26" s="165"/>
    </row>
    <row r="27" spans="2:17" ht="14.25">
      <c r="B27" s="165"/>
      <c r="C27" s="165"/>
      <c r="D27" s="165"/>
      <c r="E27" s="165"/>
      <c r="F27" s="165"/>
      <c r="G27" s="165"/>
      <c r="H27" s="165"/>
      <c r="I27" s="165"/>
      <c r="J27" s="165"/>
      <c r="K27" s="165"/>
      <c r="L27" s="165"/>
      <c r="M27" s="165"/>
      <c r="N27" s="165"/>
      <c r="O27" s="165"/>
      <c r="P27" s="165"/>
      <c r="Q27" s="165"/>
    </row>
    <row r="28" spans="2:17" ht="14.25">
      <c r="B28" s="165"/>
      <c r="C28" s="165"/>
      <c r="D28" s="165"/>
      <c r="E28" s="165"/>
      <c r="F28" s="165"/>
      <c r="G28" s="165"/>
      <c r="H28" s="165"/>
      <c r="I28" s="165"/>
      <c r="J28" s="165"/>
      <c r="K28" s="165"/>
      <c r="L28" s="165"/>
      <c r="M28" s="165"/>
      <c r="N28" s="165"/>
      <c r="O28" s="165"/>
      <c r="P28" s="165"/>
      <c r="Q28" s="165"/>
    </row>
    <row r="29" spans="2:17" ht="14.25">
      <c r="B29" s="122" t="s">
        <v>209</v>
      </c>
      <c r="C29" s="122" t="s">
        <v>210</v>
      </c>
      <c r="E29" s="165"/>
      <c r="F29" s="165"/>
      <c r="G29" s="165"/>
      <c r="H29" s="165"/>
      <c r="I29" s="165"/>
      <c r="J29" s="165"/>
      <c r="K29" s="165"/>
      <c r="L29" s="165"/>
      <c r="M29" s="165"/>
      <c r="N29" s="165"/>
      <c r="O29" s="165"/>
      <c r="P29" s="165"/>
      <c r="Q29" s="165"/>
    </row>
    <row r="30" spans="2:17" ht="14.25">
      <c r="B30" s="122" t="s">
        <v>211</v>
      </c>
      <c r="C30" s="122" t="s">
        <v>212</v>
      </c>
      <c r="E30" s="165"/>
      <c r="F30" s="165"/>
      <c r="G30" s="165"/>
      <c r="H30" s="165"/>
      <c r="I30" s="166"/>
      <c r="J30" s="165"/>
      <c r="K30" s="165"/>
      <c r="L30" s="165"/>
      <c r="M30" s="165"/>
      <c r="N30" s="165"/>
      <c r="O30" s="165"/>
      <c r="P30" s="165"/>
      <c r="Q30" s="165"/>
    </row>
    <row r="31" spans="2:17" ht="14.25">
      <c r="B31" s="122" t="s">
        <v>213</v>
      </c>
      <c r="C31" s="122" t="s">
        <v>214</v>
      </c>
      <c r="E31" s="165"/>
      <c r="F31" s="165"/>
      <c r="G31" s="165"/>
      <c r="H31" s="165"/>
      <c r="I31" s="165"/>
      <c r="J31" s="165"/>
      <c r="K31" s="165"/>
      <c r="L31" s="165"/>
      <c r="M31" s="165"/>
      <c r="N31" s="165"/>
      <c r="O31" s="165"/>
      <c r="P31" s="165"/>
      <c r="Q31" s="165"/>
    </row>
    <row r="32" spans="2:17" ht="14.25">
      <c r="B32" s="165"/>
      <c r="C32" s="165"/>
      <c r="D32" s="165"/>
      <c r="E32" s="165"/>
      <c r="F32" s="165"/>
      <c r="G32" s="165"/>
      <c r="H32" s="165"/>
      <c r="I32" s="165"/>
      <c r="J32" s="165"/>
      <c r="K32" s="165"/>
      <c r="L32" s="165"/>
      <c r="M32" s="165"/>
      <c r="N32" s="165"/>
      <c r="O32" s="165"/>
      <c r="P32" s="165"/>
      <c r="Q32" s="165"/>
    </row>
    <row r="34" spans="2:3" s="105" customFormat="1">
      <c r="B34" s="105" t="s">
        <v>169</v>
      </c>
    </row>
    <row r="36" spans="2:3">
      <c r="B36" s="106"/>
      <c r="C36" s="1" t="s">
        <v>170</v>
      </c>
    </row>
    <row r="37" spans="2:3">
      <c r="B37" s="107"/>
      <c r="C37" s="1" t="s">
        <v>171</v>
      </c>
    </row>
    <row r="38" spans="2:3">
      <c r="B38" s="108"/>
      <c r="C38" s="1" t="s">
        <v>172</v>
      </c>
    </row>
    <row r="39" spans="2:3">
      <c r="B39" s="67"/>
      <c r="C39" s="1" t="s">
        <v>173</v>
      </c>
    </row>
    <row r="40" spans="2:3">
      <c r="B40" s="109"/>
      <c r="C40" s="1" t="s">
        <v>174</v>
      </c>
    </row>
    <row r="41" spans="2:3">
      <c r="B41" s="110"/>
      <c r="C41" s="1" t="s">
        <v>175</v>
      </c>
    </row>
    <row r="42" spans="2:3">
      <c r="B42" s="111"/>
      <c r="C42" s="1" t="s">
        <v>176</v>
      </c>
    </row>
    <row r="43" spans="2:3">
      <c r="B43" s="112"/>
      <c r="C43" s="1" t="s">
        <v>177</v>
      </c>
    </row>
    <row r="44" spans="2:3">
      <c r="B44" s="113"/>
      <c r="C44" s="1" t="s">
        <v>184</v>
      </c>
    </row>
    <row r="45" spans="2:3">
      <c r="B45" s="114" t="s">
        <v>178</v>
      </c>
      <c r="C45" s="1" t="s">
        <v>179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FFFFCC"/>
  </sheetPr>
  <dimension ref="A1:U491"/>
  <sheetViews>
    <sheetView showGridLines="0" zoomScale="85" zoomScaleNormal="85" workbookViewId="0">
      <pane xSplit="4" ySplit="6" topLeftCell="E7" activePane="bottomRight" state="frozen"/>
      <selection activeCell="E7" sqref="E7"/>
      <selection pane="topRight" activeCell="E7" sqref="E7"/>
      <selection pane="bottomLeft" activeCell="E7" sqref="E7"/>
      <selection pane="bottomRight" activeCell="E7" sqref="E7"/>
    </sheetView>
  </sheetViews>
  <sheetFormatPr defaultRowHeight="12.75"/>
  <cols>
    <col min="1" max="1" width="4.42578125" style="1" customWidth="1"/>
    <col min="2" max="2" width="18.28515625" style="1" customWidth="1"/>
    <col min="3" max="3" width="9.140625" style="1"/>
    <col min="4" max="4" width="14" style="1" customWidth="1"/>
    <col min="5" max="5" width="19" style="1" customWidth="1"/>
    <col min="6" max="6" width="2.85546875" style="1" customWidth="1"/>
    <col min="7" max="9" width="17.5703125" style="1" customWidth="1"/>
    <col min="10" max="10" width="12.5703125" style="52" customWidth="1"/>
    <col min="11" max="12" width="2" style="52" customWidth="1"/>
    <col min="13" max="14" width="4.5703125" style="1" customWidth="1"/>
    <col min="15" max="16384" width="9.140625" style="1"/>
  </cols>
  <sheetData>
    <row r="1" spans="1:21">
      <c r="B1" s="1" t="s">
        <v>230</v>
      </c>
    </row>
    <row r="3" spans="1:21" s="126" customFormat="1" ht="18" customHeight="1">
      <c r="A3" s="124"/>
      <c r="B3" s="125" t="s">
        <v>128</v>
      </c>
      <c r="C3" s="125"/>
      <c r="D3" s="125"/>
      <c r="E3" s="125"/>
      <c r="J3" s="127"/>
      <c r="K3" s="127"/>
      <c r="L3" s="127"/>
      <c r="M3" s="127"/>
      <c r="N3" s="127"/>
      <c r="O3" s="127"/>
    </row>
    <row r="4" spans="1:21" s="64" customFormat="1" ht="18" customHeight="1">
      <c r="B4" s="66"/>
      <c r="C4" s="66"/>
      <c r="D4" s="66"/>
      <c r="E4" s="66"/>
      <c r="J4" s="65"/>
      <c r="K4" s="65"/>
      <c r="L4" s="65"/>
      <c r="M4" s="65"/>
      <c r="N4" s="65"/>
      <c r="O4" s="65"/>
    </row>
    <row r="5" spans="1:21" s="64" customFormat="1" ht="18" customHeight="1">
      <c r="B5" s="79" t="s">
        <v>221</v>
      </c>
      <c r="C5" s="66"/>
      <c r="D5" s="66"/>
      <c r="E5" s="66"/>
      <c r="J5" s="65"/>
      <c r="K5" s="65"/>
      <c r="L5" s="65"/>
      <c r="M5" s="65"/>
      <c r="N5" s="65"/>
      <c r="O5" s="65"/>
    </row>
    <row r="6" spans="1:21" s="64" customFormat="1" ht="18" customHeight="1">
      <c r="B6" s="79" t="s">
        <v>208</v>
      </c>
      <c r="C6" s="66"/>
      <c r="D6" s="66"/>
      <c r="E6" s="66"/>
      <c r="J6" s="65"/>
      <c r="K6" s="65"/>
      <c r="L6" s="65"/>
      <c r="M6" s="65"/>
      <c r="N6" s="65"/>
      <c r="O6" s="65"/>
    </row>
    <row r="7" spans="1:21" s="64" customFormat="1" ht="18" customHeight="1">
      <c r="B7" s="79"/>
      <c r="C7" s="66"/>
      <c r="D7" s="66"/>
      <c r="E7" s="66"/>
      <c r="J7" s="65"/>
      <c r="K7" s="65"/>
      <c r="L7" s="65"/>
      <c r="M7" s="65"/>
      <c r="N7" s="65"/>
      <c r="O7" s="65"/>
    </row>
    <row r="8" spans="1:21" s="129" customFormat="1" ht="15" customHeight="1">
      <c r="A8" s="128"/>
      <c r="G8" s="186" t="s">
        <v>129</v>
      </c>
      <c r="H8" s="186"/>
      <c r="I8" s="186"/>
      <c r="J8" s="130"/>
      <c r="K8" s="130"/>
      <c r="L8" s="130"/>
      <c r="M8" s="130"/>
      <c r="N8" s="130"/>
      <c r="O8" s="130"/>
      <c r="P8" s="130"/>
      <c r="Q8" s="130"/>
      <c r="R8" s="130"/>
      <c r="S8" s="130"/>
      <c r="T8" s="130"/>
      <c r="U8" s="130"/>
    </row>
    <row r="9" spans="1:21" s="62" customFormat="1">
      <c r="A9" s="131"/>
      <c r="E9" s="62" t="s">
        <v>205</v>
      </c>
      <c r="G9" s="62">
        <v>2013</v>
      </c>
      <c r="H9" s="62">
        <v>2014</v>
      </c>
      <c r="I9" s="62">
        <v>2015</v>
      </c>
      <c r="J9" s="63"/>
      <c r="K9" s="63"/>
      <c r="L9" s="63"/>
      <c r="M9" s="63"/>
      <c r="N9" s="63"/>
      <c r="O9" s="63" t="s">
        <v>130</v>
      </c>
      <c r="P9" s="63"/>
      <c r="Q9" s="63"/>
      <c r="R9" s="63"/>
      <c r="S9" s="63"/>
      <c r="T9" s="63"/>
      <c r="U9" s="63"/>
    </row>
    <row r="10" spans="1:21" s="29" customFormat="1">
      <c r="J10" s="121"/>
      <c r="K10" s="121"/>
      <c r="L10" s="121"/>
      <c r="M10" s="121"/>
      <c r="N10" s="121"/>
      <c r="O10" s="121"/>
      <c r="P10" s="121"/>
      <c r="Q10" s="121"/>
      <c r="R10" s="121"/>
      <c r="S10" s="121"/>
      <c r="T10" s="121"/>
      <c r="U10" s="121"/>
    </row>
    <row r="11" spans="1:21" s="133" customFormat="1">
      <c r="A11" s="132"/>
      <c r="B11" s="133" t="s">
        <v>66</v>
      </c>
    </row>
    <row r="12" spans="1:21" s="29" customFormat="1"/>
    <row r="13" spans="1:21">
      <c r="E13" s="46"/>
      <c r="F13" s="46"/>
      <c r="G13" s="46"/>
      <c r="H13" s="46"/>
      <c r="I13" s="46"/>
      <c r="J13" s="122"/>
      <c r="K13" s="122"/>
      <c r="L13" s="122"/>
    </row>
    <row r="14" spans="1:21">
      <c r="A14" s="46"/>
      <c r="B14" s="46"/>
      <c r="E14" s="77">
        <v>4</v>
      </c>
      <c r="F14" s="78"/>
      <c r="G14" s="179">
        <v>76941</v>
      </c>
      <c r="H14" s="179">
        <v>72533</v>
      </c>
      <c r="I14" s="179">
        <v>69492.041469489413</v>
      </c>
      <c r="J14" s="123"/>
      <c r="K14" s="123"/>
      <c r="L14" s="123"/>
      <c r="O14" s="72" t="s">
        <v>222</v>
      </c>
    </row>
    <row r="15" spans="1:21">
      <c r="J15" s="122"/>
      <c r="K15" s="122"/>
      <c r="L15" s="122"/>
    </row>
    <row r="16" spans="1:21">
      <c r="J16" s="122"/>
      <c r="K16" s="122"/>
      <c r="L16" s="122"/>
    </row>
    <row r="17" spans="1:15">
      <c r="J17" s="122"/>
      <c r="K17" s="122"/>
      <c r="L17" s="122"/>
    </row>
    <row r="18" spans="1:15" s="133" customFormat="1">
      <c r="A18" s="132"/>
      <c r="B18" s="133" t="s">
        <v>65</v>
      </c>
    </row>
    <row r="19" spans="1:15">
      <c r="E19" s="46"/>
      <c r="F19" s="46"/>
      <c r="G19" s="46"/>
      <c r="H19" s="46"/>
      <c r="I19" s="46"/>
      <c r="J19" s="122"/>
      <c r="K19" s="122"/>
      <c r="L19" s="122"/>
    </row>
    <row r="20" spans="1:15">
      <c r="A20" s="46"/>
      <c r="B20" s="46"/>
      <c r="E20" s="77">
        <v>3</v>
      </c>
      <c r="F20" s="78"/>
      <c r="G20" s="179">
        <v>45096.000000596046</v>
      </c>
      <c r="H20" s="179">
        <v>45168.000000029802</v>
      </c>
      <c r="I20" s="179">
        <v>43808</v>
      </c>
      <c r="J20" s="102"/>
      <c r="K20" s="102"/>
      <c r="L20" s="102"/>
      <c r="O20" s="72" t="s">
        <v>223</v>
      </c>
    </row>
    <row r="21" spans="1:15">
      <c r="J21" s="122"/>
      <c r="K21" s="122"/>
      <c r="L21" s="122"/>
    </row>
    <row r="22" spans="1:15">
      <c r="J22" s="122"/>
      <c r="K22" s="122"/>
      <c r="L22" s="122"/>
    </row>
    <row r="23" spans="1:15" s="133" customFormat="1">
      <c r="A23" s="132"/>
      <c r="B23" s="133" t="s">
        <v>131</v>
      </c>
    </row>
    <row r="24" spans="1:15">
      <c r="J24" s="122"/>
      <c r="K24" s="122"/>
      <c r="L24" s="122"/>
    </row>
    <row r="25" spans="1:15">
      <c r="E25" s="46"/>
      <c r="F25" s="46"/>
      <c r="G25" s="46"/>
      <c r="H25" s="46"/>
      <c r="I25" s="46"/>
      <c r="J25" s="122"/>
      <c r="K25" s="122"/>
      <c r="L25" s="122"/>
    </row>
    <row r="26" spans="1:15">
      <c r="A26" s="46"/>
      <c r="E26" s="77">
        <v>8</v>
      </c>
      <c r="F26" s="78"/>
      <c r="G26" s="179">
        <v>334087.00000053644</v>
      </c>
      <c r="H26" s="179">
        <v>352125.99999979138</v>
      </c>
      <c r="I26" s="179">
        <v>371429.75160014903</v>
      </c>
      <c r="J26" s="102"/>
      <c r="K26" s="102"/>
      <c r="L26" s="102"/>
      <c r="O26" s="72" t="s">
        <v>223</v>
      </c>
    </row>
    <row r="29" spans="1:15" s="133" customFormat="1">
      <c r="A29" s="132"/>
      <c r="B29" s="133" t="s">
        <v>207</v>
      </c>
    </row>
    <row r="31" spans="1:15">
      <c r="E31" s="77">
        <v>0</v>
      </c>
      <c r="G31" s="77">
        <v>0</v>
      </c>
      <c r="H31" s="77">
        <v>0</v>
      </c>
      <c r="I31" s="77">
        <v>0</v>
      </c>
    </row>
    <row r="32" spans="1:15">
      <c r="E32" s="152"/>
      <c r="F32" s="46"/>
      <c r="G32" s="152"/>
      <c r="H32" s="152"/>
      <c r="I32" s="152"/>
    </row>
    <row r="33" spans="1:15">
      <c r="E33" s="152"/>
      <c r="F33" s="46"/>
      <c r="G33" s="152"/>
      <c r="H33" s="152"/>
      <c r="I33" s="152"/>
    </row>
    <row r="34" spans="1:15" s="61" customFormat="1">
      <c r="B34" s="61" t="s">
        <v>152</v>
      </c>
      <c r="E34" s="61" t="s">
        <v>33</v>
      </c>
      <c r="G34" s="158" t="s">
        <v>66</v>
      </c>
      <c r="H34" s="158" t="s">
        <v>65</v>
      </c>
      <c r="I34" s="158" t="s">
        <v>131</v>
      </c>
      <c r="J34" s="158" t="s">
        <v>207</v>
      </c>
    </row>
    <row r="35" spans="1:15" s="167" customFormat="1" ht="14.25">
      <c r="A35" s="1"/>
      <c r="B35" s="1"/>
      <c r="C35" s="1"/>
      <c r="D35" s="1"/>
      <c r="E35" s="1"/>
      <c r="F35" s="1"/>
      <c r="J35" s="177"/>
      <c r="K35" s="177"/>
      <c r="L35" s="177"/>
    </row>
    <row r="36" spans="1:15" s="167" customFormat="1" ht="14.25">
      <c r="A36" s="46"/>
      <c r="B36" s="1" t="s">
        <v>154</v>
      </c>
      <c r="C36" s="1"/>
      <c r="D36" s="1"/>
      <c r="E36" s="4">
        <f>SUM(G36:J36)</f>
        <v>470226.93102353066</v>
      </c>
      <c r="F36" s="1"/>
      <c r="G36" s="68">
        <f>AVERAGE(G14:I14)</f>
        <v>72988.6804898298</v>
      </c>
      <c r="H36" s="68">
        <f>AVERAGE(G20:I20)</f>
        <v>44690.66666687528</v>
      </c>
      <c r="I36" s="68">
        <f>AVERAGE(G26:I26)</f>
        <v>352547.58386682562</v>
      </c>
      <c r="J36" s="68">
        <f>AVERAGE(G31:I31)</f>
        <v>0</v>
      </c>
      <c r="K36" s="177"/>
      <c r="L36" s="177"/>
      <c r="O36" s="72" t="s">
        <v>160</v>
      </c>
    </row>
    <row r="37" spans="1:15" s="167" customFormat="1" ht="14.25">
      <c r="A37" s="1"/>
      <c r="B37" s="1"/>
      <c r="C37" s="1"/>
      <c r="D37" s="1"/>
      <c r="E37" s="1"/>
      <c r="F37" s="1"/>
      <c r="J37" s="177"/>
      <c r="K37" s="177"/>
      <c r="L37" s="177"/>
    </row>
    <row r="38" spans="1:15" s="167" customFormat="1" ht="14.25">
      <c r="A38" s="1"/>
      <c r="B38" s="1"/>
      <c r="C38" s="1"/>
      <c r="D38" s="1"/>
      <c r="E38" s="1"/>
      <c r="F38" s="1"/>
      <c r="J38" s="177"/>
      <c r="K38" s="177"/>
      <c r="L38" s="177"/>
    </row>
    <row r="39" spans="1:15" s="61" customFormat="1">
      <c r="B39" s="61" t="s">
        <v>153</v>
      </c>
      <c r="E39" s="61" t="s">
        <v>33</v>
      </c>
      <c r="G39" s="158" t="s">
        <v>66</v>
      </c>
      <c r="H39" s="158" t="s">
        <v>65</v>
      </c>
      <c r="I39" s="158" t="s">
        <v>131</v>
      </c>
      <c r="J39" s="158" t="s">
        <v>207</v>
      </c>
    </row>
    <row r="40" spans="1:15" s="167" customFormat="1" ht="14.25">
      <c r="A40" s="1"/>
      <c r="B40" s="1"/>
      <c r="C40" s="1"/>
      <c r="D40" s="1"/>
      <c r="E40" s="1"/>
      <c r="F40" s="1"/>
      <c r="J40" s="177"/>
      <c r="K40" s="177"/>
      <c r="L40" s="177"/>
    </row>
    <row r="41" spans="1:15" s="167" customFormat="1" ht="14.25">
      <c r="A41" s="1"/>
      <c r="B41" s="72" t="s">
        <v>224</v>
      </c>
      <c r="C41" s="1"/>
      <c r="D41" s="1"/>
      <c r="E41" s="1"/>
      <c r="F41" s="1"/>
      <c r="J41" s="177"/>
      <c r="K41" s="177"/>
      <c r="L41" s="177"/>
    </row>
    <row r="42" spans="1:15" s="167" customFormat="1" ht="14.25">
      <c r="A42" s="1"/>
      <c r="B42" s="1"/>
      <c r="C42" s="1"/>
      <c r="D42" s="1"/>
      <c r="E42" s="1"/>
      <c r="F42" s="1"/>
      <c r="J42" s="177"/>
      <c r="K42" s="177"/>
      <c r="L42" s="177"/>
    </row>
    <row r="43" spans="1:15" s="167" customFormat="1" ht="14.25">
      <c r="A43" s="46"/>
      <c r="B43" s="1" t="s">
        <v>155</v>
      </c>
      <c r="C43" s="1"/>
      <c r="D43" s="1"/>
      <c r="E43" s="4">
        <f>SUM(G43:J43)</f>
        <v>17</v>
      </c>
      <c r="F43" s="1"/>
      <c r="G43" s="77">
        <v>4</v>
      </c>
      <c r="H43" s="77">
        <v>4</v>
      </c>
      <c r="I43" s="77">
        <v>8</v>
      </c>
      <c r="J43" s="77">
        <v>1</v>
      </c>
      <c r="K43" s="177"/>
      <c r="L43" s="177"/>
    </row>
    <row r="44" spans="1:15" s="52" customFormat="1"/>
    <row r="45" spans="1:15" s="52" customFormat="1"/>
    <row r="46" spans="1:15" s="52" customFormat="1">
      <c r="B46" s="1"/>
    </row>
    <row r="47" spans="1:15" s="52" customFormat="1"/>
    <row r="48" spans="1:15" s="52" customFormat="1"/>
    <row r="49" s="52" customFormat="1"/>
    <row r="50" s="52" customFormat="1"/>
    <row r="51" s="52" customFormat="1"/>
    <row r="52" s="52" customFormat="1"/>
    <row r="53" s="52" customFormat="1"/>
    <row r="54" s="52" customFormat="1"/>
    <row r="55" s="52" customFormat="1"/>
    <row r="56" s="52" customFormat="1"/>
    <row r="57" s="52" customFormat="1"/>
    <row r="58" s="52" customFormat="1"/>
    <row r="59" s="52" customFormat="1"/>
    <row r="60" s="52" customFormat="1"/>
    <row r="61" s="52" customFormat="1"/>
    <row r="62" s="52" customFormat="1"/>
    <row r="63" s="52" customFormat="1"/>
    <row r="64" s="52" customFormat="1"/>
    <row r="65" s="52" customFormat="1"/>
    <row r="66" s="52" customFormat="1"/>
    <row r="67" s="52" customFormat="1"/>
    <row r="68" s="52" customFormat="1"/>
    <row r="69" s="52" customFormat="1"/>
    <row r="70" s="52" customFormat="1"/>
    <row r="71" s="52" customFormat="1"/>
    <row r="72" s="52" customFormat="1"/>
    <row r="73" s="52" customFormat="1"/>
    <row r="74" s="52" customFormat="1"/>
    <row r="75" s="52" customFormat="1"/>
    <row r="76" s="52" customFormat="1"/>
    <row r="77" s="52" customFormat="1"/>
    <row r="78" s="52" customFormat="1"/>
    <row r="79" s="52" customFormat="1"/>
    <row r="80" s="52" customFormat="1"/>
    <row r="81" s="52" customFormat="1"/>
    <row r="82" s="52" customFormat="1"/>
    <row r="83" s="52" customFormat="1"/>
    <row r="84" s="52" customFormat="1"/>
    <row r="85" s="52" customFormat="1"/>
    <row r="86" s="52" customFormat="1"/>
    <row r="87" s="52" customFormat="1"/>
    <row r="88" s="52" customFormat="1"/>
    <row r="89" s="52" customFormat="1"/>
    <row r="90" s="52" customFormat="1"/>
    <row r="91" s="52" customFormat="1"/>
    <row r="92" s="52" customFormat="1"/>
    <row r="93" s="52" customFormat="1"/>
    <row r="94" s="52" customFormat="1"/>
    <row r="95" s="52" customFormat="1"/>
    <row r="96" s="52" customFormat="1"/>
    <row r="97" s="52" customFormat="1"/>
    <row r="98" s="52" customFormat="1"/>
    <row r="99" s="52" customFormat="1"/>
    <row r="100" s="52" customFormat="1"/>
    <row r="101" s="52" customFormat="1"/>
    <row r="102" s="52" customFormat="1"/>
    <row r="103" s="52" customFormat="1"/>
    <row r="104" s="52" customFormat="1"/>
    <row r="105" s="52" customFormat="1"/>
    <row r="106" s="52" customFormat="1"/>
    <row r="107" s="52" customFormat="1"/>
    <row r="108" s="52" customFormat="1"/>
    <row r="109" s="52" customFormat="1"/>
    <row r="110" s="52" customFormat="1"/>
    <row r="111" s="52" customFormat="1"/>
    <row r="112" s="52" customFormat="1"/>
    <row r="113" s="52" customFormat="1"/>
    <row r="114" s="52" customFormat="1"/>
    <row r="115" s="52" customFormat="1"/>
    <row r="116" s="52" customFormat="1"/>
    <row r="117" s="52" customFormat="1"/>
    <row r="118" s="52" customFormat="1"/>
    <row r="119" s="52" customFormat="1"/>
    <row r="120" s="52" customFormat="1"/>
    <row r="121" s="52" customFormat="1"/>
    <row r="122" s="52" customFormat="1"/>
    <row r="123" s="52" customFormat="1"/>
    <row r="124" s="52" customFormat="1"/>
    <row r="125" s="52" customFormat="1"/>
    <row r="126" s="52" customFormat="1"/>
    <row r="127" s="52" customFormat="1"/>
    <row r="128" s="52" customFormat="1"/>
    <row r="129" s="52" customFormat="1"/>
    <row r="130" s="52" customFormat="1"/>
    <row r="131" s="52" customFormat="1"/>
    <row r="132" s="52" customFormat="1"/>
    <row r="133" s="52" customFormat="1"/>
    <row r="134" s="52" customFormat="1"/>
    <row r="135" s="52" customFormat="1"/>
    <row r="136" s="52" customFormat="1"/>
    <row r="137" s="52" customFormat="1"/>
    <row r="138" s="52" customFormat="1"/>
    <row r="139" s="52" customFormat="1"/>
    <row r="140" s="52" customFormat="1"/>
    <row r="141" s="52" customFormat="1"/>
    <row r="142" s="52" customFormat="1"/>
    <row r="143" s="52" customFormat="1"/>
    <row r="144" s="52" customFormat="1"/>
    <row r="145" s="52" customFormat="1"/>
    <row r="146" s="52" customFormat="1"/>
    <row r="147" s="52" customFormat="1"/>
    <row r="148" s="52" customFormat="1"/>
    <row r="149" s="52" customFormat="1"/>
    <row r="150" s="52" customFormat="1"/>
    <row r="151" s="52" customFormat="1"/>
    <row r="152" s="52" customFormat="1"/>
    <row r="153" s="52" customFormat="1"/>
    <row r="154" s="52" customFormat="1"/>
    <row r="155" s="52" customFormat="1"/>
    <row r="156" s="52" customFormat="1"/>
    <row r="157" s="52" customFormat="1"/>
    <row r="158" s="52" customFormat="1"/>
    <row r="159" s="52" customFormat="1"/>
    <row r="160" s="52" customFormat="1"/>
    <row r="161" s="52" customFormat="1"/>
    <row r="162" s="52" customFormat="1"/>
    <row r="163" s="52" customFormat="1"/>
    <row r="164" s="52" customFormat="1"/>
    <row r="165" s="52" customFormat="1"/>
    <row r="166" s="52" customFormat="1"/>
    <row r="167" s="52" customFormat="1"/>
    <row r="168" s="52" customFormat="1"/>
    <row r="169" s="52" customFormat="1"/>
    <row r="170" s="52" customFormat="1"/>
    <row r="171" s="52" customFormat="1"/>
    <row r="172" s="52" customFormat="1"/>
    <row r="173" s="52" customFormat="1"/>
    <row r="174" s="52" customFormat="1"/>
    <row r="175" s="52" customFormat="1"/>
    <row r="176" s="52" customFormat="1"/>
    <row r="177" s="52" customFormat="1"/>
    <row r="178" s="52" customFormat="1"/>
    <row r="179" s="52" customFormat="1"/>
    <row r="180" s="52" customFormat="1"/>
    <row r="181" s="52" customFormat="1"/>
    <row r="182" s="52" customFormat="1"/>
    <row r="183" s="52" customFormat="1"/>
    <row r="184" s="52" customFormat="1"/>
    <row r="185" s="52" customFormat="1"/>
    <row r="186" s="52" customFormat="1"/>
    <row r="187" s="52" customFormat="1"/>
    <row r="188" s="52" customFormat="1"/>
    <row r="189" s="52" customFormat="1"/>
    <row r="190" s="52" customFormat="1"/>
    <row r="191" s="52" customFormat="1"/>
    <row r="192" s="52" customFormat="1"/>
    <row r="193" s="52" customFormat="1"/>
    <row r="194" s="52" customFormat="1"/>
    <row r="195" s="52" customFormat="1"/>
    <row r="196" s="52" customFormat="1"/>
    <row r="197" s="52" customFormat="1"/>
    <row r="198" s="52" customFormat="1"/>
    <row r="199" s="52" customFormat="1"/>
    <row r="200" s="52" customFormat="1"/>
    <row r="201" s="52" customFormat="1"/>
    <row r="202" s="52" customFormat="1"/>
    <row r="203" s="52" customFormat="1"/>
    <row r="204" s="52" customFormat="1"/>
    <row r="205" s="52" customFormat="1"/>
    <row r="206" s="52" customFormat="1"/>
    <row r="207" s="52" customFormat="1"/>
    <row r="208" s="52" customFormat="1"/>
    <row r="209" s="52" customFormat="1"/>
    <row r="210" s="52" customFormat="1"/>
    <row r="211" s="52" customFormat="1"/>
    <row r="212" s="52" customFormat="1"/>
    <row r="213" s="52" customFormat="1"/>
    <row r="214" s="52" customFormat="1"/>
    <row r="215" s="52" customFormat="1"/>
    <row r="216" s="52" customFormat="1"/>
    <row r="217" s="52" customFormat="1"/>
    <row r="218" s="52" customFormat="1"/>
    <row r="219" s="52" customFormat="1"/>
    <row r="220" s="52" customFormat="1"/>
    <row r="221" s="52" customFormat="1"/>
    <row r="222" s="52" customFormat="1"/>
    <row r="223" s="52" customFormat="1"/>
    <row r="224" s="52" customFormat="1"/>
    <row r="225" s="52" customFormat="1"/>
    <row r="226" s="52" customFormat="1"/>
    <row r="227" s="52" customFormat="1"/>
    <row r="228" s="52" customFormat="1"/>
    <row r="229" s="52" customFormat="1"/>
    <row r="230" s="52" customFormat="1"/>
    <row r="231" s="52" customFormat="1"/>
    <row r="232" s="52" customFormat="1"/>
    <row r="233" s="52" customFormat="1"/>
    <row r="234" s="52" customFormat="1"/>
    <row r="235" s="52" customFormat="1"/>
    <row r="236" s="52" customFormat="1"/>
    <row r="237" s="52" customFormat="1"/>
    <row r="238" s="52" customFormat="1"/>
    <row r="239" s="52" customFormat="1"/>
    <row r="240" s="52" customFormat="1"/>
    <row r="241" s="52" customFormat="1"/>
    <row r="242" s="52" customFormat="1"/>
    <row r="243" s="52" customFormat="1"/>
    <row r="244" s="52" customFormat="1"/>
    <row r="245" s="52" customFormat="1"/>
    <row r="246" s="52" customFormat="1"/>
    <row r="247" s="52" customFormat="1"/>
    <row r="248" s="52" customFormat="1"/>
    <row r="249" s="52" customFormat="1"/>
    <row r="250" s="52" customFormat="1"/>
    <row r="251" s="52" customFormat="1"/>
    <row r="252" s="52" customFormat="1"/>
    <row r="253" s="52" customFormat="1"/>
    <row r="254" s="52" customFormat="1"/>
    <row r="255" s="52" customFormat="1"/>
    <row r="256" s="52" customFormat="1"/>
    <row r="257" s="52" customFormat="1"/>
    <row r="258" s="52" customFormat="1"/>
    <row r="259" s="52" customFormat="1"/>
    <row r="260" s="52" customFormat="1"/>
    <row r="261" s="52" customFormat="1"/>
    <row r="262" s="52" customFormat="1"/>
    <row r="263" s="52" customFormat="1"/>
    <row r="264" s="52" customFormat="1"/>
    <row r="265" s="52" customFormat="1"/>
    <row r="266" s="52" customFormat="1"/>
    <row r="267" s="52" customFormat="1"/>
    <row r="268" s="52" customFormat="1"/>
    <row r="269" s="52" customFormat="1"/>
    <row r="270" s="52" customFormat="1"/>
    <row r="271" s="52" customFormat="1"/>
    <row r="272" s="52" customFormat="1"/>
    <row r="273" s="52" customFormat="1"/>
    <row r="274" s="52" customFormat="1"/>
    <row r="275" s="52" customFormat="1"/>
    <row r="276" s="52" customFormat="1"/>
    <row r="277" s="52" customFormat="1"/>
    <row r="278" s="52" customFormat="1"/>
    <row r="279" s="52" customFormat="1"/>
    <row r="280" s="52" customFormat="1"/>
    <row r="281" s="52" customFormat="1"/>
    <row r="282" s="52" customFormat="1"/>
    <row r="283" s="52" customFormat="1"/>
    <row r="284" s="52" customFormat="1"/>
    <row r="285" s="52" customFormat="1"/>
    <row r="286" s="52" customFormat="1"/>
    <row r="287" s="52" customFormat="1"/>
    <row r="288" s="52" customFormat="1"/>
    <row r="289" s="52" customFormat="1"/>
    <row r="290" s="52" customFormat="1"/>
    <row r="291" s="52" customFormat="1"/>
    <row r="292" s="52" customFormat="1"/>
    <row r="293" s="52" customFormat="1"/>
    <row r="294" s="52" customFormat="1"/>
    <row r="295" s="52" customFormat="1"/>
    <row r="296" s="52" customFormat="1"/>
    <row r="297" s="52" customFormat="1"/>
    <row r="298" s="52" customFormat="1"/>
    <row r="299" s="52" customFormat="1"/>
    <row r="300" s="52" customFormat="1"/>
    <row r="301" s="52" customFormat="1"/>
    <row r="302" s="52" customFormat="1"/>
    <row r="303" s="52" customFormat="1"/>
    <row r="304" s="52" customFormat="1"/>
    <row r="305" s="52" customFormat="1"/>
    <row r="306" s="52" customFormat="1"/>
    <row r="307" s="52" customFormat="1"/>
    <row r="308" s="52" customFormat="1"/>
    <row r="309" s="52" customFormat="1"/>
    <row r="310" s="52" customFormat="1"/>
    <row r="311" s="52" customFormat="1"/>
    <row r="312" s="52" customFormat="1"/>
    <row r="313" s="52" customFormat="1"/>
    <row r="314" s="52" customFormat="1"/>
    <row r="315" s="52" customFormat="1"/>
    <row r="316" s="52" customFormat="1"/>
    <row r="317" s="52" customFormat="1"/>
    <row r="318" s="52" customFormat="1"/>
    <row r="319" s="52" customFormat="1"/>
    <row r="320" s="52" customFormat="1"/>
    <row r="321" s="52" customFormat="1"/>
    <row r="322" s="52" customFormat="1"/>
    <row r="323" s="52" customFormat="1"/>
    <row r="324" s="52" customFormat="1"/>
    <row r="325" s="52" customFormat="1"/>
    <row r="326" s="52" customFormat="1"/>
    <row r="327" s="52" customFormat="1"/>
    <row r="328" s="52" customFormat="1"/>
    <row r="329" s="52" customFormat="1"/>
    <row r="330" s="52" customFormat="1"/>
    <row r="331" s="52" customFormat="1"/>
    <row r="332" s="52" customFormat="1"/>
    <row r="333" s="52" customFormat="1"/>
    <row r="334" s="52" customFormat="1"/>
    <row r="335" s="52" customFormat="1"/>
    <row r="336" s="52" customFormat="1"/>
    <row r="337" s="52" customFormat="1"/>
    <row r="338" s="52" customFormat="1"/>
    <row r="339" s="52" customFormat="1"/>
    <row r="340" s="52" customFormat="1"/>
    <row r="341" s="52" customFormat="1"/>
    <row r="342" s="52" customFormat="1"/>
    <row r="343" s="52" customFormat="1"/>
    <row r="344" s="52" customFormat="1"/>
    <row r="345" s="52" customFormat="1"/>
    <row r="346" s="52" customFormat="1"/>
    <row r="347" s="52" customFormat="1"/>
    <row r="348" s="52" customFormat="1"/>
    <row r="349" s="52" customFormat="1"/>
    <row r="350" s="52" customFormat="1"/>
    <row r="351" s="52" customFormat="1"/>
    <row r="352" s="52" customFormat="1"/>
    <row r="353" s="52" customFormat="1"/>
    <row r="354" s="52" customFormat="1"/>
    <row r="355" s="52" customFormat="1"/>
    <row r="356" s="52" customFormat="1"/>
    <row r="357" s="52" customFormat="1"/>
    <row r="358" s="52" customFormat="1"/>
    <row r="359" s="52" customFormat="1"/>
    <row r="360" s="52" customFormat="1"/>
    <row r="361" s="52" customFormat="1"/>
    <row r="362" s="52" customFormat="1"/>
    <row r="363" s="52" customFormat="1"/>
    <row r="364" s="52" customFormat="1"/>
    <row r="365" s="52" customFormat="1"/>
    <row r="366" s="52" customFormat="1"/>
    <row r="367" s="52" customFormat="1"/>
    <row r="368" s="52" customFormat="1"/>
    <row r="369" s="52" customFormat="1"/>
    <row r="370" s="52" customFormat="1"/>
    <row r="371" s="52" customFormat="1"/>
    <row r="372" s="52" customFormat="1"/>
    <row r="373" s="52" customFormat="1"/>
    <row r="374" s="52" customFormat="1"/>
    <row r="375" s="52" customFormat="1"/>
    <row r="376" s="52" customFormat="1"/>
    <row r="377" s="52" customFormat="1"/>
    <row r="378" s="52" customFormat="1"/>
    <row r="379" s="52" customFormat="1"/>
    <row r="380" s="52" customFormat="1"/>
    <row r="381" s="52" customFormat="1"/>
    <row r="382" s="52" customFormat="1"/>
    <row r="383" s="52" customFormat="1"/>
    <row r="384" s="52" customFormat="1"/>
    <row r="385" s="52" customFormat="1"/>
    <row r="386" s="52" customFormat="1"/>
    <row r="387" s="52" customFormat="1"/>
    <row r="388" s="52" customFormat="1"/>
    <row r="389" s="52" customFormat="1"/>
    <row r="390" s="52" customFormat="1"/>
    <row r="391" s="52" customFormat="1"/>
    <row r="392" s="52" customFormat="1"/>
    <row r="393" s="52" customFormat="1"/>
    <row r="394" s="52" customFormat="1"/>
    <row r="395" s="52" customFormat="1"/>
    <row r="396" s="52" customFormat="1"/>
    <row r="397" s="52" customFormat="1"/>
    <row r="398" s="52" customFormat="1"/>
    <row r="399" s="52" customFormat="1"/>
    <row r="400" s="52" customFormat="1"/>
    <row r="401" s="52" customFormat="1"/>
    <row r="402" s="52" customFormat="1"/>
    <row r="403" s="52" customFormat="1"/>
    <row r="404" s="52" customFormat="1"/>
    <row r="405" s="52" customFormat="1"/>
    <row r="406" s="52" customFormat="1"/>
    <row r="407" s="52" customFormat="1"/>
    <row r="408" s="52" customFormat="1"/>
    <row r="409" s="52" customFormat="1"/>
    <row r="410" s="52" customFormat="1"/>
    <row r="411" s="52" customFormat="1"/>
    <row r="412" s="52" customFormat="1"/>
    <row r="413" s="52" customFormat="1"/>
    <row r="414" s="52" customFormat="1"/>
    <row r="415" s="52" customFormat="1"/>
    <row r="416" s="52" customFormat="1"/>
    <row r="417" s="52" customFormat="1"/>
    <row r="418" s="52" customFormat="1"/>
    <row r="419" s="52" customFormat="1"/>
    <row r="420" s="52" customFormat="1"/>
    <row r="421" s="52" customFormat="1"/>
    <row r="422" s="52" customFormat="1"/>
    <row r="423" s="52" customFormat="1"/>
    <row r="424" s="52" customFormat="1"/>
    <row r="425" s="52" customFormat="1"/>
    <row r="426" s="52" customFormat="1"/>
    <row r="427" s="52" customFormat="1"/>
    <row r="428" s="52" customFormat="1"/>
    <row r="429" s="52" customFormat="1"/>
    <row r="430" s="52" customFormat="1"/>
    <row r="431" s="52" customFormat="1"/>
    <row r="432" s="52" customFormat="1"/>
    <row r="433" s="52" customFormat="1"/>
    <row r="434" s="52" customFormat="1"/>
    <row r="435" s="52" customFormat="1"/>
    <row r="436" s="52" customFormat="1"/>
    <row r="437" s="52" customFormat="1"/>
    <row r="438" s="52" customFormat="1"/>
    <row r="439" s="52" customFormat="1"/>
    <row r="440" s="52" customFormat="1"/>
    <row r="441" s="52" customFormat="1"/>
    <row r="442" s="52" customFormat="1"/>
    <row r="443" s="52" customFormat="1"/>
    <row r="444" s="52" customFormat="1"/>
    <row r="445" s="52" customFormat="1"/>
    <row r="446" s="52" customFormat="1"/>
    <row r="447" s="52" customFormat="1"/>
    <row r="448" s="52" customFormat="1"/>
    <row r="449" s="52" customFormat="1"/>
    <row r="450" s="52" customFormat="1"/>
    <row r="451" s="52" customFormat="1"/>
    <row r="452" s="52" customFormat="1"/>
    <row r="453" s="52" customFormat="1"/>
    <row r="454" s="52" customFormat="1"/>
    <row r="455" s="52" customFormat="1"/>
    <row r="456" s="52" customFormat="1"/>
    <row r="457" s="52" customFormat="1"/>
    <row r="458" s="52" customFormat="1"/>
    <row r="459" s="52" customFormat="1"/>
    <row r="460" s="52" customFormat="1"/>
    <row r="461" s="52" customFormat="1"/>
    <row r="462" s="52" customFormat="1"/>
    <row r="463" s="52" customFormat="1"/>
    <row r="464" s="52" customFormat="1"/>
    <row r="465" s="52" customFormat="1"/>
    <row r="466" s="52" customFormat="1"/>
    <row r="467" s="52" customFormat="1"/>
    <row r="468" s="52" customFormat="1"/>
    <row r="469" s="52" customFormat="1"/>
    <row r="470" s="52" customFormat="1"/>
    <row r="471" s="52" customFormat="1"/>
    <row r="472" s="52" customFormat="1"/>
    <row r="473" s="52" customFormat="1"/>
    <row r="474" s="52" customFormat="1"/>
    <row r="475" s="52" customFormat="1"/>
    <row r="476" s="52" customFormat="1"/>
    <row r="477" s="52" customFormat="1"/>
    <row r="478" s="52" customFormat="1"/>
    <row r="479" s="52" customFormat="1"/>
    <row r="480" s="52" customFormat="1"/>
    <row r="481" s="52" customFormat="1"/>
    <row r="482" s="52" customFormat="1"/>
    <row r="483" s="52" customFormat="1"/>
    <row r="484" s="52" customFormat="1"/>
    <row r="485" s="52" customFormat="1"/>
    <row r="486" s="52" customFormat="1"/>
    <row r="487" s="52" customFormat="1"/>
    <row r="488" s="52" customFormat="1"/>
    <row r="489" s="52" customFormat="1"/>
    <row r="490" s="52" customFormat="1"/>
    <row r="491" s="52" customFormat="1"/>
  </sheetData>
  <mergeCells count="1">
    <mergeCell ref="G8:I8"/>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FFCCFF"/>
  </sheetPr>
  <dimension ref="A1:AA65"/>
  <sheetViews>
    <sheetView showGridLines="0" zoomScale="85" zoomScaleNormal="85" workbookViewId="0"/>
  </sheetViews>
  <sheetFormatPr defaultRowHeight="12.75"/>
  <cols>
    <col min="1" max="1" width="2.85546875" style="1" customWidth="1"/>
    <col min="2" max="2" width="36" style="1" customWidth="1"/>
    <col min="3" max="9" width="9.140625" style="1"/>
    <col min="10" max="10" width="16" style="1" customWidth="1"/>
    <col min="11" max="11" width="6.85546875" style="1" customWidth="1"/>
    <col min="12" max="14" width="22.28515625" style="1" customWidth="1"/>
    <col min="15" max="15" width="16.85546875" style="1" customWidth="1"/>
    <col min="16" max="16384" width="9.140625" style="1"/>
  </cols>
  <sheetData>
    <row r="1" spans="1:27">
      <c r="B1" s="1" t="s">
        <v>230</v>
      </c>
    </row>
    <row r="3" spans="1:27" s="36" customFormat="1">
      <c r="B3" s="53" t="s">
        <v>132</v>
      </c>
      <c r="C3" s="53"/>
      <c r="D3" s="53"/>
      <c r="E3" s="53"/>
      <c r="J3" s="60"/>
      <c r="K3" s="60"/>
      <c r="L3" s="60"/>
      <c r="M3" s="60"/>
      <c r="N3" s="60"/>
      <c r="O3" s="60"/>
      <c r="P3" s="60"/>
      <c r="Q3" s="60"/>
      <c r="R3" s="60"/>
      <c r="S3" s="60"/>
      <c r="T3" s="60"/>
      <c r="U3" s="60"/>
      <c r="V3" s="60"/>
      <c r="W3" s="60"/>
      <c r="X3" s="60"/>
      <c r="Y3" s="60"/>
      <c r="Z3" s="60"/>
      <c r="AA3" s="60"/>
    </row>
    <row r="4" spans="1:27" s="64" customFormat="1">
      <c r="C4" s="66"/>
      <c r="D4" s="66"/>
      <c r="E4" s="66"/>
      <c r="J4" s="65"/>
      <c r="K4" s="65"/>
      <c r="L4" s="65"/>
      <c r="M4" s="65"/>
      <c r="N4" s="65"/>
      <c r="O4" s="65"/>
      <c r="P4" s="65"/>
      <c r="Q4" s="65"/>
      <c r="R4" s="65"/>
      <c r="S4" s="65"/>
      <c r="T4" s="65"/>
      <c r="U4" s="65"/>
      <c r="V4" s="65"/>
      <c r="W4" s="65"/>
      <c r="X4" s="65"/>
      <c r="Y4" s="65"/>
      <c r="Z4" s="65"/>
      <c r="AA4" s="65"/>
    </row>
    <row r="5" spans="1:27" s="64" customFormat="1">
      <c r="B5" s="79" t="s">
        <v>181</v>
      </c>
      <c r="C5" s="66"/>
      <c r="D5" s="66"/>
      <c r="E5" s="66"/>
      <c r="J5" s="65"/>
      <c r="K5" s="65"/>
      <c r="L5" s="65"/>
      <c r="M5" s="65"/>
      <c r="N5" s="65"/>
      <c r="O5" s="65"/>
      <c r="P5" s="65"/>
      <c r="Q5" s="65"/>
      <c r="R5" s="65"/>
      <c r="S5" s="65"/>
      <c r="T5" s="65"/>
      <c r="U5" s="65"/>
      <c r="V5" s="65"/>
      <c r="W5" s="65"/>
      <c r="X5" s="65"/>
      <c r="Y5" s="65"/>
      <c r="Z5" s="65"/>
      <c r="AA5" s="65"/>
    </row>
    <row r="7" spans="1:27" s="36" customFormat="1">
      <c r="B7" s="53" t="s">
        <v>30</v>
      </c>
      <c r="C7" s="53"/>
      <c r="D7" s="53"/>
      <c r="E7" s="53"/>
      <c r="J7" s="60"/>
      <c r="K7" s="60"/>
      <c r="L7" s="60"/>
      <c r="M7" s="60"/>
      <c r="N7" s="60"/>
      <c r="O7" s="60"/>
      <c r="P7" s="60"/>
      <c r="Q7" s="60"/>
      <c r="R7" s="60"/>
      <c r="S7" s="60"/>
      <c r="T7" s="60"/>
      <c r="U7" s="60"/>
      <c r="V7" s="60"/>
      <c r="W7" s="60"/>
      <c r="X7" s="60"/>
      <c r="Y7" s="60"/>
      <c r="Z7" s="60"/>
      <c r="AA7" s="60"/>
    </row>
    <row r="8" spans="1:27" s="32" customFormat="1">
      <c r="B8" s="32" t="s">
        <v>133</v>
      </c>
      <c r="D8" s="32" t="s">
        <v>28</v>
      </c>
      <c r="H8" s="32" t="s">
        <v>27</v>
      </c>
      <c r="J8" s="32" t="s">
        <v>26</v>
      </c>
      <c r="L8" s="32" t="s">
        <v>25</v>
      </c>
      <c r="M8" s="32" t="s">
        <v>24</v>
      </c>
      <c r="N8" s="32" t="s">
        <v>36</v>
      </c>
      <c r="O8" s="32" t="s">
        <v>192</v>
      </c>
      <c r="Q8" s="32" t="s">
        <v>22</v>
      </c>
    </row>
    <row r="10" spans="1:27" s="32" customFormat="1">
      <c r="B10" s="32" t="s">
        <v>98</v>
      </c>
    </row>
    <row r="11" spans="1:27">
      <c r="B11" s="8" t="s">
        <v>99</v>
      </c>
      <c r="L11" s="55"/>
      <c r="M11" s="55"/>
      <c r="N11" s="55"/>
      <c r="O11" s="55"/>
    </row>
    <row r="12" spans="1:27">
      <c r="A12" s="46"/>
      <c r="B12" s="1" t="s">
        <v>100</v>
      </c>
      <c r="D12" s="1" t="s">
        <v>101</v>
      </c>
      <c r="H12" s="1" t="s">
        <v>20</v>
      </c>
      <c r="J12" s="54">
        <f>SUM(L12:O12)</f>
        <v>3025971.2975406065</v>
      </c>
      <c r="L12" s="49">
        <f>'Totale kosten EHD'!L12</f>
        <v>1215487.4015358842</v>
      </c>
      <c r="M12" s="49">
        <f>'Totale kosten EHD'!M12</f>
        <v>478441.89600472216</v>
      </c>
      <c r="N12" s="49">
        <f>'Totale kosten EHD'!N12</f>
        <v>1332042</v>
      </c>
      <c r="O12" s="49">
        <f>'Totale kosten EHD'!O12</f>
        <v>0</v>
      </c>
    </row>
    <row r="13" spans="1:27">
      <c r="A13" s="46"/>
      <c r="B13" s="1" t="s">
        <v>105</v>
      </c>
      <c r="D13" s="28" t="s">
        <v>103</v>
      </c>
      <c r="H13" s="1" t="s">
        <v>20</v>
      </c>
      <c r="J13" s="54">
        <f>SUM(L13:O13)</f>
        <v>3874827.5395002537</v>
      </c>
      <c r="L13" s="49">
        <f>'Totale kosten EHD'!L15</f>
        <v>755557.44118021836</v>
      </c>
      <c r="M13" s="49">
        <f>'Totale kosten EHD'!M15</f>
        <v>197455.05077575633</v>
      </c>
      <c r="N13" s="49">
        <f>'Totale kosten EHD'!N15</f>
        <v>2921815.0475442791</v>
      </c>
      <c r="O13" s="49">
        <f>'Totale kosten EHD'!O15</f>
        <v>0</v>
      </c>
    </row>
    <row r="15" spans="1:27" s="32" customFormat="1">
      <c r="B15" s="32" t="s">
        <v>106</v>
      </c>
    </row>
    <row r="16" spans="1:27" s="71" customFormat="1">
      <c r="B16" s="70" t="s">
        <v>99</v>
      </c>
    </row>
    <row r="17" spans="1:17">
      <c r="A17" s="46"/>
      <c r="B17" s="1" t="s">
        <v>107</v>
      </c>
      <c r="D17" s="1" t="s">
        <v>101</v>
      </c>
      <c r="H17" s="1" t="s">
        <v>18</v>
      </c>
      <c r="J17" s="54">
        <f>SUM(L17:O17)</f>
        <v>2861987.2214986519</v>
      </c>
      <c r="L17" s="49">
        <f>'Totale kosten EHD'!L20</f>
        <v>1046615.9430989018</v>
      </c>
      <c r="M17" s="49">
        <f>'Totale kosten EHD'!M20</f>
        <v>449916.27839975024</v>
      </c>
      <c r="N17" s="49">
        <f>'Totale kosten EHD'!N20</f>
        <v>1365455</v>
      </c>
      <c r="O17" s="49">
        <f>'Totale kosten EHD'!O20</f>
        <v>0</v>
      </c>
    </row>
    <row r="18" spans="1:17">
      <c r="A18" s="46"/>
      <c r="B18" s="1" t="s">
        <v>109</v>
      </c>
      <c r="D18" s="28" t="s">
        <v>103</v>
      </c>
      <c r="H18" s="1" t="s">
        <v>18</v>
      </c>
      <c r="J18" s="54">
        <f>SUM(L18:O18)</f>
        <v>3904015.4023735151</v>
      </c>
      <c r="L18" s="49">
        <f>'Totale kosten EHD'!L23</f>
        <v>764088.13090259908</v>
      </c>
      <c r="M18" s="49">
        <f>'Totale kosten EHD'!M23</f>
        <v>199679.06330858951</v>
      </c>
      <c r="N18" s="49">
        <f>'Totale kosten EHD'!N23</f>
        <v>2940248.2081623264</v>
      </c>
      <c r="O18" s="49">
        <f>'Totale kosten EHD'!O23</f>
        <v>0</v>
      </c>
    </row>
    <row r="19" spans="1:17" ht="10.5" customHeight="1">
      <c r="J19" s="55"/>
    </row>
    <row r="20" spans="1:17">
      <c r="D20" s="28"/>
      <c r="J20" s="56"/>
      <c r="L20" s="5"/>
      <c r="M20" s="5"/>
      <c r="N20" s="5"/>
    </row>
    <row r="21" spans="1:17" s="32" customFormat="1">
      <c r="B21" s="32" t="s">
        <v>110</v>
      </c>
    </row>
    <row r="22" spans="1:17" s="47" customFormat="1">
      <c r="A22" s="104"/>
      <c r="B22" s="57" t="s">
        <v>99</v>
      </c>
    </row>
    <row r="23" spans="1:17">
      <c r="A23" s="46"/>
      <c r="B23" s="1" t="s">
        <v>111</v>
      </c>
      <c r="D23" s="1" t="s">
        <v>101</v>
      </c>
      <c r="H23" s="1" t="s">
        <v>0</v>
      </c>
      <c r="J23" s="54">
        <f>SUM(L23:O23)</f>
        <v>2648380.1542177638</v>
      </c>
      <c r="L23" s="49">
        <f>'Totale kosten EHD'!L28</f>
        <v>841795.45221673744</v>
      </c>
      <c r="M23" s="49">
        <f>'Totale kosten EHD'!M28</f>
        <v>328025.70200102619</v>
      </c>
      <c r="N23" s="49">
        <f>'Totale kosten EHD'!N28</f>
        <v>1478559</v>
      </c>
      <c r="O23" s="49">
        <f>'Totale kosten EHD'!O28</f>
        <v>0</v>
      </c>
    </row>
    <row r="24" spans="1:17">
      <c r="A24" s="46"/>
      <c r="B24" s="1" t="s">
        <v>113</v>
      </c>
      <c r="D24" s="28" t="s">
        <v>103</v>
      </c>
      <c r="H24" s="1" t="s">
        <v>0</v>
      </c>
      <c r="J24" s="54">
        <f>SUM(L24:O24)</f>
        <v>3875075.1924369745</v>
      </c>
      <c r="L24" s="49">
        <f>'Totale kosten EHD'!L31</f>
        <v>758977.84439465299</v>
      </c>
      <c r="M24" s="49">
        <f>'Totale kosten EHD'!M31</f>
        <v>198338.07776389847</v>
      </c>
      <c r="N24" s="49">
        <f>'Totale kosten EHD'!N31</f>
        <v>2917759.2702784231</v>
      </c>
      <c r="O24" s="49">
        <f>'Totale kosten EHD'!O31</f>
        <v>0</v>
      </c>
    </row>
    <row r="27" spans="1:17" s="32" customFormat="1">
      <c r="B27" s="32" t="s">
        <v>134</v>
      </c>
    </row>
    <row r="29" spans="1:17">
      <c r="B29" s="8" t="s">
        <v>135</v>
      </c>
    </row>
    <row r="30" spans="1:17">
      <c r="A30" s="46"/>
      <c r="B30" s="1" t="s">
        <v>136</v>
      </c>
      <c r="H30" s="1" t="s">
        <v>95</v>
      </c>
      <c r="J30" s="184">
        <v>-2.33731553035188E-4</v>
      </c>
      <c r="Q30" s="72" t="s">
        <v>237</v>
      </c>
    </row>
    <row r="31" spans="1:17">
      <c r="A31" s="46"/>
      <c r="J31" s="74"/>
    </row>
    <row r="32" spans="1:17">
      <c r="A32" s="46"/>
      <c r="B32" s="1" t="s">
        <v>137</v>
      </c>
      <c r="H32" s="1" t="s">
        <v>95</v>
      </c>
      <c r="J32" s="73">
        <v>4.6586240000000112E-2</v>
      </c>
      <c r="Q32" s="72" t="s">
        <v>228</v>
      </c>
    </row>
    <row r="33" spans="1:17">
      <c r="A33" s="46"/>
      <c r="B33" s="1" t="s">
        <v>138</v>
      </c>
      <c r="H33" s="1" t="s">
        <v>95</v>
      </c>
      <c r="J33" s="73">
        <v>1.8080000000000096E-2</v>
      </c>
      <c r="Q33" s="72"/>
    </row>
    <row r="34" spans="1:17">
      <c r="A34" s="46"/>
      <c r="B34" s="1" t="s">
        <v>139</v>
      </c>
      <c r="H34" s="1" t="s">
        <v>95</v>
      </c>
      <c r="J34" s="73">
        <v>8.0000000000000002E-3</v>
      </c>
      <c r="Q34" s="72"/>
    </row>
    <row r="35" spans="1:17">
      <c r="A35" s="46"/>
    </row>
    <row r="36" spans="1:17">
      <c r="A36" s="46"/>
      <c r="B36" s="69">
        <v>2013</v>
      </c>
    </row>
    <row r="37" spans="1:17">
      <c r="A37" s="46"/>
      <c r="B37" s="1" t="s">
        <v>100</v>
      </c>
      <c r="D37" s="1" t="s">
        <v>101</v>
      </c>
      <c r="H37" s="1" t="s">
        <v>142</v>
      </c>
      <c r="J37" s="54">
        <f>J12*(1-$J$30)^3*(1+$J$32)</f>
        <v>3169161.0830748002</v>
      </c>
    </row>
    <row r="38" spans="1:17">
      <c r="A38" s="46"/>
      <c r="B38" s="1" t="s">
        <v>105</v>
      </c>
      <c r="D38" s="28" t="s">
        <v>103</v>
      </c>
      <c r="H38" s="1" t="s">
        <v>142</v>
      </c>
      <c r="J38" s="54">
        <f>J13*(1-$J$30)^3*(1+$J$32)</f>
        <v>4058185.4334809338</v>
      </c>
    </row>
    <row r="39" spans="1:17">
      <c r="A39" s="46"/>
    </row>
    <row r="40" spans="1:17">
      <c r="A40" s="46"/>
      <c r="B40" s="69">
        <v>2014</v>
      </c>
    </row>
    <row r="41" spans="1:17">
      <c r="A41" s="46"/>
      <c r="B41" s="1" t="s">
        <v>107</v>
      </c>
      <c r="D41" s="1" t="s">
        <v>101</v>
      </c>
      <c r="H41" s="1" t="s">
        <v>142</v>
      </c>
      <c r="J41" s="54">
        <f>J17*(1-$J$30)^2*(1+$J$33)</f>
        <v>2915094.1718296227</v>
      </c>
    </row>
    <row r="42" spans="1:17">
      <c r="A42" s="46"/>
      <c r="B42" s="1" t="s">
        <v>109</v>
      </c>
      <c r="D42" s="28" t="s">
        <v>103</v>
      </c>
      <c r="H42" s="1" t="s">
        <v>142</v>
      </c>
      <c r="J42" s="54">
        <f>J18*(1-$J$30)^2*(1+$J$33)</f>
        <v>3976458.1968443547</v>
      </c>
    </row>
    <row r="43" spans="1:17">
      <c r="A43" s="46"/>
      <c r="J43" s="46"/>
    </row>
    <row r="44" spans="1:17">
      <c r="A44" s="46"/>
      <c r="B44" s="69">
        <v>2015</v>
      </c>
    </row>
    <row r="45" spans="1:17">
      <c r="A45" s="46"/>
      <c r="B45" s="1" t="s">
        <v>111</v>
      </c>
      <c r="D45" s="1" t="s">
        <v>101</v>
      </c>
      <c r="H45" s="1" t="s">
        <v>142</v>
      </c>
      <c r="J45" s="54">
        <f>J23*(1-$J$30)*(1+$J$34)</f>
        <v>2670191.1575380308</v>
      </c>
    </row>
    <row r="46" spans="1:17">
      <c r="A46" s="46"/>
      <c r="B46" s="1" t="s">
        <v>113</v>
      </c>
      <c r="D46" s="28" t="s">
        <v>103</v>
      </c>
      <c r="H46" s="1" t="s">
        <v>142</v>
      </c>
      <c r="J46" s="54">
        <f>J24*(1-$J$30)*(1+$J$34)</f>
        <v>3906988.76713807</v>
      </c>
    </row>
    <row r="47" spans="1:17">
      <c r="A47" s="46"/>
    </row>
    <row r="48" spans="1:17">
      <c r="A48" s="46"/>
      <c r="B48" s="69">
        <v>2016</v>
      </c>
    </row>
    <row r="49" spans="1:17">
      <c r="A49" s="46"/>
      <c r="B49" s="1" t="s">
        <v>143</v>
      </c>
      <c r="D49" s="1" t="s">
        <v>101</v>
      </c>
      <c r="H49" s="1" t="s">
        <v>142</v>
      </c>
      <c r="J49" s="54">
        <f>AVERAGE(J37,J41,J45)</f>
        <v>2918148.8041474842</v>
      </c>
    </row>
    <row r="50" spans="1:17">
      <c r="A50" s="46"/>
      <c r="B50" s="1" t="s">
        <v>144</v>
      </c>
      <c r="D50" s="28" t="s">
        <v>103</v>
      </c>
      <c r="H50" s="1" t="s">
        <v>142</v>
      </c>
      <c r="J50" s="54">
        <f>AVERAGE(J38,J42,J46)</f>
        <v>3980544.1324877865</v>
      </c>
    </row>
    <row r="52" spans="1:17" s="32" customFormat="1">
      <c r="B52" s="32" t="s">
        <v>140</v>
      </c>
      <c r="J52" s="32" t="s">
        <v>26</v>
      </c>
      <c r="L52" s="32" t="s">
        <v>25</v>
      </c>
      <c r="M52" s="32" t="s">
        <v>24</v>
      </c>
      <c r="N52" s="32" t="s">
        <v>36</v>
      </c>
      <c r="O52" s="32" t="s">
        <v>206</v>
      </c>
    </row>
    <row r="55" spans="1:17">
      <c r="A55" s="46"/>
      <c r="B55" s="1" t="s">
        <v>141</v>
      </c>
      <c r="J55" s="4">
        <f>SUM(L55:O55)</f>
        <v>15</v>
      </c>
      <c r="L55" s="49">
        <f>'Rekenvolumes EHD'!E14</f>
        <v>4</v>
      </c>
      <c r="M55" s="49">
        <f>'Rekenvolumes EHD'!E20</f>
        <v>3</v>
      </c>
      <c r="N55" s="49">
        <f>'Rekenvolumes EHD'!E26</f>
        <v>8</v>
      </c>
      <c r="O55" s="49">
        <f>'Rekenvolumes EHD'!E31</f>
        <v>0</v>
      </c>
    </row>
    <row r="56" spans="1:17">
      <c r="A56" s="46"/>
      <c r="B56" s="1" t="s">
        <v>186</v>
      </c>
      <c r="H56" s="1" t="s">
        <v>142</v>
      </c>
      <c r="J56" s="46"/>
      <c r="L56" s="163">
        <v>444.72</v>
      </c>
      <c r="M56" s="163">
        <v>919.83</v>
      </c>
      <c r="N56" s="163">
        <v>480</v>
      </c>
      <c r="O56" s="163">
        <v>0</v>
      </c>
      <c r="Q56" s="72" t="s">
        <v>227</v>
      </c>
    </row>
    <row r="57" spans="1:17">
      <c r="A57" s="46"/>
    </row>
    <row r="58" spans="1:17">
      <c r="A58" s="46"/>
      <c r="B58" s="1" t="s">
        <v>180</v>
      </c>
      <c r="H58" s="1" t="s">
        <v>142</v>
      </c>
      <c r="J58" s="98">
        <f>(SUMPRODUCT(L56:O56,L55:O55)/J55)</f>
        <v>558.55800000000011</v>
      </c>
    </row>
    <row r="59" spans="1:17">
      <c r="A59" s="46"/>
      <c r="B59" s="1" t="s">
        <v>147</v>
      </c>
      <c r="H59" s="1" t="s">
        <v>142</v>
      </c>
      <c r="J59" s="54">
        <f>J58*J55</f>
        <v>8378.3700000000008</v>
      </c>
      <c r="L59" s="164"/>
      <c r="Q59" s="72" t="s">
        <v>161</v>
      </c>
    </row>
    <row r="60" spans="1:17">
      <c r="J60" s="101"/>
    </row>
    <row r="61" spans="1:17" s="32" customFormat="1">
      <c r="B61" s="32" t="s">
        <v>145</v>
      </c>
    </row>
    <row r="63" spans="1:17">
      <c r="A63" s="46"/>
      <c r="B63" s="1" t="s">
        <v>146</v>
      </c>
      <c r="J63" s="4">
        <f>SUM(L63:O63)</f>
        <v>470226.93102353066</v>
      </c>
      <c r="L63" s="49">
        <f>'Rekenvolumes EHD'!G36</f>
        <v>72988.6804898298</v>
      </c>
      <c r="M63" s="49">
        <f>'Rekenvolumes EHD'!H36</f>
        <v>44690.66666687528</v>
      </c>
      <c r="N63" s="49">
        <f>'Rekenvolumes EHD'!I36</f>
        <v>352547.58386682562</v>
      </c>
      <c r="O63" s="49">
        <f>'Rekenvolumes EHD'!J36</f>
        <v>0</v>
      </c>
    </row>
    <row r="64" spans="1:17">
      <c r="A64" s="46"/>
    </row>
    <row r="65" spans="1:17">
      <c r="A65" s="46"/>
      <c r="B65" s="1" t="s">
        <v>182</v>
      </c>
      <c r="J65" s="95">
        <f>(SUM(J49:J50)-J59)/J63</f>
        <v>14.653168740542577</v>
      </c>
      <c r="Q65" s="72" t="s">
        <v>162</v>
      </c>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FFFFCC"/>
  </sheetPr>
  <dimension ref="A1:AA67"/>
  <sheetViews>
    <sheetView showGridLines="0" zoomScale="85" zoomScaleNormal="85" workbookViewId="0"/>
  </sheetViews>
  <sheetFormatPr defaultRowHeight="14.25"/>
  <cols>
    <col min="1" max="1" width="4.140625" style="167" customWidth="1"/>
    <col min="2" max="4" width="15.85546875" style="167" customWidth="1"/>
    <col min="5" max="5" width="6.85546875" style="167" customWidth="1"/>
    <col min="6" max="6" width="6.7109375" style="167" customWidth="1"/>
    <col min="7" max="7" width="3" style="167" customWidth="1"/>
    <col min="8" max="9" width="9.140625" style="167"/>
    <col min="10" max="10" width="18.42578125" style="167" customWidth="1"/>
    <col min="11" max="11" width="4.5703125" style="167" customWidth="1"/>
    <col min="12" max="13" width="22.42578125" style="167" customWidth="1"/>
    <col min="14" max="14" width="23.7109375" style="167" customWidth="1"/>
    <col min="15" max="15" width="19.85546875" style="167" customWidth="1"/>
    <col min="16" max="16384" width="9.140625" style="167"/>
  </cols>
  <sheetData>
    <row r="1" spans="1:27">
      <c r="B1" s="1" t="s">
        <v>230</v>
      </c>
    </row>
    <row r="2" spans="1:27" s="36" customFormat="1" ht="12.75">
      <c r="B2" s="53" t="s">
        <v>132</v>
      </c>
      <c r="C2" s="53"/>
      <c r="D2" s="53"/>
      <c r="E2" s="53"/>
      <c r="J2" s="60"/>
      <c r="K2" s="60"/>
      <c r="L2" s="60"/>
      <c r="M2" s="60"/>
      <c r="N2" s="60"/>
      <c r="O2" s="60"/>
      <c r="P2" s="60"/>
      <c r="Q2" s="60"/>
      <c r="R2" s="60"/>
      <c r="S2" s="60"/>
      <c r="T2" s="60"/>
      <c r="U2" s="60"/>
      <c r="V2" s="60"/>
      <c r="W2" s="60"/>
      <c r="X2" s="60"/>
      <c r="Y2" s="60"/>
      <c r="Z2" s="60"/>
      <c r="AA2" s="60"/>
    </row>
    <row r="3" spans="1:27" s="64" customFormat="1" ht="12.75">
      <c r="C3" s="66"/>
      <c r="D3" s="66"/>
      <c r="E3" s="66"/>
      <c r="J3" s="65"/>
      <c r="K3" s="65"/>
      <c r="L3" s="65"/>
      <c r="M3" s="65"/>
      <c r="N3" s="65"/>
      <c r="O3" s="65"/>
      <c r="P3" s="65"/>
      <c r="Q3" s="65"/>
      <c r="R3" s="65"/>
      <c r="S3" s="65"/>
      <c r="T3" s="65"/>
      <c r="U3" s="65"/>
      <c r="V3" s="65"/>
      <c r="W3" s="65"/>
      <c r="X3" s="65"/>
      <c r="Y3" s="65"/>
      <c r="Z3" s="65"/>
      <c r="AA3" s="65"/>
    </row>
    <row r="4" spans="1:27" s="64" customFormat="1" ht="12.75">
      <c r="B4" s="79" t="s">
        <v>225</v>
      </c>
      <c r="C4" s="66"/>
      <c r="D4" s="66"/>
      <c r="E4" s="66"/>
      <c r="J4" s="65"/>
      <c r="K4" s="65"/>
      <c r="L4" s="65"/>
      <c r="M4" s="65"/>
      <c r="N4" s="65"/>
      <c r="O4" s="65"/>
      <c r="P4" s="65"/>
      <c r="Q4" s="65"/>
      <c r="R4" s="65"/>
      <c r="S4" s="65"/>
      <c r="T4" s="65"/>
      <c r="U4" s="65"/>
      <c r="V4" s="65"/>
      <c r="W4" s="65"/>
      <c r="X4" s="65"/>
      <c r="Y4" s="65"/>
      <c r="Z4" s="65"/>
      <c r="AA4" s="65"/>
    </row>
    <row r="5" spans="1:27" s="1" customFormat="1" ht="12.75"/>
    <row r="6" spans="1:27" s="36" customFormat="1" ht="12.75">
      <c r="B6" s="53" t="s">
        <v>29</v>
      </c>
      <c r="C6" s="53"/>
      <c r="D6" s="53"/>
      <c r="E6" s="53"/>
      <c r="J6" s="60"/>
      <c r="K6" s="60"/>
      <c r="L6" s="60"/>
      <c r="M6" s="60"/>
      <c r="N6" s="60"/>
      <c r="O6" s="60"/>
      <c r="P6" s="60"/>
      <c r="Q6" s="60"/>
      <c r="R6" s="60"/>
      <c r="S6" s="60"/>
      <c r="T6" s="60"/>
      <c r="U6" s="60"/>
      <c r="V6" s="60"/>
      <c r="W6" s="60"/>
      <c r="X6" s="60"/>
      <c r="Y6" s="60"/>
      <c r="Z6" s="60"/>
      <c r="AA6" s="60"/>
    </row>
    <row r="7" spans="1:27" s="32" customFormat="1" ht="12.75">
      <c r="B7" s="32" t="s">
        <v>133</v>
      </c>
      <c r="D7" s="32" t="s">
        <v>28</v>
      </c>
      <c r="H7" s="32" t="s">
        <v>27</v>
      </c>
      <c r="J7" s="32" t="s">
        <v>26</v>
      </c>
      <c r="L7" s="135" t="s">
        <v>25</v>
      </c>
      <c r="M7" s="135" t="s">
        <v>24</v>
      </c>
      <c r="N7" s="135" t="s">
        <v>36</v>
      </c>
      <c r="O7" s="135" t="s">
        <v>206</v>
      </c>
      <c r="Q7" s="32" t="s">
        <v>22</v>
      </c>
    </row>
    <row r="8" spans="1:27" s="1" customFormat="1" ht="12.75"/>
    <row r="9" spans="1:27" s="32" customFormat="1" ht="12.75">
      <c r="B9" s="32" t="s">
        <v>98</v>
      </c>
    </row>
    <row r="10" spans="1:27" s="1" customFormat="1" ht="12.75">
      <c r="B10" s="8" t="s">
        <v>99</v>
      </c>
    </row>
    <row r="11" spans="1:27" s="1" customFormat="1" ht="12.75">
      <c r="A11" s="46"/>
      <c r="B11" s="1" t="s">
        <v>100</v>
      </c>
      <c r="D11" s="1" t="s">
        <v>101</v>
      </c>
      <c r="H11" s="1" t="s">
        <v>20</v>
      </c>
      <c r="J11" s="54">
        <f>SUM(L11:O11)</f>
        <v>4153.4578873272667</v>
      </c>
      <c r="L11" s="49">
        <f>'Totale kosten EHD'!L37</f>
        <v>4153.4578873272667</v>
      </c>
      <c r="M11" s="49">
        <f>'Totale kosten EHD'!M37</f>
        <v>0</v>
      </c>
      <c r="N11" s="49">
        <f>'Totale kosten EHD'!N37</f>
        <v>0</v>
      </c>
      <c r="O11" s="49">
        <f>'Totale kosten EHD'!O37</f>
        <v>0</v>
      </c>
    </row>
    <row r="12" spans="1:27" s="1" customFormat="1" ht="12.75">
      <c r="A12" s="46"/>
      <c r="B12" s="1" t="s">
        <v>105</v>
      </c>
      <c r="D12" s="28" t="s">
        <v>103</v>
      </c>
      <c r="H12" s="1" t="s">
        <v>20</v>
      </c>
      <c r="J12" s="54">
        <f t="shared" ref="J12:J13" si="0">SUM(L12:O12)</f>
        <v>0</v>
      </c>
      <c r="L12" s="49">
        <f>'Totale kosten EHD'!L40</f>
        <v>0</v>
      </c>
      <c r="M12" s="49">
        <f>'Totale kosten EHD'!M40</f>
        <v>0</v>
      </c>
      <c r="N12" s="49">
        <f>'Totale kosten EHD'!N40</f>
        <v>0</v>
      </c>
      <c r="O12" s="49">
        <f>'Totale kosten EHD'!O40</f>
        <v>0</v>
      </c>
    </row>
    <row r="13" spans="1:27" s="1" customFormat="1" ht="12.75">
      <c r="A13" s="46"/>
      <c r="B13" s="1" t="s">
        <v>166</v>
      </c>
      <c r="D13" s="28"/>
      <c r="H13" s="1" t="s">
        <v>20</v>
      </c>
      <c r="J13" s="54">
        <f t="shared" si="0"/>
        <v>0</v>
      </c>
      <c r="L13" s="97"/>
      <c r="M13" s="97"/>
      <c r="N13" s="97"/>
      <c r="O13" s="97"/>
    </row>
    <row r="14" spans="1:27" s="1" customFormat="1" ht="12.75"/>
    <row r="15" spans="1:27" s="1" customFormat="1" ht="12.75"/>
    <row r="16" spans="1:27" s="32" customFormat="1" ht="12.75">
      <c r="B16" s="32" t="s">
        <v>106</v>
      </c>
    </row>
    <row r="17" spans="1:17" s="71" customFormat="1" ht="12.75">
      <c r="B17" s="70" t="s">
        <v>99</v>
      </c>
    </row>
    <row r="18" spans="1:17" s="1" customFormat="1" ht="12.75">
      <c r="A18" s="46"/>
      <c r="B18" s="1" t="s">
        <v>107</v>
      </c>
      <c r="D18" s="1" t="s">
        <v>101</v>
      </c>
      <c r="H18" s="1" t="s">
        <v>18</v>
      </c>
      <c r="J18" s="54">
        <f>SUM(L18:O18)</f>
        <v>6890.0580488024561</v>
      </c>
      <c r="L18" s="49">
        <f>'Totale kosten EHD'!L47</f>
        <v>678.03462626559292</v>
      </c>
      <c r="M18" s="49">
        <f>'Totale kosten EHD'!M47</f>
        <v>4969.6187380294905</v>
      </c>
      <c r="N18" s="49">
        <f>'Totale kosten EHD'!N47</f>
        <v>0</v>
      </c>
      <c r="O18" s="49">
        <f>'Totale kosten EHD'!O47</f>
        <v>1242.4046845073726</v>
      </c>
    </row>
    <row r="19" spans="1:17" s="1" customFormat="1" ht="12.75">
      <c r="A19" s="46"/>
      <c r="B19" s="1" t="s">
        <v>109</v>
      </c>
      <c r="D19" s="28" t="s">
        <v>103</v>
      </c>
      <c r="H19" s="1" t="s">
        <v>18</v>
      </c>
      <c r="J19" s="54">
        <f t="shared" ref="J19:J20" si="1">SUM(L19:O19)</f>
        <v>0</v>
      </c>
      <c r="L19" s="49">
        <f>'Totale kosten EHD'!L50</f>
        <v>0</v>
      </c>
      <c r="M19" s="49">
        <f>'Totale kosten EHD'!M50</f>
        <v>0</v>
      </c>
      <c r="N19" s="49">
        <f>'Totale kosten EHD'!N50</f>
        <v>0</v>
      </c>
      <c r="O19" s="49">
        <f>'Totale kosten EHD'!O50</f>
        <v>0</v>
      </c>
    </row>
    <row r="20" spans="1:17" s="1" customFormat="1" ht="14.25" customHeight="1">
      <c r="A20" s="46"/>
      <c r="B20" s="1" t="s">
        <v>166</v>
      </c>
      <c r="H20" s="1" t="s">
        <v>18</v>
      </c>
      <c r="J20" s="54">
        <f t="shared" si="1"/>
        <v>0</v>
      </c>
      <c r="L20" s="97"/>
      <c r="M20" s="97"/>
      <c r="N20" s="97"/>
      <c r="O20" s="97"/>
    </row>
    <row r="21" spans="1:17" s="1" customFormat="1" ht="12.75">
      <c r="D21" s="28"/>
      <c r="J21" s="56"/>
      <c r="L21" s="5"/>
      <c r="M21" s="5"/>
      <c r="N21" s="5"/>
    </row>
    <row r="22" spans="1:17" s="1" customFormat="1" ht="12.75">
      <c r="D22" s="28"/>
      <c r="J22" s="56"/>
      <c r="L22" s="5"/>
      <c r="M22" s="5"/>
      <c r="N22" s="5"/>
    </row>
    <row r="23" spans="1:17" s="32" customFormat="1" ht="12.75">
      <c r="B23" s="32" t="s">
        <v>110</v>
      </c>
    </row>
    <row r="24" spans="1:17" s="47" customFormat="1" ht="12.75">
      <c r="B24" s="57" t="s">
        <v>99</v>
      </c>
    </row>
    <row r="25" spans="1:17" s="1" customFormat="1" ht="12.75">
      <c r="A25" s="46"/>
      <c r="B25" s="1" t="s">
        <v>111</v>
      </c>
      <c r="D25" s="1" t="s">
        <v>101</v>
      </c>
      <c r="H25" s="1" t="s">
        <v>0</v>
      </c>
      <c r="J25" s="54">
        <f>SUM(L25:O25)</f>
        <v>16658.479111116743</v>
      </c>
      <c r="L25" s="49">
        <f>'Totale kosten EHD'!L58</f>
        <v>4099.6312916443267</v>
      </c>
      <c r="M25" s="49">
        <f>'Totale kosten EHD'!M58</f>
        <v>10047.078255577935</v>
      </c>
      <c r="N25" s="49">
        <f>'Totale kosten EHD'!N58</f>
        <v>0</v>
      </c>
      <c r="O25" s="49">
        <f>'Totale kosten EHD'!O58</f>
        <v>2511.7695638944838</v>
      </c>
    </row>
    <row r="26" spans="1:17" s="1" customFormat="1" ht="12.75">
      <c r="A26" s="46"/>
      <c r="B26" s="1" t="s">
        <v>113</v>
      </c>
      <c r="D26" s="28" t="s">
        <v>103</v>
      </c>
      <c r="H26" s="1" t="s">
        <v>0</v>
      </c>
      <c r="J26" s="54">
        <f t="shared" ref="J26:J27" si="2">SUM(L26:O26)</f>
        <v>0</v>
      </c>
      <c r="L26" s="49">
        <f>'Totale kosten EHD'!L61</f>
        <v>0</v>
      </c>
      <c r="M26" s="49">
        <f>'Totale kosten EHD'!M61</f>
        <v>0</v>
      </c>
      <c r="N26" s="49">
        <f>'Totale kosten EHD'!N61</f>
        <v>0</v>
      </c>
      <c r="O26" s="49">
        <f>'Totale kosten EHD'!O61</f>
        <v>0</v>
      </c>
    </row>
    <row r="27" spans="1:17" s="1" customFormat="1" ht="12.75">
      <c r="A27" s="46"/>
      <c r="B27" s="1" t="s">
        <v>166</v>
      </c>
      <c r="H27" s="1" t="s">
        <v>0</v>
      </c>
      <c r="J27" s="54">
        <f t="shared" si="2"/>
        <v>0</v>
      </c>
      <c r="L27" s="97"/>
      <c r="M27" s="97"/>
      <c r="N27" s="97"/>
      <c r="O27" s="97"/>
    </row>
    <row r="28" spans="1:17" s="1" customFormat="1" ht="12.75"/>
    <row r="29" spans="1:17" s="1" customFormat="1" ht="12.75"/>
    <row r="30" spans="1:17" s="32" customFormat="1" ht="12.75">
      <c r="B30" s="32" t="s">
        <v>134</v>
      </c>
    </row>
    <row r="31" spans="1:17" s="1" customFormat="1" ht="12.75"/>
    <row r="32" spans="1:17" s="1" customFormat="1" ht="12.75">
      <c r="B32" s="8" t="s">
        <v>135</v>
      </c>
      <c r="Q32" s="72"/>
    </row>
    <row r="33" spans="1:10" s="1" customFormat="1" ht="12.75">
      <c r="A33" s="46"/>
      <c r="B33" s="1" t="s">
        <v>136</v>
      </c>
      <c r="H33" s="1" t="s">
        <v>95</v>
      </c>
      <c r="J33" s="99">
        <f>'Berekening wegingsfactor TD'!J30</f>
        <v>-2.33731553035188E-4</v>
      </c>
    </row>
    <row r="34" spans="1:10" s="1" customFormat="1" ht="12.75">
      <c r="J34" s="74"/>
    </row>
    <row r="35" spans="1:10" s="1" customFormat="1" ht="12.75">
      <c r="A35" s="46"/>
      <c r="B35" s="1" t="s">
        <v>137</v>
      </c>
      <c r="H35" s="1" t="s">
        <v>95</v>
      </c>
      <c r="J35" s="99">
        <f>'Berekening wegingsfactor TD'!J32</f>
        <v>4.6586240000000112E-2</v>
      </c>
    </row>
    <row r="36" spans="1:10" s="1" customFormat="1" ht="12.75">
      <c r="A36" s="46"/>
      <c r="B36" s="1" t="s">
        <v>138</v>
      </c>
      <c r="H36" s="1" t="s">
        <v>95</v>
      </c>
      <c r="J36" s="99">
        <f>'Berekening wegingsfactor TD'!J33</f>
        <v>1.8080000000000096E-2</v>
      </c>
    </row>
    <row r="37" spans="1:10" s="1" customFormat="1" ht="12.75">
      <c r="A37" s="46"/>
      <c r="B37" s="1" t="s">
        <v>139</v>
      </c>
      <c r="H37" s="1" t="s">
        <v>95</v>
      </c>
      <c r="J37" s="99">
        <f>'Berekening wegingsfactor TD'!J34</f>
        <v>8.0000000000000002E-3</v>
      </c>
    </row>
    <row r="38" spans="1:10" s="1" customFormat="1" ht="12.75"/>
    <row r="39" spans="1:10" s="1" customFormat="1" ht="12.75">
      <c r="B39" s="69">
        <v>2013</v>
      </c>
    </row>
    <row r="40" spans="1:10" s="1" customFormat="1" ht="12.75">
      <c r="A40" s="46"/>
      <c r="B40" s="1" t="s">
        <v>100</v>
      </c>
      <c r="D40" s="1" t="s">
        <v>101</v>
      </c>
      <c r="H40" s="1" t="s">
        <v>142</v>
      </c>
      <c r="J40" s="54">
        <f>J11*(1-$J$33)^3*(1+$J$35)</f>
        <v>4350.0006452163034</v>
      </c>
    </row>
    <row r="41" spans="1:10" s="1" customFormat="1" ht="12.75">
      <c r="A41" s="46"/>
      <c r="B41" s="1" t="s">
        <v>105</v>
      </c>
      <c r="D41" s="28" t="s">
        <v>103</v>
      </c>
      <c r="H41" s="1" t="s">
        <v>142</v>
      </c>
      <c r="J41" s="54">
        <f>J12*(1-$J$33)^3*(1+$J$35)</f>
        <v>0</v>
      </c>
    </row>
    <row r="42" spans="1:10" s="1" customFormat="1" ht="12.75">
      <c r="A42" s="46"/>
      <c r="B42" s="1" t="s">
        <v>166</v>
      </c>
      <c r="D42" s="28"/>
      <c r="H42" s="1" t="s">
        <v>142</v>
      </c>
      <c r="J42" s="54">
        <f>J13*(1-$J$33)^3*(1+$J$35)</f>
        <v>0</v>
      </c>
    </row>
    <row r="43" spans="1:10" s="1" customFormat="1" ht="12.75"/>
    <row r="44" spans="1:10" s="1" customFormat="1" ht="12.75">
      <c r="B44" s="69">
        <v>2014</v>
      </c>
    </row>
    <row r="45" spans="1:10" s="1" customFormat="1" ht="12.75">
      <c r="A45" s="46"/>
      <c r="B45" s="1" t="s">
        <v>107</v>
      </c>
      <c r="D45" s="1" t="s">
        <v>101</v>
      </c>
      <c r="H45" s="1" t="s">
        <v>142</v>
      </c>
      <c r="J45" s="54">
        <f>J18*(1-$J$33)^2*(1+$J$36)</f>
        <v>7017.909762404327</v>
      </c>
    </row>
    <row r="46" spans="1:10" s="1" customFormat="1" ht="12.75">
      <c r="A46" s="46"/>
      <c r="B46" s="1" t="s">
        <v>109</v>
      </c>
      <c r="D46" s="28" t="s">
        <v>103</v>
      </c>
      <c r="H46" s="1" t="s">
        <v>142</v>
      </c>
      <c r="J46" s="54">
        <f>J19*(1-$J$33)^2*(1+$J$36)</f>
        <v>0</v>
      </c>
    </row>
    <row r="47" spans="1:10" s="1" customFormat="1" ht="12.75">
      <c r="A47" s="46"/>
      <c r="B47" s="1" t="s">
        <v>166</v>
      </c>
      <c r="D47" s="28"/>
      <c r="H47" s="1" t="s">
        <v>142</v>
      </c>
      <c r="J47" s="54">
        <f>J20*(1-$J$33)^2*(1+$J$36)</f>
        <v>0</v>
      </c>
    </row>
    <row r="48" spans="1:10" s="1" customFormat="1" ht="12.75">
      <c r="J48" s="46"/>
    </row>
    <row r="49" spans="1:17" s="1" customFormat="1" ht="12.75">
      <c r="B49" s="69">
        <v>2015</v>
      </c>
    </row>
    <row r="50" spans="1:17" s="1" customFormat="1" ht="12.75">
      <c r="A50" s="46"/>
      <c r="B50" s="1" t="s">
        <v>111</v>
      </c>
      <c r="D50" s="1" t="s">
        <v>101</v>
      </c>
      <c r="H50" s="1" t="s">
        <v>142</v>
      </c>
      <c r="J50" s="54">
        <f>J25*(1-$J$33)*(1+$J$37)</f>
        <v>16795.671705097073</v>
      </c>
    </row>
    <row r="51" spans="1:17" s="1" customFormat="1" ht="12.75">
      <c r="A51" s="46"/>
      <c r="B51" s="1" t="s">
        <v>113</v>
      </c>
      <c r="D51" s="28" t="s">
        <v>103</v>
      </c>
      <c r="H51" s="1" t="s">
        <v>142</v>
      </c>
      <c r="J51" s="54">
        <f>J26*(1-$J$33)*(1+$J$37)</f>
        <v>0</v>
      </c>
    </row>
    <row r="52" spans="1:17" s="1" customFormat="1" ht="12.75">
      <c r="A52" s="46"/>
      <c r="B52" s="1" t="s">
        <v>166</v>
      </c>
      <c r="D52" s="28"/>
      <c r="H52" s="1" t="s">
        <v>142</v>
      </c>
      <c r="J52" s="54">
        <f>J27*(1-$J$33)*(1+$J$37)</f>
        <v>0</v>
      </c>
    </row>
    <row r="53" spans="1:17" s="1" customFormat="1" ht="12.75"/>
    <row r="54" spans="1:17" s="1" customFormat="1" ht="12.75">
      <c r="B54" s="69">
        <v>2016</v>
      </c>
    </row>
    <row r="55" spans="1:17" s="1" customFormat="1" ht="12.75">
      <c r="A55" s="46"/>
      <c r="B55" s="1" t="s">
        <v>143</v>
      </c>
      <c r="D55" s="1" t="s">
        <v>101</v>
      </c>
      <c r="H55" s="1" t="s">
        <v>142</v>
      </c>
      <c r="J55" s="54">
        <f>AVERAGE(J40,J45,J50)</f>
        <v>9387.8607042392341</v>
      </c>
    </row>
    <row r="56" spans="1:17" s="1" customFormat="1" ht="12.75">
      <c r="A56" s="46"/>
      <c r="B56" s="1" t="s">
        <v>144</v>
      </c>
      <c r="D56" s="28" t="s">
        <v>103</v>
      </c>
      <c r="H56" s="1" t="s">
        <v>142</v>
      </c>
      <c r="J56" s="54">
        <f>AVERAGE(J41,J46,J51)</f>
        <v>0</v>
      </c>
    </row>
    <row r="57" spans="1:17" s="1" customFormat="1" ht="12.75">
      <c r="A57" s="46"/>
      <c r="B57" s="1" t="s">
        <v>166</v>
      </c>
      <c r="D57" s="28"/>
      <c r="H57" s="1" t="s">
        <v>142</v>
      </c>
      <c r="J57" s="54">
        <f>AVERAGE(J42,J47,J52)</f>
        <v>0</v>
      </c>
    </row>
    <row r="58" spans="1:17" s="46" customFormat="1" ht="12.75">
      <c r="D58" s="78"/>
      <c r="J58" s="56"/>
    </row>
    <row r="59" spans="1:17" s="1" customFormat="1" ht="12.75"/>
    <row r="60" spans="1:17" s="32" customFormat="1" ht="12.75">
      <c r="B60" s="32" t="s">
        <v>148</v>
      </c>
    </row>
    <row r="61" spans="1:17" s="1" customFormat="1" ht="12.75">
      <c r="B61" s="72"/>
    </row>
    <row r="62" spans="1:17" s="1" customFormat="1" ht="12.75">
      <c r="A62" s="46"/>
      <c r="B62" s="1" t="s">
        <v>146</v>
      </c>
      <c r="J62" s="4">
        <f>SUM(L62:O62)</f>
        <v>17</v>
      </c>
      <c r="L62" s="49">
        <f>'Rekenvolumes EHD'!G43</f>
        <v>4</v>
      </c>
      <c r="M62" s="49">
        <f>'Rekenvolumes EHD'!H43</f>
        <v>4</v>
      </c>
      <c r="N62" s="49">
        <f>'Rekenvolumes EHD'!I43</f>
        <v>8</v>
      </c>
      <c r="O62" s="49">
        <f>'Rekenvolumes EHD'!J43</f>
        <v>1</v>
      </c>
    </row>
    <row r="63" spans="1:17" s="1" customFormat="1" ht="12.75"/>
    <row r="64" spans="1:17" s="1" customFormat="1" ht="12.75">
      <c r="A64" s="46"/>
      <c r="B64" s="1" t="s">
        <v>183</v>
      </c>
      <c r="J64" s="95">
        <f>(SUM(J55:J56))/J62</f>
        <v>552.22710024936669</v>
      </c>
      <c r="Q64" s="72" t="s">
        <v>162</v>
      </c>
    </row>
    <row r="65" s="1" customFormat="1" ht="12.75"/>
    <row r="66" s="1" customFormat="1" ht="12.75"/>
    <row r="67" s="1" customFormat="1" ht="12.7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9" tint="0.39997558519241921"/>
  </sheetPr>
  <dimension ref="A1:AA55"/>
  <sheetViews>
    <sheetView showGridLines="0" zoomScale="85" zoomScaleNormal="85" workbookViewId="0"/>
  </sheetViews>
  <sheetFormatPr defaultRowHeight="12.75"/>
  <cols>
    <col min="1" max="1" width="3.5703125" style="1" customWidth="1"/>
    <col min="2" max="2" width="26.42578125" style="1" customWidth="1"/>
    <col min="3" max="3" width="4.85546875" style="1" customWidth="1"/>
    <col min="4" max="9" width="9.140625" style="1"/>
    <col min="10" max="10" width="22.7109375" style="1" customWidth="1"/>
    <col min="11" max="11" width="6.42578125" style="1" customWidth="1"/>
    <col min="12" max="14" width="20" style="1" customWidth="1"/>
    <col min="15" max="15" width="11.28515625" style="1" bestFit="1" customWidth="1"/>
    <col min="16" max="16384" width="9.140625" style="1"/>
  </cols>
  <sheetData>
    <row r="1" spans="1:27">
      <c r="B1" s="1" t="s">
        <v>230</v>
      </c>
    </row>
    <row r="2" spans="1:27" s="36" customFormat="1" ht="18" customHeight="1">
      <c r="B2" s="53" t="s">
        <v>149</v>
      </c>
      <c r="C2" s="53"/>
      <c r="D2" s="53"/>
      <c r="E2" s="53"/>
      <c r="J2" s="60"/>
      <c r="K2" s="60"/>
      <c r="L2" s="60"/>
      <c r="M2" s="60"/>
      <c r="N2" s="60"/>
      <c r="O2" s="60"/>
      <c r="P2" s="60"/>
      <c r="Q2" s="60"/>
      <c r="R2" s="60"/>
      <c r="S2" s="60"/>
      <c r="T2" s="60"/>
      <c r="U2" s="60"/>
      <c r="V2" s="60"/>
      <c r="W2" s="60"/>
      <c r="X2" s="60"/>
      <c r="Y2" s="60"/>
      <c r="Z2" s="60"/>
      <c r="AA2" s="60"/>
    </row>
    <row r="3" spans="1:27">
      <c r="J3" s="55"/>
      <c r="K3" s="55"/>
      <c r="L3" s="55"/>
      <c r="M3" s="55"/>
      <c r="N3" s="55"/>
      <c r="O3" s="55"/>
      <c r="P3" s="55"/>
      <c r="Q3" s="55"/>
      <c r="R3" s="55"/>
      <c r="S3" s="55"/>
      <c r="T3" s="55"/>
      <c r="U3" s="55"/>
      <c r="V3" s="55"/>
      <c r="W3" s="55"/>
      <c r="X3" s="55"/>
      <c r="Y3" s="55"/>
      <c r="Z3" s="55"/>
      <c r="AA3" s="55"/>
    </row>
    <row r="4" spans="1:27">
      <c r="B4" s="1" t="s">
        <v>229</v>
      </c>
      <c r="J4" s="55"/>
      <c r="K4" s="55"/>
      <c r="L4" s="55"/>
      <c r="M4" s="55"/>
      <c r="N4" s="55"/>
      <c r="O4" s="55"/>
      <c r="P4" s="55"/>
      <c r="Q4" s="55"/>
      <c r="R4" s="55"/>
      <c r="S4" s="55"/>
      <c r="T4" s="55"/>
      <c r="U4" s="55"/>
      <c r="V4" s="55"/>
      <c r="W4" s="55"/>
      <c r="X4" s="55"/>
      <c r="Y4" s="55"/>
      <c r="Z4" s="55"/>
      <c r="AA4" s="55"/>
    </row>
    <row r="5" spans="1:27">
      <c r="B5" s="8"/>
      <c r="J5" s="55"/>
      <c r="K5" s="55"/>
      <c r="L5" s="55"/>
      <c r="M5" s="55"/>
      <c r="N5" s="55"/>
      <c r="O5" s="55"/>
      <c r="P5" s="55"/>
      <c r="Q5" s="55"/>
      <c r="R5" s="55"/>
      <c r="S5" s="55"/>
      <c r="T5" s="55"/>
      <c r="U5" s="55"/>
      <c r="V5" s="55"/>
      <c r="W5" s="55"/>
      <c r="X5" s="55"/>
      <c r="Y5" s="55"/>
      <c r="Z5" s="55"/>
      <c r="AA5" s="55"/>
    </row>
    <row r="6" spans="1:27">
      <c r="J6" s="55"/>
      <c r="K6" s="55"/>
      <c r="L6" s="55"/>
      <c r="M6" s="55"/>
      <c r="N6" s="55"/>
      <c r="O6" s="55"/>
      <c r="P6" s="55"/>
      <c r="Q6" s="55"/>
      <c r="R6" s="55"/>
      <c r="S6" s="55"/>
      <c r="T6" s="55"/>
      <c r="U6" s="55"/>
      <c r="V6" s="55"/>
      <c r="W6" s="55"/>
      <c r="X6" s="55"/>
      <c r="Y6" s="55"/>
      <c r="Z6" s="55"/>
      <c r="AA6" s="55"/>
    </row>
    <row r="7" spans="1:27">
      <c r="J7" s="55"/>
      <c r="K7" s="55"/>
      <c r="L7" s="55"/>
      <c r="M7" s="55"/>
      <c r="N7" s="55"/>
      <c r="O7" s="55"/>
      <c r="P7" s="55"/>
      <c r="Q7" s="55"/>
      <c r="R7" s="55"/>
      <c r="S7" s="55"/>
      <c r="T7" s="55"/>
      <c r="U7" s="55"/>
      <c r="V7" s="55"/>
      <c r="W7" s="55"/>
      <c r="X7" s="55"/>
      <c r="Y7" s="55"/>
      <c r="Z7" s="55"/>
      <c r="AA7" s="55"/>
    </row>
    <row r="8" spans="1:27" s="32" customFormat="1">
      <c r="B8" s="32" t="s">
        <v>146</v>
      </c>
      <c r="D8" s="32" t="s">
        <v>28</v>
      </c>
      <c r="H8" s="32" t="s">
        <v>27</v>
      </c>
      <c r="J8" s="75" t="s">
        <v>26</v>
      </c>
      <c r="K8" s="75"/>
      <c r="L8" s="75" t="s">
        <v>25</v>
      </c>
      <c r="M8" s="75" t="s">
        <v>24</v>
      </c>
      <c r="N8" s="75" t="s">
        <v>36</v>
      </c>
      <c r="O8" s="75" t="s">
        <v>206</v>
      </c>
      <c r="P8" s="75"/>
      <c r="Q8" s="75"/>
      <c r="R8" s="75"/>
      <c r="S8" s="75"/>
      <c r="T8" s="75"/>
      <c r="U8" s="75"/>
      <c r="V8" s="75"/>
      <c r="W8" s="75"/>
      <c r="X8" s="75"/>
      <c r="Y8" s="75"/>
      <c r="Z8" s="75"/>
      <c r="AA8" s="75"/>
    </row>
    <row r="10" spans="1:27">
      <c r="L10" s="55"/>
      <c r="M10" s="55"/>
      <c r="N10" s="55"/>
      <c r="O10" s="55"/>
    </row>
    <row r="11" spans="1:27">
      <c r="A11" s="46"/>
      <c r="B11" s="1" t="s">
        <v>150</v>
      </c>
      <c r="J11" s="4">
        <f>SUM(L11:O11)</f>
        <v>470226.93102353066</v>
      </c>
      <c r="L11" s="49">
        <f>'Rekenvolumes EHD'!G36</f>
        <v>72988.6804898298</v>
      </c>
      <c r="M11" s="49">
        <f>'Rekenvolumes EHD'!H36</f>
        <v>44690.66666687528</v>
      </c>
      <c r="N11" s="49">
        <f>'Rekenvolumes EHD'!I36</f>
        <v>352547.58386682562</v>
      </c>
      <c r="O11" s="49">
        <f>'Rekenvolumes EHD'!J36</f>
        <v>0</v>
      </c>
    </row>
    <row r="12" spans="1:27">
      <c r="A12" s="46"/>
      <c r="B12" s="1" t="s">
        <v>151</v>
      </c>
      <c r="J12" s="4">
        <f>SUM(L12:O12)</f>
        <v>17</v>
      </c>
      <c r="L12" s="49">
        <f>'Rekenvolumes EHD'!G43</f>
        <v>4</v>
      </c>
      <c r="M12" s="49">
        <f>'Rekenvolumes EHD'!H43</f>
        <v>4</v>
      </c>
      <c r="N12" s="49">
        <f>'Rekenvolumes EHD'!I43</f>
        <v>8</v>
      </c>
      <c r="O12" s="49">
        <f>'Rekenvolumes EHD'!J43</f>
        <v>1</v>
      </c>
    </row>
    <row r="13" spans="1:27">
      <c r="A13" s="46"/>
    </row>
    <row r="15" spans="1:27" s="32" customFormat="1">
      <c r="B15" s="32" t="s">
        <v>156</v>
      </c>
      <c r="J15" s="75"/>
      <c r="K15" s="75"/>
      <c r="L15" s="75" t="s">
        <v>25</v>
      </c>
      <c r="M15" s="75" t="s">
        <v>24</v>
      </c>
      <c r="N15" s="75" t="s">
        <v>36</v>
      </c>
      <c r="O15" s="75" t="s">
        <v>206</v>
      </c>
      <c r="P15" s="75"/>
      <c r="Q15" s="75"/>
      <c r="R15" s="75"/>
      <c r="S15" s="75"/>
      <c r="T15" s="75"/>
      <c r="U15" s="75"/>
      <c r="V15" s="75"/>
      <c r="W15" s="75"/>
      <c r="X15" s="75"/>
      <c r="Y15" s="75"/>
      <c r="Z15" s="75"/>
      <c r="AA15" s="75"/>
    </row>
    <row r="17" spans="1:27">
      <c r="A17" s="46"/>
      <c r="B17" s="8" t="s">
        <v>30</v>
      </c>
    </row>
    <row r="18" spans="1:27">
      <c r="A18" s="46"/>
      <c r="B18" s="52" t="s">
        <v>157</v>
      </c>
      <c r="C18" s="46"/>
      <c r="D18" s="46"/>
      <c r="E18" s="46"/>
      <c r="F18" s="46"/>
      <c r="G18" s="46"/>
      <c r="H18" s="46"/>
      <c r="I18" s="46"/>
      <c r="J18" s="100">
        <f>'Berekening wegingsfactor TD'!J58</f>
        <v>558.55800000000011</v>
      </c>
    </row>
    <row r="19" spans="1:27">
      <c r="A19" s="46"/>
      <c r="B19" s="76" t="s">
        <v>158</v>
      </c>
      <c r="C19" s="46"/>
      <c r="D19" s="46"/>
      <c r="E19" s="46"/>
      <c r="F19" s="46"/>
      <c r="G19" s="46"/>
      <c r="H19" s="46"/>
      <c r="I19" s="46"/>
      <c r="J19" s="100">
        <f>'Berekening wegingsfactor TD'!J65</f>
        <v>14.653168740542577</v>
      </c>
      <c r="L19" s="164"/>
      <c r="M19" s="164"/>
      <c r="N19" s="164"/>
    </row>
    <row r="20" spans="1:27">
      <c r="A20" s="46"/>
      <c r="L20" s="55"/>
      <c r="M20" s="55"/>
      <c r="N20" s="55"/>
      <c r="O20" s="55"/>
    </row>
    <row r="21" spans="1:27">
      <c r="A21" s="46"/>
      <c r="B21" s="8" t="s">
        <v>29</v>
      </c>
    </row>
    <row r="22" spans="1:27">
      <c r="A22" s="46"/>
      <c r="B22" s="1" t="s">
        <v>159</v>
      </c>
      <c r="J22" s="100">
        <f>'Berekening wegingfactor AD'!J64</f>
        <v>552.22710024936669</v>
      </c>
    </row>
    <row r="24" spans="1:27" s="32" customFormat="1">
      <c r="B24" s="32" t="s">
        <v>149</v>
      </c>
      <c r="J24" s="75"/>
      <c r="K24" s="75"/>
      <c r="L24" s="75" t="s">
        <v>25</v>
      </c>
      <c r="M24" s="75" t="s">
        <v>24</v>
      </c>
      <c r="N24" s="75" t="s">
        <v>36</v>
      </c>
      <c r="O24" s="75" t="s">
        <v>206</v>
      </c>
      <c r="P24" s="75"/>
      <c r="Q24" s="75"/>
      <c r="R24" s="75"/>
      <c r="S24" s="75"/>
      <c r="T24" s="75"/>
      <c r="U24" s="75"/>
      <c r="V24" s="75"/>
      <c r="W24" s="75"/>
      <c r="X24" s="75"/>
      <c r="Y24" s="75"/>
      <c r="Z24" s="75"/>
      <c r="AA24" s="75"/>
    </row>
    <row r="26" spans="1:27">
      <c r="B26" s="8" t="s">
        <v>30</v>
      </c>
    </row>
    <row r="27" spans="1:27">
      <c r="A27" s="46"/>
      <c r="B27" s="52" t="s">
        <v>157</v>
      </c>
      <c r="J27" s="4">
        <f>SUM(L27:O27)</f>
        <v>8378.3700000000026</v>
      </c>
      <c r="L27" s="4">
        <f>$J$18*'Berekening wegingsfactor TD'!L55</f>
        <v>2234.2320000000004</v>
      </c>
      <c r="M27" s="4">
        <f>$J$18*'Berekening wegingsfactor TD'!M55</f>
        <v>1675.6740000000004</v>
      </c>
      <c r="N27" s="4">
        <f>$J$18*'Berekening wegingsfactor TD'!N55</f>
        <v>4468.4640000000009</v>
      </c>
      <c r="O27" s="4">
        <f>$J$18*'Berekening wegingsfactor TD'!O55</f>
        <v>0</v>
      </c>
      <c r="S27" s="72" t="s">
        <v>163</v>
      </c>
    </row>
    <row r="28" spans="1:27">
      <c r="A28" s="46"/>
      <c r="B28" s="76" t="s">
        <v>158</v>
      </c>
      <c r="J28" s="4">
        <f>SUM(L28:O28)</f>
        <v>6890314.5666352706</v>
      </c>
      <c r="L28" s="4">
        <f>$J$19*L11</f>
        <v>1069515.4513670239</v>
      </c>
      <c r="M28" s="4">
        <f>$J$19*M11</f>
        <v>654859.87979706505</v>
      </c>
      <c r="N28" s="4">
        <f>$J$19*N11</f>
        <v>5165939.2354711816</v>
      </c>
      <c r="O28" s="4">
        <f>$J$19*O11</f>
        <v>0</v>
      </c>
    </row>
    <row r="29" spans="1:27">
      <c r="A29" s="46"/>
    </row>
    <row r="30" spans="1:27">
      <c r="A30" s="46"/>
      <c r="B30" s="8" t="s">
        <v>29</v>
      </c>
    </row>
    <row r="31" spans="1:27">
      <c r="A31" s="46"/>
      <c r="B31" s="1" t="s">
        <v>159</v>
      </c>
      <c r="J31" s="4">
        <f>SUM(L31:O31)</f>
        <v>9387.8607042392341</v>
      </c>
      <c r="L31" s="4">
        <f>$J$22*L12</f>
        <v>2208.9084009974667</v>
      </c>
      <c r="M31" s="4">
        <f>$J$22*M12</f>
        <v>2208.9084009974667</v>
      </c>
      <c r="N31" s="4">
        <f>$J$22*N12</f>
        <v>4417.8168019949335</v>
      </c>
      <c r="O31" s="4">
        <f>$J$22*O12</f>
        <v>552.22710024936669</v>
      </c>
    </row>
    <row r="32" spans="1:27">
      <c r="A32" s="46"/>
    </row>
    <row r="33" spans="1:27">
      <c r="A33" s="46"/>
      <c r="B33" s="8" t="s">
        <v>33</v>
      </c>
      <c r="J33" s="4">
        <f>SUM(L33:O33)</f>
        <v>6908080.7973395102</v>
      </c>
      <c r="L33" s="96">
        <f>SUM(L27:L28,L31)</f>
        <v>1073958.5917680215</v>
      </c>
      <c r="M33" s="96">
        <f t="shared" ref="M33:O33" si="0">SUM(M27:M28,M31)</f>
        <v>658744.46219806257</v>
      </c>
      <c r="N33" s="96">
        <f t="shared" si="0"/>
        <v>5174825.5162731763</v>
      </c>
      <c r="O33" s="96">
        <f t="shared" si="0"/>
        <v>552.22710024936669</v>
      </c>
      <c r="S33" s="136"/>
    </row>
    <row r="37" spans="1:27" s="32" customFormat="1">
      <c r="B37" s="32" t="s">
        <v>187</v>
      </c>
      <c r="J37" s="75"/>
      <c r="K37" s="75"/>
      <c r="L37" s="75" t="s">
        <v>25</v>
      </c>
      <c r="M37" s="75" t="s">
        <v>24</v>
      </c>
      <c r="N37" s="75" t="s">
        <v>36</v>
      </c>
      <c r="O37" s="75" t="s">
        <v>206</v>
      </c>
      <c r="P37" s="75"/>
      <c r="Q37" s="75"/>
      <c r="R37" s="75"/>
      <c r="S37" s="75"/>
      <c r="T37" s="75"/>
      <c r="U37" s="75"/>
      <c r="V37" s="75"/>
      <c r="W37" s="75"/>
      <c r="X37" s="75"/>
      <c r="Y37" s="75"/>
      <c r="Z37" s="75"/>
      <c r="AA37" s="75"/>
    </row>
    <row r="39" spans="1:27">
      <c r="B39" s="8" t="s">
        <v>188</v>
      </c>
    </row>
    <row r="40" spans="1:27">
      <c r="B40" s="8"/>
    </row>
    <row r="41" spans="1:27">
      <c r="B41" s="8" t="s">
        <v>30</v>
      </c>
    </row>
    <row r="42" spans="1:27">
      <c r="B42" s="1" t="s">
        <v>157</v>
      </c>
      <c r="L42" s="160">
        <f>'Berekening wegingsfactor TD'!L56</f>
        <v>444.72</v>
      </c>
      <c r="M42" s="160">
        <f>'Berekening wegingsfactor TD'!M56</f>
        <v>919.83</v>
      </c>
      <c r="N42" s="160">
        <f>'Berekening wegingsfactor TD'!N56</f>
        <v>480</v>
      </c>
      <c r="O42" s="160">
        <f>'Berekening wegingsfactor TD'!O56</f>
        <v>0</v>
      </c>
    </row>
    <row r="43" spans="1:27">
      <c r="B43" s="1" t="s">
        <v>158</v>
      </c>
      <c r="L43" s="161">
        <v>19.032</v>
      </c>
      <c r="M43" s="161">
        <v>11.45</v>
      </c>
      <c r="N43" s="161">
        <v>5.7506000000000004</v>
      </c>
      <c r="O43" s="161">
        <v>0</v>
      </c>
      <c r="S43" s="72" t="s">
        <v>226</v>
      </c>
    </row>
    <row r="44" spans="1:27">
      <c r="B44" s="8" t="s">
        <v>29</v>
      </c>
      <c r="L44" s="55"/>
      <c r="M44" s="55"/>
      <c r="N44" s="55"/>
      <c r="O44" s="55"/>
    </row>
    <row r="45" spans="1:27">
      <c r="B45" s="1" t="s">
        <v>159</v>
      </c>
      <c r="L45" s="161">
        <v>2273.52</v>
      </c>
      <c r="M45" s="161">
        <v>105806.6</v>
      </c>
      <c r="N45" s="161">
        <v>0</v>
      </c>
      <c r="O45" s="161">
        <v>113796</v>
      </c>
    </row>
    <row r="46" spans="1:27">
      <c r="L46" s="55"/>
      <c r="M46" s="55"/>
      <c r="N46" s="55"/>
      <c r="O46" s="55"/>
    </row>
    <row r="47" spans="1:27">
      <c r="B47" s="8" t="s">
        <v>189</v>
      </c>
      <c r="L47" s="55"/>
      <c r="M47" s="55"/>
      <c r="N47" s="55"/>
      <c r="O47" s="55"/>
    </row>
    <row r="48" spans="1:27">
      <c r="B48" s="8"/>
      <c r="L48" s="55"/>
      <c r="M48" s="55"/>
      <c r="N48" s="55"/>
      <c r="O48" s="55"/>
    </row>
    <row r="49" spans="2:19">
      <c r="B49" s="8" t="s">
        <v>30</v>
      </c>
      <c r="L49" s="55"/>
      <c r="M49" s="55"/>
      <c r="N49" s="55"/>
      <c r="O49" s="55"/>
    </row>
    <row r="50" spans="2:19">
      <c r="B50" s="1" t="s">
        <v>157</v>
      </c>
      <c r="J50" s="4">
        <f>SUM(L50:O50)</f>
        <v>9298.2000000000007</v>
      </c>
      <c r="L50" s="54">
        <f>L42*L12</f>
        <v>1778.88</v>
      </c>
      <c r="M50" s="54">
        <f>M42*M12</f>
        <v>3679.32</v>
      </c>
      <c r="N50" s="54">
        <f>N42*N12</f>
        <v>3840</v>
      </c>
      <c r="O50" s="54">
        <f>O42*O12</f>
        <v>0</v>
      </c>
    </row>
    <row r="51" spans="2:19">
      <c r="B51" s="1" t="s">
        <v>158</v>
      </c>
      <c r="J51" s="4">
        <f>SUM(L51:O51)</f>
        <v>3928188.8362027304</v>
      </c>
      <c r="L51" s="54">
        <f>L43*L11</f>
        <v>1389120.5670824407</v>
      </c>
      <c r="M51" s="54">
        <f>M43*M11</f>
        <v>511708.13333572191</v>
      </c>
      <c r="N51" s="54">
        <f>N43*N11</f>
        <v>2027360.1357845676</v>
      </c>
      <c r="O51" s="54">
        <f>O43*O11</f>
        <v>0</v>
      </c>
    </row>
    <row r="52" spans="2:19">
      <c r="B52" s="8" t="s">
        <v>29</v>
      </c>
      <c r="L52" s="55"/>
      <c r="M52" s="55"/>
      <c r="N52" s="55"/>
      <c r="O52" s="55"/>
    </row>
    <row r="53" spans="2:19">
      <c r="B53" s="1" t="s">
        <v>159</v>
      </c>
      <c r="J53" s="4">
        <f>SUM(L53:O53)</f>
        <v>546116.48</v>
      </c>
      <c r="L53" s="54">
        <f>L45*L12</f>
        <v>9094.08</v>
      </c>
      <c r="M53" s="54">
        <f>M45*M12</f>
        <v>423226.4</v>
      </c>
      <c r="N53" s="54">
        <f>N45*N12</f>
        <v>0</v>
      </c>
      <c r="O53" s="54">
        <f>O45*O12</f>
        <v>113796</v>
      </c>
    </row>
    <row r="54" spans="2:19">
      <c r="L54" s="55"/>
      <c r="M54" s="55"/>
      <c r="N54" s="55"/>
      <c r="O54" s="55"/>
    </row>
    <row r="55" spans="2:19">
      <c r="B55" s="8" t="s">
        <v>33</v>
      </c>
      <c r="J55" s="4">
        <f>SUM(L55:O55)</f>
        <v>4483603.5162027301</v>
      </c>
      <c r="L55" s="134">
        <f>SUM(L50,L51,L53)</f>
        <v>1399993.5270824407</v>
      </c>
      <c r="M55" s="134">
        <f>SUM(M50,M51,M53)</f>
        <v>938613.85333572188</v>
      </c>
      <c r="N55" s="134">
        <f>SUM(N50,N51,N53)</f>
        <v>2031200.1357845676</v>
      </c>
      <c r="O55" s="134">
        <f>SUM(O50,O51,O53)</f>
        <v>113796</v>
      </c>
      <c r="S55" s="1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
  <sheetViews>
    <sheetView showGridLines="0" workbookViewId="0"/>
  </sheetViews>
  <sheetFormatPr defaultRowHeight="14.25"/>
  <cols>
    <col min="1" max="16384" width="9.140625" style="167"/>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tabColor rgb="FFCCFFCC"/>
  </sheetPr>
  <dimension ref="B1:W45"/>
  <sheetViews>
    <sheetView showGridLines="0" zoomScale="85" zoomScaleNormal="85" workbookViewId="0"/>
  </sheetViews>
  <sheetFormatPr defaultRowHeight="12.75"/>
  <cols>
    <col min="1" max="1" width="4.42578125" style="137" customWidth="1"/>
    <col min="2" max="4" width="9.140625" style="137"/>
    <col min="5" max="9" width="3.28515625" style="137" customWidth="1"/>
    <col min="10" max="10" width="18.28515625" style="137" customWidth="1"/>
    <col min="11" max="11" width="13.42578125" style="137" customWidth="1"/>
    <col min="12" max="12" width="12.42578125" style="137" customWidth="1"/>
    <col min="13" max="13" width="9.140625" style="137"/>
    <col min="14" max="14" width="10.28515625" style="137" customWidth="1"/>
    <col min="15" max="15" width="11.28515625" style="137" customWidth="1"/>
    <col min="16" max="16" width="9.140625" style="137" customWidth="1"/>
    <col min="17" max="17" width="9.140625" style="137"/>
    <col min="18" max="18" width="9.140625" style="137" customWidth="1"/>
    <col min="19" max="16384" width="9.140625" style="137"/>
  </cols>
  <sheetData>
    <row r="1" spans="2:23">
      <c r="B1" s="1" t="s">
        <v>230</v>
      </c>
    </row>
    <row r="3" spans="2:23" s="139" customFormat="1" ht="18" customHeight="1">
      <c r="B3" s="138" t="s">
        <v>193</v>
      </c>
    </row>
    <row r="5" spans="2:23">
      <c r="B5" s="137" t="s">
        <v>200</v>
      </c>
    </row>
    <row r="6" spans="2:23">
      <c r="B6" s="137" t="s">
        <v>201</v>
      </c>
    </row>
    <row r="8" spans="2:23" s="139" customFormat="1" ht="18" customHeight="1">
      <c r="B8" s="140"/>
    </row>
    <row r="10" spans="2:23" s="141" customFormat="1">
      <c r="B10" s="141" t="s">
        <v>194</v>
      </c>
      <c r="K10" s="141" t="s">
        <v>195</v>
      </c>
      <c r="L10" s="141" t="s">
        <v>196</v>
      </c>
      <c r="N10" s="141" t="s">
        <v>140</v>
      </c>
      <c r="O10" s="141" t="s">
        <v>197</v>
      </c>
      <c r="Q10" s="141" t="s">
        <v>198</v>
      </c>
      <c r="W10" s="141" t="s">
        <v>130</v>
      </c>
    </row>
    <row r="12" spans="2:23">
      <c r="B12" s="137">
        <v>2013</v>
      </c>
      <c r="J12" s="149"/>
      <c r="K12" s="142">
        <v>830</v>
      </c>
      <c r="L12" s="142">
        <v>9.9030000000000005</v>
      </c>
      <c r="N12" s="143">
        <v>1</v>
      </c>
      <c r="O12" s="180">
        <v>39032.000000476837</v>
      </c>
      <c r="Q12" s="144">
        <f>(N12*K12)+(L12*O12)</f>
        <v>387363.89600472216</v>
      </c>
      <c r="W12" s="150" t="s">
        <v>202</v>
      </c>
    </row>
    <row r="13" spans="2:23">
      <c r="J13" s="145"/>
      <c r="O13" s="155"/>
      <c r="P13" s="145"/>
      <c r="Q13" s="146"/>
      <c r="U13" s="145"/>
      <c r="W13" s="150" t="s">
        <v>185</v>
      </c>
    </row>
    <row r="14" spans="2:23">
      <c r="J14" s="145"/>
      <c r="O14" s="155"/>
      <c r="P14" s="145"/>
      <c r="Q14" s="146"/>
      <c r="U14" s="145"/>
    </row>
    <row r="15" spans="2:23" s="145" customFormat="1">
      <c r="O15" s="155"/>
      <c r="Q15" s="146"/>
    </row>
    <row r="16" spans="2:23">
      <c r="B16" s="137">
        <v>2014</v>
      </c>
      <c r="J16" s="145"/>
      <c r="K16" s="147">
        <v>700</v>
      </c>
      <c r="L16" s="142">
        <v>8.3798999999999992</v>
      </c>
      <c r="N16" s="143">
        <v>1</v>
      </c>
      <c r="O16" s="180">
        <v>38015.999999970198</v>
      </c>
      <c r="Q16" s="144">
        <f>(N16*K16)+(L16*O16)</f>
        <v>319270.27839975024</v>
      </c>
    </row>
    <row r="17" spans="2:23">
      <c r="J17" s="145"/>
      <c r="O17" s="155"/>
      <c r="P17" s="145"/>
      <c r="Q17" s="146"/>
      <c r="U17" s="145"/>
    </row>
    <row r="18" spans="2:23">
      <c r="J18" s="145"/>
      <c r="O18" s="155"/>
      <c r="P18" s="145"/>
      <c r="Q18" s="146"/>
      <c r="U18" s="145"/>
    </row>
    <row r="19" spans="2:23" s="145" customFormat="1">
      <c r="O19" s="155"/>
      <c r="Q19" s="146"/>
    </row>
    <row r="20" spans="2:23">
      <c r="B20" s="137">
        <v>2015</v>
      </c>
      <c r="J20" s="145"/>
      <c r="K20" s="153">
        <v>575</v>
      </c>
      <c r="L20" s="142">
        <v>6.8867000000000003</v>
      </c>
      <c r="N20" s="143">
        <v>1</v>
      </c>
      <c r="O20" s="180">
        <v>35760.000000149012</v>
      </c>
      <c r="Q20" s="144">
        <f>(N20*K20)+(L20*O20)</f>
        <v>246843.39200102619</v>
      </c>
    </row>
    <row r="21" spans="2:23">
      <c r="O21" s="155"/>
      <c r="P21" s="145"/>
      <c r="Q21" s="146"/>
      <c r="U21" s="145"/>
    </row>
    <row r="22" spans="2:23">
      <c r="O22" s="155"/>
      <c r="P22" s="145"/>
      <c r="Q22" s="146"/>
      <c r="U22" s="145"/>
    </row>
    <row r="23" spans="2:23">
      <c r="O23" s="155"/>
      <c r="P23" s="145"/>
      <c r="Q23" s="146"/>
      <c r="U23" s="145"/>
    </row>
    <row r="24" spans="2:23">
      <c r="O24" s="155"/>
      <c r="P24" s="145"/>
      <c r="Q24" s="146"/>
      <c r="U24" s="145"/>
    </row>
    <row r="25" spans="2:23">
      <c r="O25" s="156"/>
    </row>
    <row r="26" spans="2:23" s="141" customFormat="1">
      <c r="B26" s="141" t="s">
        <v>25</v>
      </c>
      <c r="K26" s="141" t="s">
        <v>195</v>
      </c>
      <c r="L26" s="141" t="s">
        <v>196</v>
      </c>
      <c r="N26" s="141" t="s">
        <v>140</v>
      </c>
      <c r="O26" s="157" t="s">
        <v>197</v>
      </c>
      <c r="Q26" s="141" t="s">
        <v>198</v>
      </c>
    </row>
    <row r="27" spans="2:23">
      <c r="O27" s="156"/>
    </row>
    <row r="28" spans="2:23">
      <c r="O28" s="156"/>
      <c r="W28" s="150" t="s">
        <v>202</v>
      </c>
    </row>
    <row r="29" spans="2:23">
      <c r="B29" s="137">
        <v>2013</v>
      </c>
      <c r="J29" s="145"/>
      <c r="K29" s="142">
        <v>830</v>
      </c>
      <c r="L29" s="143">
        <v>9.9030000000000005</v>
      </c>
      <c r="N29" s="143">
        <v>2</v>
      </c>
      <c r="O29" s="154">
        <v>55551</v>
      </c>
      <c r="Q29" s="144">
        <f>(N29*K29)+(L29*O29)</f>
        <v>551781.55300000007</v>
      </c>
      <c r="W29" s="150" t="s">
        <v>185</v>
      </c>
    </row>
    <row r="30" spans="2:23">
      <c r="J30" s="145"/>
      <c r="O30" s="156"/>
    </row>
    <row r="31" spans="2:23">
      <c r="J31" s="145"/>
      <c r="O31" s="156"/>
    </row>
    <row r="32" spans="2:23">
      <c r="B32" s="137">
        <v>2014</v>
      </c>
      <c r="J32" s="145"/>
      <c r="K32" s="142">
        <v>700</v>
      </c>
      <c r="L32" s="142">
        <v>8.3798999999999992</v>
      </c>
      <c r="N32" s="143">
        <v>2</v>
      </c>
      <c r="O32" s="154">
        <v>56302</v>
      </c>
      <c r="Q32" s="144">
        <f>(N32*K32)+(L32*O32)</f>
        <v>473205.12979999994</v>
      </c>
    </row>
    <row r="33" spans="2:21">
      <c r="J33" s="145"/>
      <c r="O33" s="156"/>
    </row>
    <row r="34" spans="2:21">
      <c r="J34" s="145"/>
      <c r="O34" s="156"/>
    </row>
    <row r="35" spans="2:21">
      <c r="B35" s="137">
        <v>2015</v>
      </c>
      <c r="J35" s="145"/>
      <c r="K35" s="142">
        <v>575</v>
      </c>
      <c r="L35" s="142">
        <v>6.8867000000000003</v>
      </c>
      <c r="N35" s="143">
        <v>2</v>
      </c>
      <c r="O35" s="154">
        <v>49141.751600000003</v>
      </c>
      <c r="Q35" s="144">
        <f>(N35*K35)+(L35*O35)</f>
        <v>339574.50074372004</v>
      </c>
    </row>
    <row r="36" spans="2:21">
      <c r="N36" s="145"/>
    </row>
    <row r="39" spans="2:21" s="141" customFormat="1">
      <c r="B39" s="141" t="s">
        <v>199</v>
      </c>
      <c r="J39" s="12" t="s">
        <v>26</v>
      </c>
      <c r="K39" s="12"/>
      <c r="L39" s="12" t="s">
        <v>25</v>
      </c>
      <c r="M39" s="12" t="s">
        <v>24</v>
      </c>
      <c r="N39" s="12" t="s">
        <v>23</v>
      </c>
    </row>
    <row r="42" spans="2:21">
      <c r="B42" s="137">
        <v>2013</v>
      </c>
      <c r="J42" s="144">
        <f>SUM(L42:N42)</f>
        <v>939145.44900472229</v>
      </c>
      <c r="L42" s="148">
        <f>Q29</f>
        <v>551781.55300000007</v>
      </c>
      <c r="M42" s="148">
        <f>Q12</f>
        <v>387363.89600472216</v>
      </c>
      <c r="N42" s="178"/>
      <c r="P42" s="146"/>
      <c r="Q42" s="146"/>
      <c r="R42" s="146"/>
      <c r="S42" s="146"/>
      <c r="T42" s="146"/>
    </row>
    <row r="43" spans="2:21">
      <c r="B43" s="137">
        <v>2014</v>
      </c>
      <c r="J43" s="144">
        <f>SUM(L43:N43)</f>
        <v>792475.40819975012</v>
      </c>
      <c r="L43" s="148">
        <f>Q32</f>
        <v>473205.12979999994</v>
      </c>
      <c r="M43" s="148">
        <f>Q16</f>
        <v>319270.27839975024</v>
      </c>
      <c r="N43" s="178"/>
      <c r="P43" s="146"/>
      <c r="Q43" s="146"/>
      <c r="R43" s="146"/>
      <c r="S43" s="146"/>
      <c r="T43" s="146"/>
    </row>
    <row r="44" spans="2:21">
      <c r="B44" s="137">
        <v>2015</v>
      </c>
      <c r="J44" s="144">
        <f>SUM(L44:N44)</f>
        <v>586417.89274474629</v>
      </c>
      <c r="L44" s="148">
        <f>Q35</f>
        <v>339574.50074372004</v>
      </c>
      <c r="M44" s="148">
        <f>Q20</f>
        <v>246843.39200102619</v>
      </c>
      <c r="N44" s="178"/>
      <c r="P44" s="146"/>
      <c r="Q44" s="146"/>
      <c r="R44" s="146"/>
      <c r="S44" s="146"/>
      <c r="T44" s="146"/>
    </row>
    <row r="45" spans="2:21">
      <c r="J45" s="146"/>
      <c r="K45" s="145"/>
      <c r="L45" s="146"/>
      <c r="M45" s="146"/>
      <c r="N45" s="146"/>
      <c r="O45" s="146"/>
      <c r="P45" s="146"/>
      <c r="Q45" s="146"/>
      <c r="R45" s="146"/>
      <c r="U45" s="146"/>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CCFFCC"/>
  </sheetPr>
  <dimension ref="A1:Y100"/>
  <sheetViews>
    <sheetView showGridLines="0" zoomScale="85" zoomScaleNormal="85" workbookViewId="0">
      <pane xSplit="3" ySplit="7" topLeftCell="D8" activePane="bottomRight" state="frozen"/>
      <selection activeCell="K8" sqref="K8"/>
      <selection pane="topRight" activeCell="K8" sqref="K8"/>
      <selection pane="bottomLeft" activeCell="K8" sqref="K8"/>
      <selection pane="bottomRight" activeCell="D8" sqref="D8"/>
    </sheetView>
  </sheetViews>
  <sheetFormatPr defaultRowHeight="14.25"/>
  <cols>
    <col min="1" max="1" width="2.7109375" style="167" customWidth="1"/>
    <col min="2" max="2" width="57.140625" style="167" customWidth="1"/>
    <col min="3" max="3" width="2.7109375" style="167" customWidth="1"/>
    <col min="4" max="4" width="17.140625" style="167" customWidth="1"/>
    <col min="5" max="7" width="2.7109375" style="167" customWidth="1"/>
    <col min="8" max="8" width="15.7109375" style="1" customWidth="1"/>
    <col min="9" max="9" width="2.7109375" style="167" customWidth="1"/>
    <col min="10" max="10" width="15.7109375" style="167" customWidth="1"/>
    <col min="11" max="11" width="3.28515625" style="167" customWidth="1"/>
    <col min="12" max="12" width="14.7109375" style="167" customWidth="1"/>
    <col min="13" max="13" width="15.85546875" style="167" customWidth="1"/>
    <col min="14" max="14" width="19.140625" style="167" customWidth="1"/>
    <col min="15" max="15" width="8" style="167" customWidth="1"/>
    <col min="16" max="16" width="1.85546875" style="168" customWidth="1"/>
    <col min="17" max="17" width="1.85546875" style="169" customWidth="1"/>
    <col min="18" max="18" width="17.7109375" style="167" customWidth="1"/>
    <col min="19" max="19" width="3.7109375" style="167" customWidth="1"/>
    <col min="20" max="22" width="17.7109375" style="167" customWidth="1"/>
    <col min="23" max="16384" width="9.140625" style="167"/>
  </cols>
  <sheetData>
    <row r="1" spans="1:25">
      <c r="B1" s="1" t="s">
        <v>230</v>
      </c>
    </row>
    <row r="2" spans="1:25">
      <c r="B2" s="1"/>
    </row>
    <row r="3" spans="1:25" s="23" customFormat="1" ht="18" customHeight="1">
      <c r="B3" s="26" t="s">
        <v>31</v>
      </c>
      <c r="P3" s="25"/>
      <c r="Q3" s="24"/>
    </row>
    <row r="4" spans="1:25" s="1" customFormat="1" ht="12.75">
      <c r="B4" s="78" t="s">
        <v>215</v>
      </c>
      <c r="P4" s="3"/>
      <c r="Q4" s="2"/>
    </row>
    <row r="5" spans="1:25" s="1" customFormat="1" ht="12.75">
      <c r="P5" s="3"/>
      <c r="Q5" s="2"/>
    </row>
    <row r="6" spans="1:25" s="19" customFormat="1" ht="15" customHeight="1">
      <c r="J6" s="185" t="s">
        <v>30</v>
      </c>
      <c r="K6" s="185"/>
      <c r="L6" s="185"/>
      <c r="M6" s="185"/>
      <c r="N6" s="185"/>
      <c r="O6" s="22"/>
      <c r="P6" s="21"/>
      <c r="Q6" s="20"/>
      <c r="R6" s="185" t="s">
        <v>29</v>
      </c>
      <c r="S6" s="185"/>
      <c r="T6" s="185"/>
      <c r="U6" s="185"/>
      <c r="V6" s="185"/>
    </row>
    <row r="7" spans="1:25" s="12" customFormat="1" ht="12.75">
      <c r="D7" s="12" t="s">
        <v>28</v>
      </c>
      <c r="H7" s="12" t="s">
        <v>27</v>
      </c>
      <c r="J7" s="12" t="s">
        <v>26</v>
      </c>
      <c r="L7" s="12" t="s">
        <v>25</v>
      </c>
      <c r="M7" s="12" t="s">
        <v>24</v>
      </c>
      <c r="N7" s="12" t="s">
        <v>23</v>
      </c>
      <c r="O7" s="12" t="s">
        <v>22</v>
      </c>
      <c r="P7" s="14"/>
      <c r="Q7" s="13"/>
      <c r="R7" s="12" t="s">
        <v>26</v>
      </c>
      <c r="T7" s="12" t="s">
        <v>25</v>
      </c>
      <c r="U7" s="12" t="s">
        <v>24</v>
      </c>
      <c r="V7" s="12" t="s">
        <v>23</v>
      </c>
      <c r="W7" s="12" t="s">
        <v>22</v>
      </c>
    </row>
    <row r="8" spans="1:25" s="1" customFormat="1" ht="12.75">
      <c r="J8" s="9"/>
      <c r="K8" s="9"/>
      <c r="L8" s="9"/>
      <c r="M8" s="9"/>
      <c r="N8" s="9"/>
      <c r="O8" s="9"/>
      <c r="P8" s="18"/>
      <c r="Q8" s="2"/>
    </row>
    <row r="9" spans="1:25" s="12" customFormat="1" ht="12.75">
      <c r="B9" s="12" t="s">
        <v>21</v>
      </c>
      <c r="J9" s="15"/>
      <c r="K9" s="15"/>
      <c r="L9" s="15"/>
      <c r="M9" s="15"/>
      <c r="N9" s="15"/>
      <c r="O9" s="15"/>
      <c r="P9" s="17"/>
      <c r="Q9" s="13"/>
    </row>
    <row r="10" spans="1:25" s="1" customFormat="1" ht="12.75">
      <c r="J10" s="9"/>
      <c r="K10" s="9"/>
      <c r="L10" s="9"/>
      <c r="M10" s="9"/>
      <c r="N10" s="9"/>
      <c r="O10" s="9"/>
      <c r="P10" s="7"/>
      <c r="Q10" s="6"/>
    </row>
    <row r="11" spans="1:25" s="1" customFormat="1" ht="12.75">
      <c r="B11" s="8" t="s">
        <v>16</v>
      </c>
      <c r="J11" s="9"/>
      <c r="K11" s="9"/>
      <c r="L11" s="9"/>
      <c r="M11" s="9"/>
      <c r="N11" s="9"/>
      <c r="O11" s="9"/>
      <c r="P11" s="7"/>
      <c r="Q11" s="6"/>
    </row>
    <row r="12" spans="1:25" s="1" customFormat="1" ht="12.75">
      <c r="A12" s="46"/>
      <c r="B12" s="1" t="s">
        <v>15</v>
      </c>
      <c r="H12" s="1" t="s">
        <v>20</v>
      </c>
      <c r="J12" s="4">
        <f>SUM(L12:N12)</f>
        <v>0</v>
      </c>
      <c r="K12" s="9"/>
      <c r="L12" s="10"/>
      <c r="M12" s="10"/>
      <c r="N12" s="10"/>
      <c r="O12" s="5"/>
      <c r="P12" s="7"/>
      <c r="Q12" s="6"/>
      <c r="R12" s="4">
        <f>SUM(T12:V12)</f>
        <v>0</v>
      </c>
      <c r="S12" s="9"/>
      <c r="T12" s="97"/>
      <c r="U12" s="97"/>
      <c r="V12" s="97"/>
    </row>
    <row r="13" spans="1:25" s="1" customFormat="1" ht="12.75">
      <c r="A13" s="46"/>
      <c r="B13" s="1" t="s">
        <v>14</v>
      </c>
      <c r="H13" s="1" t="s">
        <v>20</v>
      </c>
      <c r="J13" s="4">
        <f>SUM(L13:N13)</f>
        <v>939145.44900472229</v>
      </c>
      <c r="K13" s="9"/>
      <c r="L13" s="49">
        <f>'Inkoopkosten Transport '!L42</f>
        <v>551781.55300000007</v>
      </c>
      <c r="M13" s="49">
        <f>'Inkoopkosten Transport '!M42</f>
        <v>387363.89600472216</v>
      </c>
      <c r="N13" s="49">
        <f>'Inkoopkosten Transport '!N42</f>
        <v>0</v>
      </c>
      <c r="O13" s="5"/>
      <c r="P13" s="7"/>
      <c r="Q13" s="6"/>
      <c r="R13" s="4">
        <f>SUM(T13:V13)</f>
        <v>0</v>
      </c>
      <c r="S13" s="9"/>
      <c r="T13" s="97"/>
      <c r="U13" s="97"/>
      <c r="V13" s="97"/>
    </row>
    <row r="14" spans="1:25" s="1" customFormat="1" ht="12.75">
      <c r="A14" s="46"/>
      <c r="J14" s="9"/>
      <c r="K14" s="9"/>
      <c r="L14" s="9"/>
      <c r="M14" s="9"/>
      <c r="N14" s="9"/>
      <c r="O14" s="5"/>
      <c r="P14" s="7"/>
      <c r="Q14" s="6"/>
      <c r="R14" s="9"/>
      <c r="S14" s="9"/>
      <c r="T14" s="9"/>
      <c r="U14" s="9"/>
      <c r="V14" s="9"/>
    </row>
    <row r="15" spans="1:25" s="1" customFormat="1" ht="12.75">
      <c r="A15" s="46"/>
      <c r="B15" s="8" t="s">
        <v>13</v>
      </c>
      <c r="J15" s="9"/>
      <c r="K15" s="9"/>
      <c r="L15" s="5"/>
      <c r="M15" s="5"/>
      <c r="N15" s="5"/>
      <c r="O15" s="5"/>
      <c r="P15" s="7"/>
      <c r="Q15" s="6"/>
      <c r="R15" s="9"/>
      <c r="S15" s="9"/>
      <c r="T15" s="5"/>
      <c r="U15" s="5"/>
      <c r="V15" s="5"/>
    </row>
    <row r="16" spans="1:25" s="1" customFormat="1" ht="12.75">
      <c r="A16" s="46"/>
      <c r="B16" s="1" t="s">
        <v>12</v>
      </c>
      <c r="H16" s="1" t="s">
        <v>20</v>
      </c>
      <c r="J16" s="4">
        <f>SUM(L16:N16)</f>
        <v>2086645.1040012781</v>
      </c>
      <c r="K16" s="9"/>
      <c r="L16" s="83">
        <v>663525.10400127794</v>
      </c>
      <c r="M16" s="83">
        <v>91078</v>
      </c>
      <c r="N16" s="10">
        <v>1332042</v>
      </c>
      <c r="O16" s="5"/>
      <c r="P16" s="7"/>
      <c r="Q16" s="6"/>
      <c r="R16" s="4">
        <f>SUM(T16:V16)</f>
        <v>4152.4578873272667</v>
      </c>
      <c r="S16" s="9"/>
      <c r="T16" s="83">
        <v>4152.4578873272667</v>
      </c>
      <c r="U16" s="10"/>
      <c r="V16" s="83"/>
      <c r="Y16" s="78"/>
    </row>
    <row r="17" spans="1:25" s="1" customFormat="1">
      <c r="A17" s="46"/>
      <c r="B17" s="1" t="s">
        <v>10</v>
      </c>
      <c r="H17" s="1" t="s">
        <v>20</v>
      </c>
      <c r="J17" s="4">
        <f>SUM(L17:N17)</f>
        <v>0</v>
      </c>
      <c r="K17" s="9"/>
      <c r="L17" s="10"/>
      <c r="M17" s="10"/>
      <c r="N17" s="10"/>
      <c r="O17" s="5"/>
      <c r="P17" s="7"/>
      <c r="Q17" s="6"/>
      <c r="R17" s="4">
        <f>SUM(T17:V17)</f>
        <v>0</v>
      </c>
      <c r="S17" s="9"/>
      <c r="T17" s="10"/>
      <c r="U17" s="10"/>
      <c r="V17" s="10"/>
      <c r="Y17" s="170"/>
    </row>
    <row r="18" spans="1:25" s="1" customFormat="1" ht="12.75">
      <c r="A18" s="46"/>
      <c r="J18" s="9"/>
      <c r="K18" s="9"/>
      <c r="L18" s="9"/>
      <c r="M18" s="9"/>
      <c r="N18" s="9"/>
      <c r="O18" s="5"/>
      <c r="P18" s="7"/>
      <c r="Q18" s="6"/>
      <c r="R18" s="9"/>
      <c r="S18" s="9"/>
      <c r="T18" s="9"/>
      <c r="U18" s="9"/>
      <c r="V18" s="9"/>
      <c r="Y18" s="78"/>
    </row>
    <row r="19" spans="1:25" s="1" customFormat="1" ht="12.75">
      <c r="A19" s="46"/>
      <c r="B19" s="8" t="s">
        <v>9</v>
      </c>
      <c r="J19" s="9"/>
      <c r="K19" s="9"/>
      <c r="L19" s="9"/>
      <c r="M19" s="9"/>
      <c r="N19" s="9"/>
      <c r="O19" s="5"/>
      <c r="P19" s="7"/>
      <c r="Q19" s="6"/>
      <c r="R19" s="9"/>
      <c r="S19" s="9"/>
      <c r="T19" s="9"/>
      <c r="U19" s="9"/>
      <c r="V19" s="9"/>
    </row>
    <row r="20" spans="1:25" s="1" customFormat="1" ht="12.75">
      <c r="A20" s="46"/>
      <c r="B20" s="1" t="s">
        <v>8</v>
      </c>
      <c r="H20" s="1" t="s">
        <v>20</v>
      </c>
      <c r="J20" s="4">
        <f>SUM(L20:N20)</f>
        <v>0</v>
      </c>
      <c r="K20" s="9"/>
      <c r="L20" s="10"/>
      <c r="M20" s="10"/>
      <c r="N20" s="10"/>
      <c r="O20" s="5"/>
      <c r="P20" s="7"/>
      <c r="Q20" s="6"/>
      <c r="R20" s="4">
        <f>SUM(T20:V20)</f>
        <v>0</v>
      </c>
      <c r="S20" s="9"/>
      <c r="T20" s="10"/>
      <c r="U20" s="10"/>
      <c r="V20" s="10"/>
    </row>
    <row r="21" spans="1:25" s="1" customFormat="1" ht="12.75">
      <c r="A21" s="46"/>
      <c r="B21" s="1" t="s">
        <v>7</v>
      </c>
      <c r="H21" s="1" t="s">
        <v>20</v>
      </c>
      <c r="J21" s="4">
        <f>SUM(L21:N21)</f>
        <v>0</v>
      </c>
      <c r="K21" s="9"/>
      <c r="L21" s="10"/>
      <c r="M21" s="10"/>
      <c r="N21" s="10"/>
      <c r="O21" s="5"/>
      <c r="P21" s="7"/>
      <c r="Q21" s="6"/>
      <c r="R21" s="4">
        <f>SUM(T21:V21)</f>
        <v>0</v>
      </c>
      <c r="S21" s="9"/>
      <c r="T21" s="10"/>
      <c r="U21" s="10"/>
      <c r="V21" s="10"/>
    </row>
    <row r="22" spans="1:25" s="1" customFormat="1" ht="12.75">
      <c r="A22" s="46"/>
      <c r="J22" s="9"/>
      <c r="K22" s="9"/>
      <c r="L22" s="9"/>
      <c r="M22" s="9"/>
      <c r="N22" s="9"/>
      <c r="O22" s="5"/>
      <c r="P22" s="7"/>
      <c r="Q22" s="6"/>
      <c r="R22" s="9"/>
      <c r="S22" s="9"/>
      <c r="T22" s="9"/>
      <c r="U22" s="9"/>
      <c r="V22" s="9"/>
    </row>
    <row r="23" spans="1:25" s="1" customFormat="1" ht="12.75">
      <c r="A23" s="46"/>
      <c r="B23" s="8" t="s">
        <v>6</v>
      </c>
      <c r="J23" s="9"/>
      <c r="K23" s="9"/>
      <c r="L23" s="9"/>
      <c r="M23" s="9"/>
      <c r="N23" s="9"/>
      <c r="O23" s="5"/>
      <c r="P23" s="7"/>
      <c r="Q23" s="6"/>
      <c r="R23" s="9"/>
      <c r="S23" s="9"/>
      <c r="T23" s="9"/>
      <c r="U23" s="9"/>
      <c r="V23" s="9"/>
    </row>
    <row r="24" spans="1:25" s="1" customFormat="1" ht="12.75">
      <c r="A24" s="46"/>
      <c r="B24" s="1" t="s">
        <v>5</v>
      </c>
      <c r="H24" s="1" t="s">
        <v>20</v>
      </c>
      <c r="J24" s="4">
        <f>SUM(L24:N24)</f>
        <v>0</v>
      </c>
      <c r="K24" s="9"/>
      <c r="L24" s="10"/>
      <c r="M24" s="10"/>
      <c r="N24" s="10"/>
      <c r="O24" s="5"/>
      <c r="P24" s="7"/>
      <c r="Q24" s="6"/>
      <c r="R24" s="4">
        <f>SUM(T24:V24)</f>
        <v>0</v>
      </c>
      <c r="S24" s="9"/>
      <c r="T24" s="10"/>
      <c r="U24" s="10"/>
      <c r="V24" s="10"/>
    </row>
    <row r="25" spans="1:25" s="1" customFormat="1" ht="12.75">
      <c r="A25" s="46"/>
      <c r="B25" s="1" t="s">
        <v>3</v>
      </c>
      <c r="H25" s="1" t="s">
        <v>20</v>
      </c>
      <c r="J25" s="4">
        <f>SUM(L25:N25)</f>
        <v>0</v>
      </c>
      <c r="K25" s="9"/>
      <c r="L25" s="10"/>
      <c r="M25" s="10"/>
      <c r="N25" s="10"/>
      <c r="O25" s="5"/>
      <c r="P25" s="7"/>
      <c r="Q25" s="6"/>
      <c r="R25" s="4">
        <f>SUM(T25:V25)</f>
        <v>0</v>
      </c>
      <c r="S25" s="9"/>
      <c r="T25" s="10"/>
      <c r="U25" s="10"/>
      <c r="V25" s="10"/>
    </row>
    <row r="26" spans="1:25" s="1" customFormat="1" ht="12.75">
      <c r="A26" s="46"/>
      <c r="B26" s="1" t="s">
        <v>2</v>
      </c>
      <c r="H26" s="1" t="s">
        <v>20</v>
      </c>
      <c r="J26" s="4">
        <f>SUM(L26:N26)</f>
        <v>180.74453460623752</v>
      </c>
      <c r="K26" s="9"/>
      <c r="L26" s="10">
        <v>180.74453460623752</v>
      </c>
      <c r="M26" s="10"/>
      <c r="N26" s="10"/>
      <c r="O26" s="5"/>
      <c r="P26" s="7"/>
      <c r="Q26" s="6"/>
      <c r="R26" s="4">
        <f>SUM(T26:V26)</f>
        <v>1</v>
      </c>
      <c r="S26" s="9"/>
      <c r="T26" s="10">
        <v>1</v>
      </c>
      <c r="U26" s="10"/>
      <c r="V26" s="10"/>
    </row>
    <row r="27" spans="1:25" s="1" customFormat="1" ht="12.75">
      <c r="A27" s="46"/>
      <c r="J27" s="9"/>
      <c r="K27" s="9"/>
      <c r="L27" s="9"/>
      <c r="M27" s="9"/>
      <c r="N27" s="9"/>
      <c r="O27" s="5"/>
      <c r="P27" s="7"/>
      <c r="Q27" s="6"/>
      <c r="R27" s="9"/>
      <c r="S27" s="9"/>
      <c r="T27" s="9"/>
      <c r="U27" s="9"/>
      <c r="V27" s="9"/>
    </row>
    <row r="28" spans="1:25" s="1" customFormat="1" ht="12.75">
      <c r="A28" s="46"/>
      <c r="B28" s="8" t="s">
        <v>1</v>
      </c>
      <c r="H28" s="1" t="s">
        <v>20</v>
      </c>
      <c r="J28" s="4">
        <f>SUM(L28:N28)</f>
        <v>3025971.2975406065</v>
      </c>
      <c r="K28" s="5"/>
      <c r="L28" s="4">
        <f>SUM(L12:L13,L16:L17,L20:L21,L24:L26)</f>
        <v>1215487.4015358842</v>
      </c>
      <c r="M28" s="4">
        <f>SUM(M12:M13,M16:M17,M20:M21,M24:M26)</f>
        <v>478441.89600472216</v>
      </c>
      <c r="N28" s="4">
        <f>SUM(N12:N13,N16:N17,N20:N21,N24:N26)</f>
        <v>1332042</v>
      </c>
      <c r="O28" s="5"/>
      <c r="P28" s="7"/>
      <c r="Q28" s="6"/>
      <c r="R28" s="4">
        <f>SUM(T28:V28)</f>
        <v>4153.4578873272667</v>
      </c>
      <c r="S28" s="5"/>
      <c r="T28" s="4">
        <f>SUM(T12:T13,T16:T17,T20:T21,T24:T26)</f>
        <v>4153.4578873272667</v>
      </c>
      <c r="U28" s="4">
        <f>SUM(U12:U13,U16:U17,U20:U21,U24:U26)</f>
        <v>0</v>
      </c>
      <c r="V28" s="4">
        <f>SUM(V12:V13,V16:V17,V20:V21,V24:V26)</f>
        <v>0</v>
      </c>
    </row>
    <row r="29" spans="1:25" s="1" customFormat="1" ht="12.75">
      <c r="J29" s="9"/>
      <c r="K29" s="9"/>
      <c r="L29" s="9"/>
      <c r="M29" s="9"/>
      <c r="N29" s="9"/>
      <c r="O29" s="9"/>
      <c r="P29" s="18"/>
      <c r="Q29" s="2"/>
    </row>
    <row r="30" spans="1:25" s="1" customFormat="1" ht="12.75">
      <c r="J30" s="9"/>
      <c r="K30" s="9"/>
      <c r="L30" s="9"/>
      <c r="M30" s="9"/>
      <c r="N30" s="9"/>
      <c r="O30" s="9"/>
      <c r="P30" s="18"/>
      <c r="Q30" s="2"/>
    </row>
    <row r="31" spans="1:25" s="12" customFormat="1" ht="12.75">
      <c r="B31" s="12" t="s">
        <v>19</v>
      </c>
      <c r="J31" s="15"/>
      <c r="K31" s="15"/>
      <c r="L31" s="15"/>
      <c r="M31" s="15"/>
      <c r="N31" s="15"/>
      <c r="O31" s="15"/>
      <c r="P31" s="17"/>
      <c r="Q31" s="13"/>
    </row>
    <row r="32" spans="1:25" s="1" customFormat="1" ht="12.75">
      <c r="J32" s="9"/>
      <c r="K32" s="9"/>
      <c r="L32" s="9"/>
      <c r="M32" s="9"/>
      <c r="N32" s="9"/>
      <c r="O32" s="9"/>
      <c r="P32" s="7"/>
      <c r="Q32" s="6"/>
    </row>
    <row r="33" spans="1:22" s="1" customFormat="1" ht="12.75">
      <c r="B33" s="8" t="s">
        <v>16</v>
      </c>
      <c r="J33" s="9"/>
      <c r="K33" s="9"/>
      <c r="L33" s="9"/>
      <c r="M33" s="9"/>
      <c r="N33" s="9"/>
      <c r="O33" s="9"/>
      <c r="P33" s="7"/>
      <c r="Q33" s="6"/>
    </row>
    <row r="34" spans="1:22" s="1" customFormat="1" ht="12.75">
      <c r="A34" s="46"/>
      <c r="B34" s="1" t="s">
        <v>15</v>
      </c>
      <c r="H34" s="1" t="s">
        <v>18</v>
      </c>
      <c r="J34" s="4">
        <f>SUM(L34:N34)</f>
        <v>0</v>
      </c>
      <c r="K34" s="9"/>
      <c r="L34" s="88"/>
      <c r="M34" s="88"/>
      <c r="N34" s="88"/>
      <c r="O34" s="5"/>
      <c r="P34" s="7"/>
      <c r="Q34" s="6"/>
      <c r="R34" s="4">
        <f>SUM(T34:V34)</f>
        <v>0</v>
      </c>
      <c r="S34" s="9"/>
      <c r="T34" s="97"/>
      <c r="U34" s="97"/>
      <c r="V34" s="97"/>
    </row>
    <row r="35" spans="1:22" s="1" customFormat="1" ht="12.75">
      <c r="A35" s="46"/>
      <c r="B35" s="1" t="s">
        <v>14</v>
      </c>
      <c r="H35" s="1" t="s">
        <v>18</v>
      </c>
      <c r="J35" s="4">
        <f>SUM(L35:N35)</f>
        <v>792475.40819975012</v>
      </c>
      <c r="K35" s="9"/>
      <c r="L35" s="159">
        <f>'Inkoopkosten Transport '!L43</f>
        <v>473205.12979999994</v>
      </c>
      <c r="M35" s="159">
        <f>'Inkoopkosten Transport '!M43</f>
        <v>319270.27839975024</v>
      </c>
      <c r="N35" s="159">
        <f>'Inkoopkosten Transport '!N43</f>
        <v>0</v>
      </c>
      <c r="O35" s="5"/>
      <c r="P35" s="7"/>
      <c r="Q35" s="6"/>
      <c r="R35" s="4">
        <f>SUM(T35:V35)</f>
        <v>0</v>
      </c>
      <c r="S35" s="9"/>
      <c r="T35" s="97"/>
      <c r="U35" s="97"/>
      <c r="V35" s="97"/>
    </row>
    <row r="36" spans="1:22" s="1" customFormat="1" ht="12.75">
      <c r="A36" s="46"/>
      <c r="J36" s="9"/>
      <c r="K36" s="9"/>
      <c r="L36" s="90"/>
      <c r="M36" s="90"/>
      <c r="N36" s="90"/>
      <c r="O36" s="5"/>
      <c r="P36" s="7"/>
      <c r="Q36" s="6"/>
      <c r="R36" s="9"/>
      <c r="S36" s="9"/>
      <c r="T36" s="90"/>
      <c r="U36" s="90"/>
      <c r="V36" s="90"/>
    </row>
    <row r="37" spans="1:22" s="1" customFormat="1" ht="12.75">
      <c r="A37" s="46"/>
      <c r="B37" s="8" t="s">
        <v>13</v>
      </c>
      <c r="J37" s="9"/>
      <c r="K37" s="9"/>
      <c r="L37" s="102"/>
      <c r="M37" s="102"/>
      <c r="N37" s="102"/>
      <c r="O37" s="5"/>
      <c r="P37" s="7"/>
      <c r="Q37" s="6"/>
      <c r="R37" s="9"/>
      <c r="S37" s="9"/>
      <c r="T37" s="102"/>
      <c r="U37" s="102"/>
      <c r="V37" s="102"/>
    </row>
    <row r="38" spans="1:22" s="1" customFormat="1" ht="12.75">
      <c r="A38" s="46"/>
      <c r="B38" s="1" t="s">
        <v>12</v>
      </c>
      <c r="H38" s="1" t="s">
        <v>18</v>
      </c>
      <c r="J38" s="4">
        <f>SUM(L38:N38)</f>
        <v>2069511.8132989018</v>
      </c>
      <c r="K38" s="9"/>
      <c r="L38" s="84">
        <v>573410.81329890178</v>
      </c>
      <c r="M38" s="85">
        <v>130645.99999999999</v>
      </c>
      <c r="N38" s="86">
        <v>1365455</v>
      </c>
      <c r="O38" s="5"/>
      <c r="P38" s="7"/>
      <c r="Q38" s="6"/>
      <c r="R38" s="4">
        <f>SUM(T38:V38)</f>
        <v>6890.0580488024552</v>
      </c>
      <c r="S38" s="9"/>
      <c r="T38" s="84">
        <v>678.03462626559292</v>
      </c>
      <c r="U38" s="85">
        <v>6212.0234225368622</v>
      </c>
      <c r="V38" s="86"/>
    </row>
    <row r="39" spans="1:22" s="1" customFormat="1" ht="12.75">
      <c r="A39" s="46"/>
      <c r="B39" s="1" t="s">
        <v>11</v>
      </c>
      <c r="H39" s="1" t="s">
        <v>18</v>
      </c>
      <c r="J39" s="4">
        <f>SUM(L39:N39)</f>
        <v>0</v>
      </c>
      <c r="K39" s="9"/>
      <c r="L39" s="87"/>
      <c r="M39" s="88"/>
      <c r="N39" s="89"/>
      <c r="O39" s="5"/>
      <c r="P39" s="7"/>
      <c r="Q39" s="6"/>
      <c r="R39" s="4">
        <f>SUM(T39:V39)</f>
        <v>0</v>
      </c>
      <c r="S39" s="9"/>
      <c r="T39" s="87"/>
      <c r="U39" s="88"/>
      <c r="V39" s="89"/>
    </row>
    <row r="40" spans="1:22" s="1" customFormat="1" ht="12.75">
      <c r="A40" s="46"/>
      <c r="B40" s="1" t="s">
        <v>10</v>
      </c>
      <c r="H40" s="1" t="s">
        <v>18</v>
      </c>
      <c r="J40" s="4">
        <f>SUM(L40:N40)</f>
        <v>0</v>
      </c>
      <c r="K40" s="9"/>
      <c r="L40" s="87">
        <v>0</v>
      </c>
      <c r="M40" s="88">
        <v>0</v>
      </c>
      <c r="N40" s="89">
        <v>0</v>
      </c>
      <c r="O40" s="5"/>
      <c r="P40" s="7"/>
      <c r="Q40" s="6"/>
      <c r="R40" s="4">
        <f>SUM(T40:V40)</f>
        <v>0</v>
      </c>
      <c r="S40" s="9"/>
      <c r="T40" s="87"/>
      <c r="U40" s="88"/>
      <c r="V40" s="89"/>
    </row>
    <row r="41" spans="1:22" s="1" customFormat="1" ht="12.75">
      <c r="A41" s="46"/>
      <c r="J41" s="9"/>
      <c r="K41" s="9"/>
      <c r="L41" s="18"/>
      <c r="M41" s="90"/>
      <c r="N41" s="91"/>
      <c r="O41" s="5"/>
      <c r="P41" s="7"/>
      <c r="Q41" s="6"/>
      <c r="R41" s="9"/>
      <c r="S41" s="9"/>
      <c r="T41" s="18"/>
      <c r="U41" s="90"/>
      <c r="V41" s="91"/>
    </row>
    <row r="42" spans="1:22" s="1" customFormat="1" ht="12.75">
      <c r="A42" s="46"/>
      <c r="B42" s="8" t="s">
        <v>9</v>
      </c>
      <c r="J42" s="9"/>
      <c r="K42" s="9"/>
      <c r="L42" s="18"/>
      <c r="M42" s="90"/>
      <c r="N42" s="91"/>
      <c r="O42" s="5"/>
      <c r="P42" s="7"/>
      <c r="Q42" s="6"/>
      <c r="R42" s="9"/>
      <c r="S42" s="9"/>
      <c r="T42" s="18"/>
      <c r="U42" s="90"/>
      <c r="V42" s="91"/>
    </row>
    <row r="43" spans="1:22" s="1" customFormat="1" ht="12.75">
      <c r="A43" s="46"/>
      <c r="B43" s="1" t="s">
        <v>8</v>
      </c>
      <c r="H43" s="1" t="s">
        <v>18</v>
      </c>
      <c r="J43" s="4">
        <f>SUM(L43:N43)</f>
        <v>0</v>
      </c>
      <c r="K43" s="9"/>
      <c r="L43" s="87">
        <v>0</v>
      </c>
      <c r="M43" s="88">
        <v>0</v>
      </c>
      <c r="N43" s="89">
        <v>0</v>
      </c>
      <c r="O43" s="5"/>
      <c r="P43" s="7"/>
      <c r="Q43" s="6"/>
      <c r="R43" s="4">
        <f>SUM(T43:V43)</f>
        <v>0</v>
      </c>
      <c r="S43" s="9"/>
      <c r="T43" s="87"/>
      <c r="U43" s="88"/>
      <c r="V43" s="89"/>
    </row>
    <row r="44" spans="1:22" s="1" customFormat="1" ht="12.75">
      <c r="A44" s="46"/>
      <c r="B44" s="1" t="s">
        <v>7</v>
      </c>
      <c r="H44" s="1" t="s">
        <v>18</v>
      </c>
      <c r="J44" s="4">
        <f>SUM(L44:N44)</f>
        <v>0</v>
      </c>
      <c r="K44" s="9"/>
      <c r="L44" s="87">
        <v>0</v>
      </c>
      <c r="M44" s="88">
        <v>0</v>
      </c>
      <c r="N44" s="89">
        <v>0</v>
      </c>
      <c r="O44" s="5"/>
      <c r="P44" s="7"/>
      <c r="Q44" s="6"/>
      <c r="R44" s="4">
        <f>SUM(T44:V44)</f>
        <v>0</v>
      </c>
      <c r="S44" s="9"/>
      <c r="T44" s="87"/>
      <c r="U44" s="88"/>
      <c r="V44" s="89"/>
    </row>
    <row r="45" spans="1:22" s="1" customFormat="1" ht="12.75">
      <c r="A45" s="46"/>
      <c r="J45" s="9"/>
      <c r="K45" s="9"/>
      <c r="L45" s="18"/>
      <c r="M45" s="90"/>
      <c r="N45" s="91"/>
      <c r="O45" s="5"/>
      <c r="P45" s="7"/>
      <c r="Q45" s="6"/>
      <c r="R45" s="9"/>
      <c r="S45" s="9"/>
      <c r="T45" s="18"/>
      <c r="U45" s="90"/>
      <c r="V45" s="91"/>
    </row>
    <row r="46" spans="1:22" s="1" customFormat="1" ht="12.75">
      <c r="A46" s="46"/>
      <c r="B46" s="8" t="s">
        <v>6</v>
      </c>
      <c r="J46" s="9"/>
      <c r="K46" s="9"/>
      <c r="L46" s="18"/>
      <c r="M46" s="90"/>
      <c r="N46" s="91"/>
      <c r="O46" s="5"/>
      <c r="P46" s="7"/>
      <c r="Q46" s="6"/>
      <c r="R46" s="9"/>
      <c r="S46" s="9"/>
      <c r="T46" s="18"/>
      <c r="U46" s="90"/>
      <c r="V46" s="91"/>
    </row>
    <row r="47" spans="1:22" s="1" customFormat="1" ht="12.75">
      <c r="A47" s="46"/>
      <c r="B47" s="1" t="s">
        <v>5</v>
      </c>
      <c r="H47" s="1" t="s">
        <v>18</v>
      </c>
      <c r="J47" s="4">
        <f>SUM(L47:N47)</f>
        <v>0</v>
      </c>
      <c r="K47" s="9"/>
      <c r="L47" s="87">
        <v>0</v>
      </c>
      <c r="M47" s="88">
        <v>0</v>
      </c>
      <c r="N47" s="89">
        <v>0</v>
      </c>
      <c r="O47" s="5"/>
      <c r="P47" s="7"/>
      <c r="Q47" s="6"/>
      <c r="R47" s="4">
        <f>SUM(T47:V47)</f>
        <v>0</v>
      </c>
      <c r="S47" s="9"/>
      <c r="T47" s="87"/>
      <c r="U47" s="88"/>
      <c r="V47" s="89"/>
    </row>
    <row r="48" spans="1:22" s="1" customFormat="1" ht="12.75">
      <c r="A48" s="46"/>
      <c r="B48" s="1" t="s">
        <v>3</v>
      </c>
      <c r="H48" s="1" t="s">
        <v>18</v>
      </c>
      <c r="J48" s="4">
        <f>SUM(L48:N48)</f>
        <v>0</v>
      </c>
      <c r="K48" s="9"/>
      <c r="L48" s="87">
        <v>0</v>
      </c>
      <c r="M48" s="88">
        <v>0</v>
      </c>
      <c r="N48" s="89">
        <v>0</v>
      </c>
      <c r="O48" s="5"/>
      <c r="P48" s="7"/>
      <c r="Q48" s="6"/>
      <c r="R48" s="4">
        <f>SUM(T48:V48)</f>
        <v>0</v>
      </c>
      <c r="S48" s="9"/>
      <c r="T48" s="87"/>
      <c r="U48" s="88"/>
      <c r="V48" s="89"/>
    </row>
    <row r="49" spans="1:22" s="1" customFormat="1" ht="12.75">
      <c r="A49" s="46"/>
      <c r="B49" s="1" t="s">
        <v>2</v>
      </c>
      <c r="H49" s="1" t="s">
        <v>18</v>
      </c>
      <c r="J49" s="4">
        <f>SUM(L49:N49)</f>
        <v>0</v>
      </c>
      <c r="K49" s="9"/>
      <c r="L49" s="92">
        <v>0</v>
      </c>
      <c r="M49" s="93">
        <v>0</v>
      </c>
      <c r="N49" s="94">
        <v>0</v>
      </c>
      <c r="O49" s="5"/>
      <c r="P49" s="7"/>
      <c r="Q49" s="6"/>
      <c r="R49" s="4">
        <f>SUM(T49:V49)</f>
        <v>0</v>
      </c>
      <c r="S49" s="9"/>
      <c r="T49" s="92"/>
      <c r="U49" s="93"/>
      <c r="V49" s="94"/>
    </row>
    <row r="50" spans="1:22" s="1" customFormat="1" ht="12.75">
      <c r="A50" s="46"/>
      <c r="J50" s="9"/>
      <c r="K50" s="9"/>
      <c r="L50" s="9"/>
      <c r="M50" s="9"/>
      <c r="N50" s="9"/>
      <c r="O50" s="5"/>
      <c r="P50" s="7"/>
      <c r="Q50" s="6"/>
      <c r="R50" s="9"/>
      <c r="S50" s="9"/>
      <c r="T50" s="9"/>
      <c r="U50" s="9"/>
      <c r="V50" s="9"/>
    </row>
    <row r="51" spans="1:22" s="1" customFormat="1" ht="12.75">
      <c r="A51" s="46"/>
      <c r="B51" s="8" t="s">
        <v>1</v>
      </c>
      <c r="H51" s="1" t="s">
        <v>18</v>
      </c>
      <c r="J51" s="4">
        <f>SUM(L51:N51)</f>
        <v>2861987.2214986519</v>
      </c>
      <c r="K51" s="5"/>
      <c r="L51" s="4">
        <f>SUM(L34:L35,L38:L40,L43:L44,L47:L49)</f>
        <v>1046615.9430989018</v>
      </c>
      <c r="M51" s="4">
        <f>SUM(M34:M35,M38:M40,M43:M44,M47:M49)</f>
        <v>449916.27839975024</v>
      </c>
      <c r="N51" s="4">
        <f>SUM(N34:N35,N38:N40,N43:N44,N47:N49)</f>
        <v>1365455</v>
      </c>
      <c r="O51" s="5"/>
      <c r="P51" s="7"/>
      <c r="Q51" s="6"/>
      <c r="R51" s="4">
        <f>SUM(T51:V51)</f>
        <v>6890.0580488024552</v>
      </c>
      <c r="S51" s="5"/>
      <c r="T51" s="4">
        <f>SUM(T34:T35,T38:T40,T43:T44,T47:T49)</f>
        <v>678.03462626559292</v>
      </c>
      <c r="U51" s="4">
        <f>SUM(U34:U35,U38:U40,U43:U44,U47:U49)</f>
        <v>6212.0234225368622</v>
      </c>
      <c r="V51" s="4">
        <f>SUM(V34:V35,V38:V40,V43:V44,V47:V49)</f>
        <v>0</v>
      </c>
    </row>
    <row r="52" spans="1:22" s="1" customFormat="1" ht="12.75">
      <c r="J52" s="9"/>
      <c r="K52" s="9"/>
      <c r="L52" s="9"/>
      <c r="M52" s="9"/>
      <c r="P52" s="3"/>
      <c r="Q52" s="2"/>
    </row>
    <row r="53" spans="1:22" s="1" customFormat="1" ht="12.75">
      <c r="J53" s="9"/>
      <c r="K53" s="9"/>
      <c r="L53" s="9"/>
      <c r="M53" s="9"/>
      <c r="P53" s="3"/>
      <c r="Q53" s="2"/>
    </row>
    <row r="54" spans="1:22" s="12" customFormat="1" ht="12.75">
      <c r="B54" s="12" t="s">
        <v>17</v>
      </c>
      <c r="J54" s="15"/>
      <c r="K54" s="15"/>
      <c r="L54" s="15"/>
      <c r="M54" s="15"/>
      <c r="P54" s="14"/>
      <c r="Q54" s="13"/>
    </row>
    <row r="55" spans="1:22" s="1" customFormat="1" ht="12.75">
      <c r="J55" s="9"/>
      <c r="K55" s="9"/>
      <c r="L55" s="9"/>
      <c r="M55" s="9"/>
      <c r="P55" s="11"/>
      <c r="Q55" s="6"/>
    </row>
    <row r="56" spans="1:22" s="1" customFormat="1" ht="12.75">
      <c r="B56" s="8" t="s">
        <v>16</v>
      </c>
      <c r="J56" s="9"/>
      <c r="K56" s="9"/>
      <c r="L56" s="9"/>
      <c r="M56" s="9"/>
      <c r="P56" s="11"/>
      <c r="Q56" s="6"/>
      <c r="T56" s="52"/>
      <c r="U56" s="52"/>
      <c r="V56" s="52"/>
    </row>
    <row r="57" spans="1:22" s="1" customFormat="1" ht="12.75">
      <c r="A57" s="46"/>
      <c r="B57" s="1" t="s">
        <v>15</v>
      </c>
      <c r="H57" s="1" t="s">
        <v>0</v>
      </c>
      <c r="J57" s="4">
        <f>SUM(L57:N57)</f>
        <v>0</v>
      </c>
      <c r="K57" s="9"/>
      <c r="L57" s="88"/>
      <c r="M57" s="88"/>
      <c r="N57" s="88"/>
      <c r="O57" s="5"/>
      <c r="P57" s="7"/>
      <c r="Q57" s="6"/>
      <c r="R57" s="4">
        <f>SUM(T57:V57)</f>
        <v>0</v>
      </c>
      <c r="S57" s="9"/>
      <c r="T57" s="97"/>
      <c r="U57" s="97"/>
      <c r="V57" s="97"/>
    </row>
    <row r="58" spans="1:22" s="1" customFormat="1" ht="12.75">
      <c r="A58" s="46"/>
      <c r="B58" s="1" t="s">
        <v>14</v>
      </c>
      <c r="H58" s="1" t="s">
        <v>0</v>
      </c>
      <c r="J58" s="4">
        <f>SUM(L58:N58)</f>
        <v>586417.89274474629</v>
      </c>
      <c r="K58" s="9"/>
      <c r="L58" s="159">
        <f>'Inkoopkosten Transport '!L44</f>
        <v>339574.50074372004</v>
      </c>
      <c r="M58" s="159">
        <f>'Inkoopkosten Transport '!M44</f>
        <v>246843.39200102619</v>
      </c>
      <c r="N58" s="159">
        <f>'Inkoopkosten Transport '!N44</f>
        <v>0</v>
      </c>
      <c r="O58" s="5"/>
      <c r="P58" s="7"/>
      <c r="Q58" s="6"/>
      <c r="R58" s="4">
        <f>SUM(T58:V58)</f>
        <v>0</v>
      </c>
      <c r="S58" s="9"/>
      <c r="T58" s="97"/>
      <c r="U58" s="97"/>
      <c r="V58" s="97"/>
    </row>
    <row r="59" spans="1:22" s="1" customFormat="1" ht="12.75">
      <c r="A59" s="46"/>
      <c r="J59" s="9"/>
      <c r="K59" s="9"/>
      <c r="L59" s="90"/>
      <c r="M59" s="90"/>
      <c r="N59" s="90"/>
      <c r="O59" s="5"/>
      <c r="P59" s="7"/>
      <c r="Q59" s="6"/>
      <c r="R59" s="9"/>
      <c r="S59" s="9"/>
      <c r="T59" s="90"/>
      <c r="U59" s="90"/>
      <c r="V59" s="90"/>
    </row>
    <row r="60" spans="1:22" s="1" customFormat="1" ht="12.75">
      <c r="A60" s="46"/>
      <c r="B60" s="8" t="s">
        <v>13</v>
      </c>
      <c r="J60" s="9"/>
      <c r="K60" s="9"/>
      <c r="L60" s="102"/>
      <c r="M60" s="102"/>
      <c r="N60" s="102"/>
      <c r="O60" s="5"/>
      <c r="P60" s="7"/>
      <c r="Q60" s="6"/>
      <c r="R60" s="9"/>
      <c r="S60" s="9"/>
      <c r="T60" s="102"/>
      <c r="U60" s="102"/>
      <c r="V60" s="102"/>
    </row>
    <row r="61" spans="1:22" s="1" customFormat="1" ht="12.75">
      <c r="A61" s="46"/>
      <c r="B61" s="1" t="s">
        <v>12</v>
      </c>
      <c r="H61" s="1" t="s">
        <v>0</v>
      </c>
      <c r="J61" s="4">
        <f>SUM(L61:N61)</f>
        <v>2053880.2614730173</v>
      </c>
      <c r="K61" s="9"/>
      <c r="L61" s="84">
        <v>502220.95147301734</v>
      </c>
      <c r="M61" s="85">
        <v>81182.31</v>
      </c>
      <c r="N61" s="86">
        <v>1470477</v>
      </c>
      <c r="O61" s="5"/>
      <c r="P61" s="7"/>
      <c r="Q61" s="6"/>
      <c r="R61" s="4">
        <f>SUM(T61:V61)</f>
        <v>16658.479111116743</v>
      </c>
      <c r="S61" s="9"/>
      <c r="T61" s="84">
        <v>4099.6312916443267</v>
      </c>
      <c r="U61" s="85">
        <v>12558.847819472418</v>
      </c>
      <c r="V61" s="86"/>
    </row>
    <row r="62" spans="1:22" s="1" customFormat="1" ht="12.75">
      <c r="A62" s="46"/>
      <c r="B62" s="1" t="s">
        <v>11</v>
      </c>
      <c r="H62" s="1" t="s">
        <v>0</v>
      </c>
      <c r="J62" s="4">
        <f>SUM(L62:N62)</f>
        <v>8082</v>
      </c>
      <c r="K62" s="9"/>
      <c r="L62" s="87">
        <v>0</v>
      </c>
      <c r="M62" s="88">
        <v>0</v>
      </c>
      <c r="N62" s="89">
        <v>8082</v>
      </c>
      <c r="O62" s="5"/>
      <c r="P62" s="7"/>
      <c r="Q62" s="6"/>
      <c r="R62" s="4">
        <f>SUM(T62:V62)</f>
        <v>0</v>
      </c>
      <c r="S62" s="9"/>
      <c r="T62" s="87"/>
      <c r="U62" s="88"/>
      <c r="V62" s="89"/>
    </row>
    <row r="63" spans="1:22" s="1" customFormat="1" ht="12.75">
      <c r="A63" s="46"/>
      <c r="B63" s="1" t="s">
        <v>10</v>
      </c>
      <c r="H63" s="1" t="s">
        <v>0</v>
      </c>
      <c r="J63" s="4">
        <f>SUM(L63:N63)</f>
        <v>0</v>
      </c>
      <c r="K63" s="9"/>
      <c r="L63" s="87">
        <v>0</v>
      </c>
      <c r="M63" s="88">
        <v>0</v>
      </c>
      <c r="N63" s="89">
        <v>0</v>
      </c>
      <c r="O63" s="5"/>
      <c r="P63" s="7"/>
      <c r="Q63" s="6"/>
      <c r="R63" s="4">
        <f>SUM(T63:V63)</f>
        <v>0</v>
      </c>
      <c r="S63" s="9"/>
      <c r="T63" s="87"/>
      <c r="U63" s="88"/>
      <c r="V63" s="89"/>
    </row>
    <row r="64" spans="1:22" s="1" customFormat="1" ht="12.75">
      <c r="A64" s="46"/>
      <c r="J64" s="9"/>
      <c r="K64" s="9"/>
      <c r="L64" s="18"/>
      <c r="M64" s="90"/>
      <c r="N64" s="91"/>
      <c r="O64" s="5"/>
      <c r="P64" s="7"/>
      <c r="Q64" s="6"/>
      <c r="R64" s="9"/>
      <c r="S64" s="9"/>
      <c r="T64" s="18"/>
      <c r="U64" s="90"/>
      <c r="V64" s="91"/>
    </row>
    <row r="65" spans="1:22" s="1" customFormat="1" ht="12.75">
      <c r="A65" s="46"/>
      <c r="B65" s="8" t="s">
        <v>9</v>
      </c>
      <c r="J65" s="9"/>
      <c r="K65" s="9"/>
      <c r="L65" s="18"/>
      <c r="M65" s="90"/>
      <c r="N65" s="91"/>
      <c r="O65" s="5"/>
      <c r="P65" s="7"/>
      <c r="Q65" s="6"/>
      <c r="R65" s="9"/>
      <c r="S65" s="9"/>
      <c r="T65" s="18"/>
      <c r="U65" s="90"/>
      <c r="V65" s="91"/>
    </row>
    <row r="66" spans="1:22" s="1" customFormat="1" ht="12.75">
      <c r="A66" s="46"/>
      <c r="B66" s="1" t="s">
        <v>8</v>
      </c>
      <c r="H66" s="1" t="s">
        <v>0</v>
      </c>
      <c r="J66" s="4">
        <f>SUM(L66:N66)</f>
        <v>0</v>
      </c>
      <c r="K66" s="9"/>
      <c r="L66" s="87">
        <v>0</v>
      </c>
      <c r="M66" s="88">
        <v>0</v>
      </c>
      <c r="N66" s="89">
        <v>0</v>
      </c>
      <c r="O66" s="5"/>
      <c r="P66" s="7"/>
      <c r="Q66" s="6"/>
      <c r="R66" s="4">
        <f>SUM(T66:V66)</f>
        <v>0</v>
      </c>
      <c r="S66" s="9"/>
      <c r="T66" s="87"/>
      <c r="U66" s="88"/>
      <c r="V66" s="89"/>
    </row>
    <row r="67" spans="1:22" s="1" customFormat="1" ht="12.75">
      <c r="A67" s="46"/>
      <c r="B67" s="1" t="s">
        <v>7</v>
      </c>
      <c r="H67" s="1" t="s">
        <v>0</v>
      </c>
      <c r="J67" s="4">
        <f>SUM(L67:N67)</f>
        <v>0</v>
      </c>
      <c r="K67" s="9"/>
      <c r="L67" s="87">
        <v>0</v>
      </c>
      <c r="M67" s="88">
        <v>0</v>
      </c>
      <c r="N67" s="89">
        <v>0</v>
      </c>
      <c r="O67" s="5"/>
      <c r="P67" s="7"/>
      <c r="Q67" s="6"/>
      <c r="R67" s="4">
        <f>SUM(T67:V67)</f>
        <v>0</v>
      </c>
      <c r="S67" s="9"/>
      <c r="T67" s="87"/>
      <c r="U67" s="88"/>
      <c r="V67" s="89"/>
    </row>
    <row r="68" spans="1:22" s="1" customFormat="1" ht="12.75">
      <c r="A68" s="46"/>
      <c r="J68" s="9"/>
      <c r="K68" s="9"/>
      <c r="L68" s="18"/>
      <c r="M68" s="90"/>
      <c r="N68" s="91"/>
      <c r="O68" s="5"/>
      <c r="P68" s="7"/>
      <c r="Q68" s="6"/>
      <c r="R68" s="9"/>
      <c r="S68" s="9"/>
      <c r="T68" s="18"/>
      <c r="U68" s="90"/>
      <c r="V68" s="91"/>
    </row>
    <row r="69" spans="1:22" s="1" customFormat="1" ht="12.75">
      <c r="A69" s="46"/>
      <c r="B69" s="8" t="s">
        <v>6</v>
      </c>
      <c r="J69" s="9"/>
      <c r="K69" s="9"/>
      <c r="L69" s="18"/>
      <c r="M69" s="90"/>
      <c r="N69" s="91"/>
      <c r="O69" s="5"/>
      <c r="P69" s="7"/>
      <c r="Q69" s="6"/>
      <c r="R69" s="9"/>
      <c r="S69" s="9"/>
      <c r="T69" s="18"/>
      <c r="U69" s="90"/>
      <c r="V69" s="91"/>
    </row>
    <row r="70" spans="1:22" s="1" customFormat="1" ht="12.75">
      <c r="A70" s="46"/>
      <c r="B70" s="1" t="s">
        <v>5</v>
      </c>
      <c r="H70" s="1" t="s">
        <v>0</v>
      </c>
      <c r="J70" s="4">
        <f>SUM(L70:N70)</f>
        <v>0</v>
      </c>
      <c r="K70" s="9"/>
      <c r="L70" s="87">
        <v>0</v>
      </c>
      <c r="M70" s="88">
        <v>0</v>
      </c>
      <c r="N70" s="89">
        <v>0</v>
      </c>
      <c r="O70" s="5"/>
      <c r="P70" s="7"/>
      <c r="Q70" s="6"/>
      <c r="R70" s="4">
        <f>SUM(T70:V70)</f>
        <v>0</v>
      </c>
      <c r="S70" s="9"/>
      <c r="T70" s="87"/>
      <c r="U70" s="88"/>
      <c r="V70" s="89"/>
    </row>
    <row r="71" spans="1:22" s="1" customFormat="1" ht="12.75">
      <c r="A71" s="46"/>
      <c r="B71" s="1" t="s">
        <v>3</v>
      </c>
      <c r="H71" s="1" t="s">
        <v>0</v>
      </c>
      <c r="J71" s="4">
        <f>SUM(L71:N71)</f>
        <v>0</v>
      </c>
      <c r="K71" s="9"/>
      <c r="L71" s="87">
        <v>0</v>
      </c>
      <c r="M71" s="88">
        <v>0</v>
      </c>
      <c r="N71" s="89">
        <v>0</v>
      </c>
      <c r="O71" s="5"/>
      <c r="P71" s="7"/>
      <c r="Q71" s="6"/>
      <c r="R71" s="4">
        <f>SUM(T71:V71)</f>
        <v>0</v>
      </c>
      <c r="S71" s="9"/>
      <c r="T71" s="87"/>
      <c r="U71" s="88"/>
      <c r="V71" s="89"/>
    </row>
    <row r="72" spans="1:22" s="1" customFormat="1" ht="12.75">
      <c r="A72" s="46"/>
      <c r="B72" s="1" t="s">
        <v>2</v>
      </c>
      <c r="H72" s="1" t="s">
        <v>0</v>
      </c>
      <c r="J72" s="4">
        <f>SUM(L72:N72)</f>
        <v>0</v>
      </c>
      <c r="K72" s="9"/>
      <c r="L72" s="92">
        <v>0</v>
      </c>
      <c r="M72" s="93">
        <v>0</v>
      </c>
      <c r="N72" s="94">
        <v>0</v>
      </c>
      <c r="O72" s="5"/>
      <c r="P72" s="7"/>
      <c r="Q72" s="6"/>
      <c r="R72" s="4">
        <f>SUM(T72:V72)</f>
        <v>0</v>
      </c>
      <c r="S72" s="9"/>
      <c r="T72" s="92"/>
      <c r="U72" s="93"/>
      <c r="V72" s="94"/>
    </row>
    <row r="73" spans="1:22" s="1" customFormat="1" ht="12.75">
      <c r="A73" s="46"/>
      <c r="J73" s="9"/>
      <c r="K73" s="9"/>
      <c r="L73" s="9"/>
      <c r="M73" s="9"/>
      <c r="N73" s="9"/>
      <c r="O73" s="5"/>
      <c r="P73" s="7"/>
      <c r="Q73" s="6"/>
      <c r="R73" s="9"/>
      <c r="S73" s="9"/>
      <c r="T73" s="9"/>
      <c r="U73" s="9"/>
      <c r="V73" s="9"/>
    </row>
    <row r="74" spans="1:22" s="1" customFormat="1" ht="12.75">
      <c r="A74" s="46"/>
      <c r="B74" s="8" t="s">
        <v>1</v>
      </c>
      <c r="H74" s="1" t="s">
        <v>0</v>
      </c>
      <c r="J74" s="4">
        <f>SUM(L74:N74)</f>
        <v>2648380.1542177638</v>
      </c>
      <c r="K74" s="5"/>
      <c r="L74" s="4">
        <f>SUM(L57:L58,L61:L63,L66:L67,L70:L72)</f>
        <v>841795.45221673744</v>
      </c>
      <c r="M74" s="4">
        <f>SUM(M57:M58,M61:M63,M66:M67,M70:M72)</f>
        <v>328025.70200102619</v>
      </c>
      <c r="N74" s="4">
        <f>SUM(N57:N58,N61:N63,N66:N67,N70:N72)</f>
        <v>1478559</v>
      </c>
      <c r="O74" s="5"/>
      <c r="P74" s="7"/>
      <c r="Q74" s="6"/>
      <c r="R74" s="4">
        <f>SUM(T74:V74)</f>
        <v>16658.479111116743</v>
      </c>
      <c r="S74" s="5"/>
      <c r="T74" s="4">
        <f>SUM(T57:T58,T61:T63,T66:T67,T70:T72)</f>
        <v>4099.6312916443267</v>
      </c>
      <c r="U74" s="4">
        <f>SUM(U57:U58,U61:U63,U66:U67,U70:U72)</f>
        <v>12558.847819472418</v>
      </c>
      <c r="V74" s="4">
        <f>SUM(V57:V58,V61:V63,V66:V67,V70:V72)</f>
        <v>0</v>
      </c>
    </row>
    <row r="75" spans="1:22" s="1" customFormat="1" ht="12.75">
      <c r="P75" s="3"/>
      <c r="Q75" s="2"/>
    </row>
    <row r="76" spans="1:22" s="1" customFormat="1" ht="12.75">
      <c r="P76" s="3"/>
      <c r="Q76" s="2"/>
    </row>
    <row r="77" spans="1:22" s="1" customFormat="1" ht="12.75">
      <c r="P77" s="3"/>
      <c r="Q77" s="2"/>
    </row>
    <row r="78" spans="1:22" s="1" customFormat="1" ht="12.75">
      <c r="P78" s="3"/>
      <c r="Q78" s="2"/>
    </row>
    <row r="79" spans="1:22" s="1" customFormat="1" ht="12.75">
      <c r="P79" s="3"/>
      <c r="Q79" s="2"/>
    </row>
    <row r="80" spans="1:22" s="1" customFormat="1" ht="12.75">
      <c r="P80" s="3"/>
      <c r="Q80" s="2"/>
    </row>
    <row r="81" spans="16:17" s="1" customFormat="1" ht="12.75">
      <c r="P81" s="3"/>
      <c r="Q81" s="2"/>
    </row>
    <row r="82" spans="16:17" s="1" customFormat="1" ht="12.75">
      <c r="P82" s="3"/>
      <c r="Q82" s="2"/>
    </row>
    <row r="83" spans="16:17" s="1" customFormat="1" ht="12.75">
      <c r="P83" s="3"/>
      <c r="Q83" s="2"/>
    </row>
    <row r="84" spans="16:17" s="1" customFormat="1" ht="12.75">
      <c r="P84" s="3"/>
      <c r="Q84" s="2"/>
    </row>
    <row r="85" spans="16:17" s="1" customFormat="1" ht="12.75">
      <c r="P85" s="3"/>
      <c r="Q85" s="2"/>
    </row>
    <row r="86" spans="16:17" s="1" customFormat="1" ht="12.75">
      <c r="P86" s="3"/>
      <c r="Q86" s="2"/>
    </row>
    <row r="87" spans="16:17" s="1" customFormat="1" ht="12.75">
      <c r="P87" s="3"/>
      <c r="Q87" s="2"/>
    </row>
    <row r="88" spans="16:17" s="1" customFormat="1" ht="12.75">
      <c r="P88" s="3"/>
      <c r="Q88" s="2"/>
    </row>
    <row r="89" spans="16:17" s="1" customFormat="1" ht="12.75">
      <c r="P89" s="3"/>
      <c r="Q89" s="2"/>
    </row>
    <row r="90" spans="16:17" s="1" customFormat="1" ht="12.75">
      <c r="P90" s="3"/>
      <c r="Q90" s="2"/>
    </row>
    <row r="91" spans="16:17" s="1" customFormat="1" ht="12.75">
      <c r="P91" s="3"/>
      <c r="Q91" s="2"/>
    </row>
    <row r="92" spans="16:17" s="1" customFormat="1" ht="12.75">
      <c r="P92" s="3"/>
      <c r="Q92" s="2"/>
    </row>
    <row r="93" spans="16:17" s="1" customFormat="1" ht="12.75">
      <c r="P93" s="3"/>
      <c r="Q93" s="2"/>
    </row>
    <row r="94" spans="16:17" s="1" customFormat="1" ht="12.75">
      <c r="P94" s="3"/>
      <c r="Q94" s="2"/>
    </row>
    <row r="95" spans="16:17" s="1" customFormat="1" ht="12.75">
      <c r="P95" s="3"/>
      <c r="Q95" s="2"/>
    </row>
    <row r="96" spans="16:17" s="1" customFormat="1" ht="12.75">
      <c r="P96" s="3"/>
      <c r="Q96" s="2"/>
    </row>
    <row r="97" spans="16:17" s="1" customFormat="1" ht="12.75">
      <c r="P97" s="3"/>
      <c r="Q97" s="2"/>
    </row>
    <row r="98" spans="16:17" s="1" customFormat="1" ht="12.75">
      <c r="P98" s="3"/>
      <c r="Q98" s="2"/>
    </row>
    <row r="99" spans="16:17" s="1" customFormat="1" ht="12.75">
      <c r="P99" s="3"/>
      <c r="Q99" s="2"/>
    </row>
    <row r="100" spans="16:17" s="1" customFormat="1" ht="12.75">
      <c r="P100" s="3"/>
      <c r="Q100" s="2"/>
    </row>
  </sheetData>
  <mergeCells count="2">
    <mergeCell ref="J6:N6"/>
    <mergeCell ref="R6:V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CCFFCC"/>
  </sheetPr>
  <dimension ref="A1:U107"/>
  <sheetViews>
    <sheetView showGridLines="0" zoomScale="85" zoomScaleNormal="85" workbookViewId="0"/>
  </sheetViews>
  <sheetFormatPr defaultRowHeight="14.25"/>
  <cols>
    <col min="1" max="1" width="2.7109375" style="167" customWidth="1"/>
    <col min="2" max="2" width="43" style="167" bestFit="1" customWidth="1"/>
    <col min="3" max="3" width="3.28515625" style="167" customWidth="1"/>
    <col min="4" max="4" width="16.28515625" style="167" customWidth="1"/>
    <col min="5" max="7" width="3.28515625" style="167" customWidth="1"/>
    <col min="8" max="8" width="14.42578125" style="167" customWidth="1"/>
    <col min="9" max="9" width="3.7109375" style="167" customWidth="1"/>
    <col min="10" max="10" width="16.7109375" style="167" bestFit="1" customWidth="1"/>
    <col min="11" max="11" width="3.7109375" style="167" customWidth="1"/>
    <col min="12" max="14" width="27.140625" style="167" customWidth="1"/>
    <col min="15" max="15" width="2.42578125" style="168" customWidth="1"/>
    <col min="16" max="16" width="2.5703125" style="169" customWidth="1"/>
    <col min="17" max="17" width="17" style="167" customWidth="1"/>
    <col min="18" max="18" width="4.42578125" style="167" customWidth="1"/>
    <col min="19" max="21" width="22.5703125" style="167" customWidth="1"/>
    <col min="22" max="16384" width="9.140625" style="167"/>
  </cols>
  <sheetData>
    <row r="1" spans="1:21" s="36" customFormat="1" ht="18" customHeight="1">
      <c r="B1" s="38" t="s">
        <v>68</v>
      </c>
      <c r="O1" s="37"/>
      <c r="P1" s="48"/>
    </row>
    <row r="2" spans="1:21">
      <c r="B2" s="1" t="s">
        <v>230</v>
      </c>
    </row>
    <row r="3" spans="1:21" s="36" customFormat="1" ht="18" customHeight="1">
      <c r="B3" s="38" t="s">
        <v>67</v>
      </c>
      <c r="O3" s="37"/>
      <c r="P3" s="48"/>
    </row>
    <row r="4" spans="1:21" s="47" customFormat="1" ht="18" customHeight="1">
      <c r="O4" s="171"/>
      <c r="P4" s="172"/>
    </row>
    <row r="5" spans="1:21" s="47" customFormat="1" ht="18" customHeight="1">
      <c r="B5" s="28" t="s">
        <v>165</v>
      </c>
      <c r="O5" s="171"/>
      <c r="P5" s="172"/>
    </row>
    <row r="6" spans="1:21" s="47" customFormat="1" ht="18" customHeight="1">
      <c r="O6" s="171"/>
      <c r="P6" s="172"/>
    </row>
    <row r="7" spans="1:21" s="19" customFormat="1" ht="15" customHeight="1">
      <c r="J7" s="118" t="s">
        <v>30</v>
      </c>
      <c r="K7" s="118"/>
      <c r="L7" s="118"/>
      <c r="M7" s="118"/>
      <c r="N7" s="119"/>
      <c r="O7" s="35"/>
      <c r="P7" s="117"/>
      <c r="Q7" s="118" t="s">
        <v>29</v>
      </c>
      <c r="R7" s="118"/>
      <c r="S7" s="118"/>
      <c r="T7" s="120"/>
      <c r="U7" s="120"/>
    </row>
    <row r="8" spans="1:21" s="32" customFormat="1" ht="12.75">
      <c r="D8" s="32" t="s">
        <v>28</v>
      </c>
      <c r="H8" s="32" t="s">
        <v>27</v>
      </c>
      <c r="J8" s="32" t="s">
        <v>26</v>
      </c>
      <c r="L8" s="32" t="s">
        <v>66</v>
      </c>
      <c r="M8" s="32" t="s">
        <v>65</v>
      </c>
      <c r="N8" s="32" t="s">
        <v>64</v>
      </c>
      <c r="O8" s="33"/>
      <c r="P8" s="34"/>
      <c r="Q8" s="32" t="s">
        <v>26</v>
      </c>
      <c r="S8" s="32" t="s">
        <v>66</v>
      </c>
      <c r="T8" s="32" t="s">
        <v>65</v>
      </c>
      <c r="U8" s="32" t="s">
        <v>64</v>
      </c>
    </row>
    <row r="9" spans="1:21" s="1" customFormat="1" ht="12.75">
      <c r="O9" s="3"/>
      <c r="P9" s="2"/>
    </row>
    <row r="10" spans="1:21" s="32" customFormat="1" ht="12.75">
      <c r="A10" s="32" t="s">
        <v>61</v>
      </c>
      <c r="B10" s="32" t="s">
        <v>63</v>
      </c>
      <c r="O10" s="33"/>
      <c r="P10" s="34"/>
    </row>
    <row r="11" spans="1:21" s="29" customFormat="1" ht="12.75">
      <c r="O11" s="31"/>
      <c r="P11" s="30"/>
    </row>
    <row r="12" spans="1:21" s="43" customFormat="1" ht="12.75">
      <c r="B12" s="27" t="s">
        <v>59</v>
      </c>
      <c r="F12" s="1"/>
      <c r="H12" s="1"/>
      <c r="O12" s="45"/>
      <c r="P12" s="44"/>
    </row>
    <row r="13" spans="1:21" s="43" customFormat="1" ht="12.75">
      <c r="B13" s="1" t="s">
        <v>58</v>
      </c>
      <c r="F13" s="1"/>
      <c r="H13" s="1" t="s">
        <v>35</v>
      </c>
      <c r="J13" s="4">
        <f>SUM(L13:N13)</f>
        <v>0</v>
      </c>
      <c r="L13" s="10">
        <v>0</v>
      </c>
      <c r="M13" s="10">
        <v>0</v>
      </c>
      <c r="N13" s="10">
        <v>0</v>
      </c>
      <c r="O13" s="45"/>
      <c r="P13" s="44"/>
      <c r="Q13" s="4">
        <f>SUM(S13:U13)</f>
        <v>0</v>
      </c>
      <c r="S13" s="10"/>
      <c r="T13" s="10"/>
      <c r="U13" s="10"/>
    </row>
    <row r="14" spans="1:21" s="43" customFormat="1" ht="12.75">
      <c r="B14" s="1" t="s">
        <v>57</v>
      </c>
      <c r="F14" s="1"/>
      <c r="H14" s="1" t="s">
        <v>35</v>
      </c>
      <c r="J14" s="4">
        <f>SUM(L14:N14)</f>
        <v>1333404.8524720615</v>
      </c>
      <c r="L14" s="10">
        <v>272912.20559155481</v>
      </c>
      <c r="M14" s="10">
        <v>71438.151510765631</v>
      </c>
      <c r="N14" s="10">
        <v>989054.49536974111</v>
      </c>
      <c r="O14" s="45"/>
      <c r="P14" s="44"/>
      <c r="Q14" s="4">
        <f>SUM(S14:U14)</f>
        <v>0</v>
      </c>
      <c r="S14" s="10"/>
      <c r="T14" s="10"/>
      <c r="U14" s="10"/>
    </row>
    <row r="15" spans="1:21" s="43" customFormat="1" ht="12.75">
      <c r="B15" s="1" t="s">
        <v>56</v>
      </c>
      <c r="F15" s="1"/>
      <c r="H15" s="1" t="s">
        <v>35</v>
      </c>
      <c r="J15" s="4">
        <f>SUM(L15:N15)</f>
        <v>53186910.483296588</v>
      </c>
      <c r="L15" s="10">
        <v>10725449.679748079</v>
      </c>
      <c r="M15" s="10">
        <v>2800375.5392220155</v>
      </c>
      <c r="N15" s="10">
        <v>39661085.264326498</v>
      </c>
      <c r="O15" s="45"/>
      <c r="P15" s="44"/>
      <c r="Q15" s="4">
        <f>SUM(S15:U15)</f>
        <v>0</v>
      </c>
      <c r="S15" s="10"/>
      <c r="T15" s="10"/>
      <c r="U15" s="10"/>
    </row>
    <row r="16" spans="1:21" s="43" customFormat="1" ht="12.75">
      <c r="B16" s="1"/>
      <c r="F16" s="1"/>
      <c r="H16" s="1"/>
      <c r="O16" s="45"/>
      <c r="P16" s="44"/>
    </row>
    <row r="17" spans="2:21" s="43" customFormat="1" ht="12.75">
      <c r="B17" s="27" t="s">
        <v>55</v>
      </c>
      <c r="F17" s="1"/>
      <c r="H17" s="1"/>
      <c r="O17" s="45"/>
      <c r="P17" s="44"/>
    </row>
    <row r="18" spans="2:21" s="43" customFormat="1" ht="12.75">
      <c r="B18" s="1" t="s">
        <v>54</v>
      </c>
      <c r="F18" s="1"/>
      <c r="H18" s="1" t="s">
        <v>35</v>
      </c>
      <c r="J18" s="4">
        <f>SUM(L18:N18)</f>
        <v>160471</v>
      </c>
      <c r="L18" s="39">
        <v>0</v>
      </c>
      <c r="M18" s="39">
        <v>0</v>
      </c>
      <c r="N18" s="39">
        <v>160471</v>
      </c>
      <c r="O18" s="45"/>
      <c r="P18" s="44"/>
      <c r="Q18" s="4">
        <f>SUM(S18:U18)</f>
        <v>0</v>
      </c>
      <c r="S18" s="39"/>
      <c r="T18" s="39"/>
      <c r="U18" s="39"/>
    </row>
    <row r="19" spans="2:21" s="43" customFormat="1" ht="12.75">
      <c r="B19" s="1" t="s">
        <v>38</v>
      </c>
      <c r="F19" s="1"/>
      <c r="H19" s="1" t="s">
        <v>35</v>
      </c>
      <c r="J19" s="4">
        <f>SUM(L19:N19)</f>
        <v>122654.34275509944</v>
      </c>
      <c r="L19" s="39">
        <v>0</v>
      </c>
      <c r="M19" s="39">
        <v>0</v>
      </c>
      <c r="N19" s="39">
        <v>122654.34275509944</v>
      </c>
      <c r="O19" s="45"/>
      <c r="P19" s="44"/>
      <c r="Q19" s="4">
        <f>SUM(S19:U19)</f>
        <v>0</v>
      </c>
      <c r="S19" s="39"/>
      <c r="T19" s="39"/>
      <c r="U19" s="39"/>
    </row>
    <row r="20" spans="2:21" s="43" customFormat="1" ht="12.75">
      <c r="B20" s="1" t="s">
        <v>53</v>
      </c>
      <c r="F20" s="1"/>
      <c r="H20" s="1" t="s">
        <v>35</v>
      </c>
      <c r="J20" s="4">
        <f>SUM(L20:N20)</f>
        <v>563497.16721659305</v>
      </c>
      <c r="L20" s="39">
        <v>0</v>
      </c>
      <c r="M20" s="39">
        <v>0</v>
      </c>
      <c r="N20" s="39">
        <v>563497.16721659305</v>
      </c>
      <c r="O20" s="45"/>
      <c r="P20" s="44"/>
      <c r="Q20" s="4">
        <f>SUM(S20:U20)</f>
        <v>0</v>
      </c>
      <c r="S20" s="39"/>
      <c r="T20" s="39"/>
      <c r="U20" s="39"/>
    </row>
    <row r="21" spans="2:21" s="43" customFormat="1" ht="12.75">
      <c r="B21" s="1"/>
      <c r="F21" s="1"/>
      <c r="H21" s="1"/>
      <c r="O21" s="45"/>
      <c r="P21" s="44"/>
    </row>
    <row r="22" spans="2:21" s="43" customFormat="1" ht="12.75">
      <c r="B22" s="27" t="s">
        <v>52</v>
      </c>
      <c r="F22" s="1"/>
      <c r="H22" s="1"/>
      <c r="O22" s="45"/>
      <c r="P22" s="44"/>
    </row>
    <row r="23" spans="2:21" s="43" customFormat="1" ht="12.75">
      <c r="B23" s="1" t="s">
        <v>51</v>
      </c>
      <c r="F23" s="1"/>
      <c r="H23" s="1" t="s">
        <v>35</v>
      </c>
      <c r="J23" s="4">
        <f>SUM(L23:N23)</f>
        <v>0</v>
      </c>
      <c r="L23" s="39">
        <v>0</v>
      </c>
      <c r="M23" s="39">
        <v>0</v>
      </c>
      <c r="N23" s="39">
        <v>0</v>
      </c>
      <c r="O23" s="45"/>
      <c r="P23" s="44"/>
      <c r="Q23" s="4">
        <f>SUM(S23:U23)</f>
        <v>0</v>
      </c>
      <c r="S23" s="39"/>
      <c r="T23" s="39"/>
      <c r="U23" s="39"/>
    </row>
    <row r="24" spans="2:21" s="43" customFormat="1" ht="12.75">
      <c r="B24" s="1" t="s">
        <v>50</v>
      </c>
      <c r="F24" s="1"/>
      <c r="H24" s="1" t="s">
        <v>35</v>
      </c>
      <c r="J24" s="4">
        <f>SUM(L24:N24)</f>
        <v>0</v>
      </c>
      <c r="L24" s="39">
        <v>0</v>
      </c>
      <c r="M24" s="39">
        <v>0</v>
      </c>
      <c r="N24" s="39">
        <v>0</v>
      </c>
      <c r="O24" s="45"/>
      <c r="P24" s="44"/>
      <c r="Q24" s="4">
        <f>SUM(S24:U24)</f>
        <v>0</v>
      </c>
      <c r="S24" s="39"/>
      <c r="T24" s="39"/>
      <c r="U24" s="39"/>
    </row>
    <row r="25" spans="2:21" s="40" customFormat="1" ht="12.75">
      <c r="B25" s="1" t="s">
        <v>49</v>
      </c>
      <c r="F25" s="1"/>
      <c r="H25" s="1" t="s">
        <v>35</v>
      </c>
      <c r="J25" s="4">
        <f>SUM(L25:N25)</f>
        <v>0</v>
      </c>
      <c r="L25" s="39">
        <v>0</v>
      </c>
      <c r="M25" s="39">
        <v>0</v>
      </c>
      <c r="N25" s="39">
        <v>0</v>
      </c>
      <c r="O25" s="42"/>
      <c r="P25" s="41"/>
      <c r="Q25" s="4">
        <f>SUM(S25:U25)</f>
        <v>0</v>
      </c>
      <c r="S25" s="39"/>
      <c r="T25" s="39"/>
      <c r="U25" s="39"/>
    </row>
    <row r="26" spans="2:21" s="40" customFormat="1" ht="12.75">
      <c r="B26" s="1"/>
      <c r="F26" s="1"/>
      <c r="H26" s="1"/>
      <c r="O26" s="42"/>
      <c r="P26" s="41"/>
    </row>
    <row r="27" spans="2:21" s="40" customFormat="1" ht="12.75">
      <c r="B27" s="27" t="s">
        <v>48</v>
      </c>
      <c r="F27" s="1"/>
      <c r="H27" s="1"/>
      <c r="O27" s="42"/>
      <c r="P27" s="41"/>
    </row>
    <row r="28" spans="2:21" s="40" customFormat="1" ht="12.75">
      <c r="B28" s="1" t="s">
        <v>47</v>
      </c>
      <c r="F28" s="1"/>
      <c r="H28" s="1" t="s">
        <v>35</v>
      </c>
      <c r="J28" s="4">
        <f>SUM(L28:N28)</f>
        <v>0</v>
      </c>
      <c r="L28" s="39">
        <v>0</v>
      </c>
      <c r="M28" s="39">
        <v>0</v>
      </c>
      <c r="N28" s="39">
        <v>0</v>
      </c>
      <c r="O28" s="42"/>
      <c r="P28" s="41"/>
      <c r="Q28" s="4">
        <f>SUM(S28:U28)</f>
        <v>0</v>
      </c>
      <c r="S28" s="39"/>
      <c r="T28" s="39"/>
      <c r="U28" s="39"/>
    </row>
    <row r="29" spans="2:21" s="40" customFormat="1" ht="12.75">
      <c r="B29" s="1" t="s">
        <v>46</v>
      </c>
      <c r="F29" s="1"/>
      <c r="H29" s="1" t="s">
        <v>35</v>
      </c>
      <c r="J29" s="4">
        <f>SUM(L29:N29)</f>
        <v>0</v>
      </c>
      <c r="L29" s="39">
        <v>0</v>
      </c>
      <c r="M29" s="39">
        <v>0</v>
      </c>
      <c r="N29" s="39">
        <v>0</v>
      </c>
      <c r="O29" s="42"/>
      <c r="P29" s="41"/>
      <c r="Q29" s="4">
        <f>SUM(S29:U29)</f>
        <v>0</v>
      </c>
      <c r="S29" s="39"/>
      <c r="T29" s="39"/>
      <c r="U29" s="39"/>
    </row>
    <row r="30" spans="2:21" s="40" customFormat="1" ht="12.75">
      <c r="B30" s="1" t="s">
        <v>45</v>
      </c>
      <c r="F30" s="1"/>
      <c r="H30" s="1" t="s">
        <v>35</v>
      </c>
      <c r="J30" s="4">
        <f>SUM(L30:N30)</f>
        <v>0</v>
      </c>
      <c r="L30" s="39">
        <v>0</v>
      </c>
      <c r="M30" s="39">
        <v>0</v>
      </c>
      <c r="N30" s="39">
        <v>0</v>
      </c>
      <c r="O30" s="42"/>
      <c r="P30" s="41"/>
      <c r="Q30" s="4">
        <f>SUM(S30:U30)</f>
        <v>0</v>
      </c>
      <c r="S30" s="39"/>
      <c r="T30" s="39"/>
      <c r="U30" s="39"/>
    </row>
    <row r="31" spans="2:21" s="40" customFormat="1" ht="12.75">
      <c r="B31" s="1"/>
      <c r="F31" s="1"/>
      <c r="H31" s="1"/>
      <c r="O31" s="42"/>
      <c r="P31" s="41"/>
    </row>
    <row r="32" spans="2:21" s="40" customFormat="1" ht="12.75">
      <c r="B32" s="27" t="s">
        <v>44</v>
      </c>
      <c r="F32" s="1"/>
      <c r="H32" s="1"/>
      <c r="O32" s="42"/>
      <c r="P32" s="41"/>
    </row>
    <row r="33" spans="1:21" s="40" customFormat="1" ht="12.75">
      <c r="B33" s="1" t="s">
        <v>43</v>
      </c>
      <c r="F33" s="1"/>
      <c r="H33" s="1" t="s">
        <v>35</v>
      </c>
      <c r="J33" s="4">
        <f>SUM(L33:N33)</f>
        <v>0</v>
      </c>
      <c r="L33" s="39">
        <v>0</v>
      </c>
      <c r="M33" s="39">
        <v>0</v>
      </c>
      <c r="N33" s="39">
        <v>0</v>
      </c>
      <c r="O33" s="42"/>
      <c r="P33" s="41"/>
      <c r="Q33" s="4">
        <f>SUM(S33:U33)</f>
        <v>0</v>
      </c>
      <c r="S33" s="39"/>
      <c r="T33" s="39"/>
      <c r="U33" s="39"/>
    </row>
    <row r="34" spans="1:21" s="1" customFormat="1" ht="12.75">
      <c r="B34" s="1" t="s">
        <v>42</v>
      </c>
      <c r="H34" s="1" t="s">
        <v>35</v>
      </c>
      <c r="J34" s="4">
        <f>SUM(L34:N34)</f>
        <v>0</v>
      </c>
      <c r="L34" s="39">
        <v>0</v>
      </c>
      <c r="M34" s="39">
        <v>0</v>
      </c>
      <c r="N34" s="39">
        <v>0</v>
      </c>
      <c r="O34" s="3"/>
      <c r="P34" s="2"/>
      <c r="Q34" s="4">
        <f>SUM(S34:U34)</f>
        <v>0</v>
      </c>
      <c r="S34" s="39"/>
      <c r="T34" s="39"/>
      <c r="U34" s="39"/>
    </row>
    <row r="35" spans="1:21" s="1" customFormat="1" ht="12.75">
      <c r="B35" s="1" t="s">
        <v>41</v>
      </c>
      <c r="H35" s="1" t="s">
        <v>35</v>
      </c>
      <c r="J35" s="4">
        <f>SUM(L35:N35)</f>
        <v>0</v>
      </c>
      <c r="L35" s="39">
        <v>0</v>
      </c>
      <c r="M35" s="39">
        <v>0</v>
      </c>
      <c r="N35" s="39">
        <v>0</v>
      </c>
      <c r="O35" s="3"/>
      <c r="P35" s="2"/>
      <c r="Q35" s="4">
        <f>SUM(S35:U35)</f>
        <v>0</v>
      </c>
      <c r="S35" s="39"/>
      <c r="T35" s="39"/>
      <c r="U35" s="39"/>
    </row>
    <row r="36" spans="1:21" s="1" customFormat="1" ht="12.75">
      <c r="O36" s="3"/>
      <c r="P36" s="2"/>
    </row>
    <row r="37" spans="1:21" s="1" customFormat="1" ht="12.75">
      <c r="B37" s="27" t="s">
        <v>40</v>
      </c>
      <c r="O37" s="3"/>
      <c r="P37" s="2"/>
    </row>
    <row r="38" spans="1:21" s="1" customFormat="1" ht="12.75">
      <c r="B38" s="1" t="s">
        <v>39</v>
      </c>
      <c r="H38" s="1" t="s">
        <v>35</v>
      </c>
      <c r="J38" s="4">
        <f>SUM(L38:N38)</f>
        <v>160471</v>
      </c>
      <c r="L38" s="4">
        <f>SUM(L13,L18,L23,L28,L33)</f>
        <v>0</v>
      </c>
      <c r="M38" s="4">
        <f t="shared" ref="M38:N38" si="0">SUM(M13,M18,M23,M28,M33)</f>
        <v>0</v>
      </c>
      <c r="N38" s="4">
        <f t="shared" si="0"/>
        <v>160471</v>
      </c>
      <c r="O38" s="3"/>
      <c r="P38" s="2"/>
      <c r="Q38" s="4">
        <f>SUM(S38:U38)</f>
        <v>0</v>
      </c>
      <c r="S38" s="4">
        <f>SUM(S13,S18,S23,S28,S33)</f>
        <v>0</v>
      </c>
      <c r="T38" s="4">
        <f t="shared" ref="T38:U38" si="1">SUM(T13,T18,T23,T28,T33)</f>
        <v>0</v>
      </c>
      <c r="U38" s="4">
        <f t="shared" si="1"/>
        <v>0</v>
      </c>
    </row>
    <row r="39" spans="1:21" s="1" customFormat="1" ht="12.75">
      <c r="B39" s="1" t="s">
        <v>38</v>
      </c>
      <c r="H39" s="1" t="s">
        <v>35</v>
      </c>
      <c r="J39" s="4">
        <f>SUM(L39:N39)</f>
        <v>1456059.195227161</v>
      </c>
      <c r="L39" s="4">
        <f>SUM(L14,L19,L29,L34)</f>
        <v>272912.20559155481</v>
      </c>
      <c r="M39" s="4">
        <f>SUM(M14,M19,M29,M34)</f>
        <v>71438.151510765631</v>
      </c>
      <c r="N39" s="4">
        <f>SUM(N14,N19,N29,N34)</f>
        <v>1111708.8381248405</v>
      </c>
      <c r="O39" s="3"/>
      <c r="P39" s="2"/>
      <c r="Q39" s="4">
        <f>SUM(S39:U39)</f>
        <v>0</v>
      </c>
      <c r="S39" s="4">
        <f>SUM(S14,S19,S29,S34)</f>
        <v>0</v>
      </c>
      <c r="T39" s="4">
        <f>SUM(T14,T19,T29,T34)</f>
        <v>0</v>
      </c>
      <c r="U39" s="4">
        <f>SUM(U14,U19,U29,U34)</f>
        <v>0</v>
      </c>
    </row>
    <row r="40" spans="1:21" s="1" customFormat="1" ht="12.75">
      <c r="B40" s="1" t="s">
        <v>37</v>
      </c>
      <c r="H40" s="1" t="s">
        <v>35</v>
      </c>
      <c r="J40" s="4">
        <f>SUM(L40:N40)</f>
        <v>53750407.650513187</v>
      </c>
      <c r="L40" s="4">
        <f>SUM(L15,L20,L25,L30,L35)</f>
        <v>10725449.679748079</v>
      </c>
      <c r="M40" s="4">
        <f t="shared" ref="M40:N40" si="2">SUM(M15,M20,M25,M30,M35)</f>
        <v>2800375.5392220155</v>
      </c>
      <c r="N40" s="4">
        <f t="shared" si="2"/>
        <v>40224582.431543089</v>
      </c>
      <c r="O40" s="3"/>
      <c r="P40" s="2"/>
      <c r="Q40" s="4">
        <f>SUM(S40:U40)</f>
        <v>0</v>
      </c>
      <c r="S40" s="4">
        <f>SUM(S15,S20,S25,S30,S35)</f>
        <v>0</v>
      </c>
      <c r="T40" s="4">
        <f t="shared" ref="T40:U40" si="3">SUM(T15,T20,T25,T30,T35)</f>
        <v>0</v>
      </c>
      <c r="U40" s="4">
        <f t="shared" si="3"/>
        <v>0</v>
      </c>
    </row>
    <row r="41" spans="1:21" s="1" customFormat="1" ht="12.75">
      <c r="O41" s="3"/>
      <c r="P41" s="2"/>
    </row>
    <row r="42" spans="1:21" s="32" customFormat="1" ht="14.25" customHeight="1">
      <c r="A42" s="32" t="s">
        <v>61</v>
      </c>
      <c r="B42" s="32" t="s">
        <v>62</v>
      </c>
      <c r="O42" s="33"/>
      <c r="P42" s="34"/>
    </row>
    <row r="43" spans="1:21" s="29" customFormat="1" ht="12.75">
      <c r="O43" s="31"/>
      <c r="P43" s="30"/>
    </row>
    <row r="44" spans="1:21" s="43" customFormat="1" ht="12.75">
      <c r="B44" s="27" t="s">
        <v>59</v>
      </c>
      <c r="F44" s="1"/>
      <c r="H44" s="1"/>
      <c r="O44" s="45"/>
      <c r="P44" s="44"/>
    </row>
    <row r="45" spans="1:21" s="43" customFormat="1" ht="12.75">
      <c r="B45" s="1" t="s">
        <v>58</v>
      </c>
      <c r="F45" s="1"/>
      <c r="H45" s="1" t="s">
        <v>34</v>
      </c>
      <c r="J45" s="4">
        <f>SUM(L45:N45)</f>
        <v>0</v>
      </c>
      <c r="L45" s="10">
        <v>0</v>
      </c>
      <c r="M45" s="10">
        <v>0</v>
      </c>
      <c r="N45" s="10">
        <v>0</v>
      </c>
      <c r="O45" s="45"/>
      <c r="P45" s="44"/>
      <c r="Q45" s="4">
        <f>SUM(S45:U45)</f>
        <v>0</v>
      </c>
      <c r="S45" s="10"/>
      <c r="T45" s="10"/>
      <c r="U45" s="10"/>
    </row>
    <row r="46" spans="1:21" s="43" customFormat="1" ht="12.75">
      <c r="B46" s="1" t="s">
        <v>57</v>
      </c>
      <c r="F46" s="1"/>
      <c r="H46" s="1" t="s">
        <v>34</v>
      </c>
      <c r="J46" s="4">
        <f>SUM(L46:N46)</f>
        <v>1370740.1883412793</v>
      </c>
      <c r="L46" s="10">
        <v>280553.74734811834</v>
      </c>
      <c r="M46" s="10">
        <v>73438.419753067079</v>
      </c>
      <c r="N46" s="10">
        <v>1016748.0212400939</v>
      </c>
      <c r="O46" s="45"/>
      <c r="P46" s="44"/>
      <c r="Q46" s="4">
        <f>SUM(S46:U46)</f>
        <v>0</v>
      </c>
      <c r="S46" s="10"/>
      <c r="T46" s="10"/>
      <c r="U46" s="10"/>
    </row>
    <row r="47" spans="1:21" s="43" customFormat="1" ht="12.75">
      <c r="B47" s="1" t="s">
        <v>56</v>
      </c>
      <c r="F47" s="1"/>
      <c r="H47" s="1" t="s">
        <v>34</v>
      </c>
      <c r="J47" s="4">
        <f>SUM(L47:N47)</f>
        <v>53305403.788487613</v>
      </c>
      <c r="L47" s="10">
        <v>10745208.523432905</v>
      </c>
      <c r="M47" s="10">
        <v>2805347.6345671653</v>
      </c>
      <c r="N47" s="10">
        <v>39754847.630487546</v>
      </c>
      <c r="O47" s="45"/>
      <c r="P47" s="44"/>
      <c r="Q47" s="4">
        <f>SUM(S47:U47)</f>
        <v>0</v>
      </c>
      <c r="S47" s="10"/>
      <c r="T47" s="10"/>
      <c r="U47" s="10"/>
    </row>
    <row r="48" spans="1:21" s="43" customFormat="1" ht="12.75">
      <c r="B48" s="1"/>
      <c r="F48" s="1"/>
      <c r="H48" s="1"/>
      <c r="O48" s="45"/>
      <c r="P48" s="44"/>
    </row>
    <row r="49" spans="2:21" s="43" customFormat="1" ht="12.75">
      <c r="B49" s="27" t="s">
        <v>55</v>
      </c>
      <c r="F49" s="1"/>
      <c r="H49" s="1"/>
      <c r="O49" s="45"/>
      <c r="P49" s="44"/>
    </row>
    <row r="50" spans="2:21" s="43" customFormat="1" ht="12.75">
      <c r="B50" s="1" t="s">
        <v>54</v>
      </c>
      <c r="F50" s="1"/>
      <c r="H50" s="1" t="s">
        <v>34</v>
      </c>
      <c r="J50" s="4">
        <f>SUM(L50:N50)</f>
        <v>130837</v>
      </c>
      <c r="L50" s="39">
        <v>0</v>
      </c>
      <c r="M50" s="39">
        <v>0</v>
      </c>
      <c r="N50" s="39">
        <v>130837</v>
      </c>
      <c r="O50" s="45"/>
      <c r="P50" s="44"/>
      <c r="Q50" s="4">
        <f>SUM(S50:U50)</f>
        <v>0</v>
      </c>
      <c r="S50" s="39"/>
      <c r="T50" s="39"/>
      <c r="U50" s="39"/>
    </row>
    <row r="51" spans="2:21" s="43" customFormat="1" ht="12.75">
      <c r="B51" s="1" t="s">
        <v>38</v>
      </c>
      <c r="F51" s="1"/>
      <c r="H51" s="1" t="s">
        <v>34</v>
      </c>
      <c r="J51" s="4">
        <f>SUM(L51:N51)</f>
        <v>107410.47077995101</v>
      </c>
      <c r="L51" s="39">
        <v>0</v>
      </c>
      <c r="M51" s="39">
        <v>0</v>
      </c>
      <c r="N51" s="39">
        <v>107410.47077995101</v>
      </c>
      <c r="O51" s="45"/>
      <c r="P51" s="44"/>
      <c r="Q51" s="4">
        <f>SUM(S51:U51)</f>
        <v>0</v>
      </c>
      <c r="S51" s="39"/>
      <c r="T51" s="39"/>
      <c r="U51" s="39"/>
    </row>
    <row r="52" spans="2:21" s="43" customFormat="1" ht="12.75">
      <c r="B52" s="1" t="s">
        <v>53</v>
      </c>
      <c r="F52" s="1"/>
      <c r="H52" s="1" t="s">
        <v>34</v>
      </c>
      <c r="J52" s="4">
        <f>SUM(L52:N52)</f>
        <v>602701.61711870669</v>
      </c>
      <c r="L52" s="39">
        <v>0</v>
      </c>
      <c r="M52" s="39">
        <v>0</v>
      </c>
      <c r="N52" s="39">
        <v>602701.61711870669</v>
      </c>
      <c r="O52" s="45"/>
      <c r="P52" s="44"/>
      <c r="Q52" s="4">
        <f>SUM(S52:U52)</f>
        <v>0</v>
      </c>
      <c r="S52" s="39"/>
      <c r="T52" s="39"/>
      <c r="U52" s="39"/>
    </row>
    <row r="53" spans="2:21" s="43" customFormat="1" ht="12.75">
      <c r="B53" s="1"/>
      <c r="F53" s="1"/>
      <c r="H53" s="1"/>
      <c r="O53" s="45"/>
      <c r="P53" s="44"/>
    </row>
    <row r="54" spans="2:21" s="43" customFormat="1" ht="12.75">
      <c r="B54" s="27" t="s">
        <v>52</v>
      </c>
      <c r="F54" s="1"/>
      <c r="H54" s="1"/>
      <c r="O54" s="45"/>
      <c r="P54" s="44"/>
    </row>
    <row r="55" spans="2:21" s="43" customFormat="1" ht="12.75">
      <c r="B55" s="1" t="s">
        <v>51</v>
      </c>
      <c r="F55" s="1"/>
      <c r="H55" s="1" t="s">
        <v>34</v>
      </c>
      <c r="J55" s="4">
        <f>SUM(L55:N55)</f>
        <v>0</v>
      </c>
      <c r="L55" s="39">
        <v>0</v>
      </c>
      <c r="M55" s="39">
        <v>0</v>
      </c>
      <c r="N55" s="39">
        <v>0</v>
      </c>
      <c r="O55" s="45"/>
      <c r="P55" s="44"/>
      <c r="Q55" s="4">
        <f>SUM(S55:U55)</f>
        <v>0</v>
      </c>
      <c r="S55" s="39"/>
      <c r="T55" s="39"/>
      <c r="U55" s="39"/>
    </row>
    <row r="56" spans="2:21" s="43" customFormat="1" ht="12.75">
      <c r="B56" s="1" t="s">
        <v>50</v>
      </c>
      <c r="F56" s="1"/>
      <c r="H56" s="1" t="s">
        <v>34</v>
      </c>
      <c r="J56" s="4">
        <f>SUM(L56:N56)</f>
        <v>0</v>
      </c>
      <c r="L56" s="39">
        <v>0</v>
      </c>
      <c r="M56" s="39">
        <v>0</v>
      </c>
      <c r="N56" s="39">
        <v>0</v>
      </c>
      <c r="O56" s="45"/>
      <c r="P56" s="44"/>
      <c r="Q56" s="4">
        <f>SUM(S56:U56)</f>
        <v>0</v>
      </c>
      <c r="S56" s="39"/>
      <c r="T56" s="39"/>
      <c r="U56" s="39"/>
    </row>
    <row r="57" spans="2:21" s="40" customFormat="1" ht="12.75">
      <c r="B57" s="1" t="s">
        <v>49</v>
      </c>
      <c r="F57" s="1"/>
      <c r="H57" s="1" t="s">
        <v>34</v>
      </c>
      <c r="J57" s="4">
        <f>SUM(L57:N57)</f>
        <v>0</v>
      </c>
      <c r="L57" s="39">
        <v>0</v>
      </c>
      <c r="M57" s="39">
        <v>0</v>
      </c>
      <c r="N57" s="39">
        <v>0</v>
      </c>
      <c r="O57" s="42"/>
      <c r="P57" s="41"/>
      <c r="Q57" s="4">
        <f>SUM(S57:U57)</f>
        <v>0</v>
      </c>
      <c r="S57" s="39"/>
      <c r="T57" s="39"/>
      <c r="U57" s="39"/>
    </row>
    <row r="58" spans="2:21" s="40" customFormat="1" ht="12.75">
      <c r="B58" s="1"/>
      <c r="F58" s="1"/>
      <c r="H58" s="1"/>
      <c r="O58" s="42"/>
      <c r="P58" s="41"/>
    </row>
    <row r="59" spans="2:21" s="40" customFormat="1" ht="12.75">
      <c r="B59" s="27" t="s">
        <v>48</v>
      </c>
      <c r="F59" s="1"/>
      <c r="H59" s="1"/>
      <c r="O59" s="42"/>
      <c r="P59" s="41"/>
    </row>
    <row r="60" spans="2:21" s="40" customFormat="1" ht="12.75">
      <c r="B60" s="1" t="s">
        <v>47</v>
      </c>
      <c r="F60" s="1"/>
      <c r="H60" s="1" t="s">
        <v>34</v>
      </c>
      <c r="J60" s="4">
        <f>SUM(L60:N60)</f>
        <v>0</v>
      </c>
      <c r="L60" s="39">
        <v>0</v>
      </c>
      <c r="M60" s="39">
        <v>0</v>
      </c>
      <c r="N60" s="39">
        <v>0</v>
      </c>
      <c r="O60" s="42"/>
      <c r="P60" s="41"/>
      <c r="Q60" s="4">
        <f>SUM(S60:U60)</f>
        <v>0</v>
      </c>
      <c r="S60" s="39"/>
      <c r="T60" s="39"/>
      <c r="U60" s="39"/>
    </row>
    <row r="61" spans="2:21" s="40" customFormat="1" ht="12.75">
      <c r="B61" s="1" t="s">
        <v>46</v>
      </c>
      <c r="F61" s="1"/>
      <c r="H61" s="1" t="s">
        <v>34</v>
      </c>
      <c r="J61" s="4">
        <f>SUM(L61:N61)</f>
        <v>0</v>
      </c>
      <c r="L61" s="39">
        <v>0</v>
      </c>
      <c r="M61" s="39">
        <v>0</v>
      </c>
      <c r="N61" s="39">
        <v>0</v>
      </c>
      <c r="O61" s="42"/>
      <c r="P61" s="41"/>
      <c r="Q61" s="4">
        <f>SUM(S61:U61)</f>
        <v>0</v>
      </c>
      <c r="S61" s="39"/>
      <c r="T61" s="39"/>
      <c r="U61" s="39"/>
    </row>
    <row r="62" spans="2:21" s="40" customFormat="1" ht="12.75">
      <c r="B62" s="1" t="s">
        <v>45</v>
      </c>
      <c r="F62" s="1"/>
      <c r="H62" s="1" t="s">
        <v>34</v>
      </c>
      <c r="J62" s="4">
        <f>SUM(L62:N62)</f>
        <v>0</v>
      </c>
      <c r="L62" s="39">
        <v>0</v>
      </c>
      <c r="M62" s="39">
        <v>0</v>
      </c>
      <c r="N62" s="39">
        <v>0</v>
      </c>
      <c r="O62" s="42"/>
      <c r="P62" s="41"/>
      <c r="Q62" s="4">
        <f>SUM(S62:U62)</f>
        <v>0</v>
      </c>
      <c r="S62" s="39"/>
      <c r="T62" s="39"/>
      <c r="U62" s="39"/>
    </row>
    <row r="63" spans="2:21" s="40" customFormat="1" ht="12.75">
      <c r="B63" s="1"/>
      <c r="F63" s="1"/>
      <c r="H63" s="1"/>
      <c r="O63" s="42"/>
      <c r="P63" s="41"/>
    </row>
    <row r="64" spans="2:21" s="40" customFormat="1" ht="12.75">
      <c r="B64" s="27" t="s">
        <v>44</v>
      </c>
      <c r="F64" s="1"/>
      <c r="H64" s="1"/>
      <c r="O64" s="42"/>
      <c r="P64" s="41"/>
    </row>
    <row r="65" spans="1:21" s="40" customFormat="1" ht="12.75">
      <c r="B65" s="1" t="s">
        <v>43</v>
      </c>
      <c r="F65" s="1"/>
      <c r="H65" s="1" t="s">
        <v>34</v>
      </c>
      <c r="J65" s="4">
        <f>SUM(L65:N65)</f>
        <v>0</v>
      </c>
      <c r="L65" s="39">
        <v>0</v>
      </c>
      <c r="M65" s="39">
        <v>0</v>
      </c>
      <c r="N65" s="39">
        <v>0</v>
      </c>
      <c r="O65" s="42"/>
      <c r="P65" s="41"/>
      <c r="Q65" s="4">
        <f>SUM(S65:U65)</f>
        <v>0</v>
      </c>
      <c r="S65" s="39"/>
      <c r="T65" s="39"/>
      <c r="U65" s="39"/>
    </row>
    <row r="66" spans="1:21" s="1" customFormat="1" ht="12.75">
      <c r="B66" s="1" t="s">
        <v>42</v>
      </c>
      <c r="H66" s="1" t="s">
        <v>34</v>
      </c>
      <c r="J66" s="4">
        <f>SUM(L66:N66)</f>
        <v>0</v>
      </c>
      <c r="L66" s="39">
        <v>0</v>
      </c>
      <c r="M66" s="39">
        <v>0</v>
      </c>
      <c r="N66" s="39">
        <v>0</v>
      </c>
      <c r="O66" s="3"/>
      <c r="P66" s="2"/>
      <c r="Q66" s="4">
        <f>SUM(S66:U66)</f>
        <v>0</v>
      </c>
      <c r="S66" s="39"/>
      <c r="T66" s="39"/>
      <c r="U66" s="39"/>
    </row>
    <row r="67" spans="1:21" s="1" customFormat="1" ht="12.75">
      <c r="B67" s="1" t="s">
        <v>41</v>
      </c>
      <c r="H67" s="1" t="s">
        <v>34</v>
      </c>
      <c r="J67" s="4">
        <f>SUM(L67:N67)</f>
        <v>0</v>
      </c>
      <c r="L67" s="39">
        <v>0</v>
      </c>
      <c r="M67" s="39">
        <v>0</v>
      </c>
      <c r="N67" s="39">
        <v>0</v>
      </c>
      <c r="O67" s="3"/>
      <c r="P67" s="2"/>
      <c r="Q67" s="4">
        <f>SUM(S67:U67)</f>
        <v>0</v>
      </c>
      <c r="S67" s="39"/>
      <c r="T67" s="39"/>
      <c r="U67" s="39"/>
    </row>
    <row r="68" spans="1:21" s="1" customFormat="1" ht="12.75">
      <c r="O68" s="3"/>
      <c r="P68" s="2"/>
    </row>
    <row r="69" spans="1:21" s="1" customFormat="1" ht="12.75">
      <c r="B69" s="27" t="s">
        <v>40</v>
      </c>
      <c r="O69" s="3"/>
      <c r="P69" s="2"/>
    </row>
    <row r="70" spans="1:21" s="1" customFormat="1" ht="12.75">
      <c r="B70" s="1" t="s">
        <v>39</v>
      </c>
      <c r="H70" s="1" t="s">
        <v>34</v>
      </c>
      <c r="J70" s="4">
        <f>SUM(L70:N70)</f>
        <v>130837</v>
      </c>
      <c r="L70" s="4">
        <f>SUM(L45,L50,L55,L60,L65)</f>
        <v>0</v>
      </c>
      <c r="M70" s="4">
        <f t="shared" ref="M70:N70" si="4">SUM(M45,M50,M55,M60,M65)</f>
        <v>0</v>
      </c>
      <c r="N70" s="4">
        <f t="shared" si="4"/>
        <v>130837</v>
      </c>
      <c r="O70" s="3"/>
      <c r="P70" s="2"/>
      <c r="Q70" s="4">
        <f>SUM(S70:U70)</f>
        <v>0</v>
      </c>
      <c r="S70" s="4">
        <f>SUM(S45,S50,S55,S60,S65)</f>
        <v>0</v>
      </c>
      <c r="T70" s="4">
        <f t="shared" ref="T70:U70" si="5">SUM(T45,T50,T55,T60,T65)</f>
        <v>0</v>
      </c>
      <c r="U70" s="4">
        <f t="shared" si="5"/>
        <v>0</v>
      </c>
    </row>
    <row r="71" spans="1:21" s="1" customFormat="1" ht="12.75">
      <c r="B71" s="1" t="s">
        <v>38</v>
      </c>
      <c r="H71" s="1" t="s">
        <v>34</v>
      </c>
      <c r="J71" s="4">
        <f>SUM(L71:N71)</f>
        <v>1478150.6591212302</v>
      </c>
      <c r="L71" s="4">
        <f>SUM(L46,L51,L61,L66)</f>
        <v>280553.74734811834</v>
      </c>
      <c r="M71" s="4">
        <f>SUM(M46,M51,M61,M66)</f>
        <v>73438.419753067079</v>
      </c>
      <c r="N71" s="4">
        <f>SUM(N46,N51,N61,N66)</f>
        <v>1124158.4920200449</v>
      </c>
      <c r="O71" s="3"/>
      <c r="P71" s="2"/>
      <c r="Q71" s="4">
        <f>SUM(S71:U71)</f>
        <v>0</v>
      </c>
      <c r="S71" s="4">
        <f>SUM(S46,S51,S61,S66)</f>
        <v>0</v>
      </c>
      <c r="T71" s="4">
        <f>SUM(T46,T51,T61,T66)</f>
        <v>0</v>
      </c>
      <c r="U71" s="4">
        <f>SUM(U46,U51,U61,U66)</f>
        <v>0</v>
      </c>
    </row>
    <row r="72" spans="1:21" s="1" customFormat="1" ht="12.75">
      <c r="B72" s="1" t="s">
        <v>37</v>
      </c>
      <c r="H72" s="1" t="s">
        <v>34</v>
      </c>
      <c r="J72" s="4">
        <f>SUM(L72:N72)</f>
        <v>53908105.405606329</v>
      </c>
      <c r="L72" s="4">
        <f>SUM(L47,L52,L57,L62,L67)</f>
        <v>10745208.523432905</v>
      </c>
      <c r="M72" s="4">
        <f>SUM(M47,M52,M57,M62,M67)</f>
        <v>2805347.6345671653</v>
      </c>
      <c r="N72" s="4">
        <f t="shared" ref="N72" si="6">SUM(N47,N52,N57,N62,N67)</f>
        <v>40357549.247606255</v>
      </c>
      <c r="O72" s="3"/>
      <c r="P72" s="2"/>
      <c r="Q72" s="4">
        <f>SUM(S72:U72)</f>
        <v>0</v>
      </c>
      <c r="S72" s="4">
        <f>SUM(S47,S52,S57,S62,S67)</f>
        <v>0</v>
      </c>
      <c r="T72" s="4">
        <f t="shared" ref="T72:U72" si="7">SUM(T47,T52,T57,T62,T67)</f>
        <v>0</v>
      </c>
      <c r="U72" s="4">
        <f t="shared" si="7"/>
        <v>0</v>
      </c>
    </row>
    <row r="73" spans="1:21" s="46" customFormat="1" ht="12.75">
      <c r="J73" s="5"/>
      <c r="L73" s="5"/>
      <c r="M73" s="5"/>
      <c r="N73" s="5"/>
      <c r="O73" s="11"/>
      <c r="P73" s="6"/>
      <c r="Q73" s="5"/>
      <c r="S73" s="5"/>
      <c r="T73" s="5"/>
      <c r="U73" s="5"/>
    </row>
    <row r="74" spans="1:21" s="32" customFormat="1" ht="12.75">
      <c r="A74" s="32" t="s">
        <v>61</v>
      </c>
      <c r="B74" s="32" t="s">
        <v>60</v>
      </c>
      <c r="O74" s="33"/>
      <c r="P74" s="34"/>
    </row>
    <row r="75" spans="1:21" s="43" customFormat="1" ht="12.75">
      <c r="B75" s="27" t="s">
        <v>59</v>
      </c>
      <c r="F75" s="1"/>
      <c r="H75" s="1"/>
      <c r="O75" s="45"/>
      <c r="P75" s="44"/>
    </row>
    <row r="76" spans="1:21" s="43" customFormat="1" ht="12.75">
      <c r="B76" s="1" t="s">
        <v>58</v>
      </c>
      <c r="F76" s="1"/>
      <c r="H76" s="1" t="s">
        <v>32</v>
      </c>
      <c r="J76" s="4">
        <f>SUM(L76:N76)</f>
        <v>0</v>
      </c>
      <c r="L76" s="10">
        <v>0</v>
      </c>
      <c r="M76" s="10">
        <v>0</v>
      </c>
      <c r="N76" s="10">
        <v>0</v>
      </c>
      <c r="O76" s="45"/>
      <c r="P76" s="44"/>
      <c r="Q76" s="4">
        <f>SUM(S76:U76)</f>
        <v>0</v>
      </c>
      <c r="S76" s="10"/>
      <c r="T76" s="10"/>
      <c r="U76" s="10"/>
    </row>
    <row r="77" spans="1:21" s="43" customFormat="1" ht="12.75">
      <c r="B77" s="1" t="s">
        <v>57</v>
      </c>
      <c r="F77" s="1"/>
      <c r="H77" s="1" t="s">
        <v>32</v>
      </c>
      <c r="J77" s="4">
        <f>SUM(L77:N77)</f>
        <v>1384447.5902246921</v>
      </c>
      <c r="L77" s="10">
        <v>283359.28482159955</v>
      </c>
      <c r="M77" s="10">
        <v>74172.803950597736</v>
      </c>
      <c r="N77" s="10">
        <v>1026915.5014524948</v>
      </c>
      <c r="O77" s="45"/>
      <c r="P77" s="44"/>
      <c r="Q77" s="4">
        <f>SUM(S77:U77)</f>
        <v>0</v>
      </c>
      <c r="S77" s="10"/>
      <c r="T77" s="10"/>
      <c r="U77" s="10"/>
    </row>
    <row r="78" spans="1:21" s="43" customFormat="1" ht="12.75">
      <c r="B78" s="1" t="s">
        <v>56</v>
      </c>
      <c r="F78" s="1"/>
      <c r="H78" s="1" t="s">
        <v>32</v>
      </c>
      <c r="J78" s="4">
        <f>SUM(L78:N78)</f>
        <v>52454010.236147799</v>
      </c>
      <c r="L78" s="10">
        <v>10569301.323845632</v>
      </c>
      <c r="M78" s="10">
        <v>2759228.3069622391</v>
      </c>
      <c r="N78" s="10">
        <v>39125480.605339929</v>
      </c>
      <c r="O78" s="45"/>
      <c r="P78" s="44"/>
      <c r="Q78" s="4">
        <f>SUM(S78:U78)</f>
        <v>0</v>
      </c>
      <c r="S78" s="10"/>
      <c r="T78" s="10"/>
      <c r="U78" s="10"/>
    </row>
    <row r="79" spans="1:21" s="43" customFormat="1" ht="12.75">
      <c r="B79" s="1"/>
      <c r="F79" s="1"/>
      <c r="H79" s="1"/>
      <c r="O79" s="45"/>
      <c r="P79" s="44"/>
    </row>
    <row r="80" spans="1:21" s="43" customFormat="1" ht="12.75">
      <c r="B80" s="27" t="s">
        <v>55</v>
      </c>
      <c r="F80" s="1"/>
      <c r="H80" s="1"/>
      <c r="O80" s="45"/>
      <c r="P80" s="44"/>
    </row>
    <row r="81" spans="2:21" s="43" customFormat="1" ht="12.75">
      <c r="B81" s="1" t="s">
        <v>54</v>
      </c>
      <c r="F81" s="1"/>
      <c r="H81" s="1" t="s">
        <v>32</v>
      </c>
      <c r="J81" s="4">
        <f>SUM(L81:N81)</f>
        <v>100623</v>
      </c>
      <c r="L81" s="39">
        <v>0</v>
      </c>
      <c r="M81" s="39">
        <v>0</v>
      </c>
      <c r="N81" s="39">
        <v>100623</v>
      </c>
      <c r="O81" s="45"/>
      <c r="P81" s="44"/>
      <c r="Q81" s="4">
        <f>SUM(S81:U81)</f>
        <v>0</v>
      </c>
      <c r="S81" s="39"/>
      <c r="T81" s="39"/>
      <c r="U81" s="39"/>
    </row>
    <row r="82" spans="2:21" s="43" customFormat="1" ht="12.75">
      <c r="B82" s="1" t="s">
        <v>38</v>
      </c>
      <c r="F82" s="1"/>
      <c r="H82" s="1" t="s">
        <v>32</v>
      </c>
      <c r="J82" s="4">
        <f>SUM(L82:N82)</f>
        <v>102907.13935872875</v>
      </c>
      <c r="L82" s="39">
        <v>0</v>
      </c>
      <c r="M82" s="39">
        <v>0</v>
      </c>
      <c r="N82" s="39">
        <v>102907.13935872875</v>
      </c>
      <c r="O82" s="45"/>
      <c r="P82" s="44"/>
      <c r="Q82" s="4">
        <f>SUM(S82:U82)</f>
        <v>0</v>
      </c>
      <c r="S82" s="39"/>
      <c r="T82" s="39"/>
      <c r="U82" s="39"/>
    </row>
    <row r="83" spans="2:21" s="43" customFormat="1" ht="12.75">
      <c r="B83" s="1" t="s">
        <v>53</v>
      </c>
      <c r="F83" s="1"/>
      <c r="H83" s="1" t="s">
        <v>32</v>
      </c>
      <c r="J83" s="4">
        <f>SUM(L83:N83)</f>
        <v>606444.49393116497</v>
      </c>
      <c r="L83" s="39">
        <v>0</v>
      </c>
      <c r="M83" s="39">
        <v>0</v>
      </c>
      <c r="N83" s="39">
        <v>606444.49393116497</v>
      </c>
      <c r="O83" s="45"/>
      <c r="P83" s="44"/>
      <c r="Q83" s="4">
        <f>SUM(S83:U83)</f>
        <v>0</v>
      </c>
      <c r="S83" s="39"/>
      <c r="T83" s="39"/>
      <c r="U83" s="39"/>
    </row>
    <row r="84" spans="2:21" s="43" customFormat="1" ht="12.75">
      <c r="B84" s="1"/>
      <c r="F84" s="1"/>
      <c r="H84" s="1"/>
      <c r="O84" s="45"/>
      <c r="P84" s="44"/>
    </row>
    <row r="85" spans="2:21" s="43" customFormat="1" ht="12.75">
      <c r="B85" s="27" t="s">
        <v>52</v>
      </c>
      <c r="F85" s="1"/>
      <c r="H85" s="1"/>
      <c r="O85" s="45"/>
      <c r="P85" s="44"/>
    </row>
    <row r="86" spans="2:21" s="43" customFormat="1" ht="12.75">
      <c r="B86" s="1" t="s">
        <v>51</v>
      </c>
      <c r="F86" s="1"/>
      <c r="H86" s="1" t="s">
        <v>32</v>
      </c>
      <c r="J86" s="4">
        <f>SUM(L86:N86)</f>
        <v>0</v>
      </c>
      <c r="L86" s="39">
        <v>0</v>
      </c>
      <c r="M86" s="39">
        <v>0</v>
      </c>
      <c r="N86" s="39">
        <v>0</v>
      </c>
      <c r="O86" s="45"/>
      <c r="P86" s="44"/>
      <c r="Q86" s="4">
        <f>SUM(S86:U86)</f>
        <v>0</v>
      </c>
      <c r="S86" s="39"/>
      <c r="T86" s="39"/>
      <c r="U86" s="39"/>
    </row>
    <row r="87" spans="2:21" s="43" customFormat="1" ht="12.75">
      <c r="B87" s="1" t="s">
        <v>50</v>
      </c>
      <c r="F87" s="1"/>
      <c r="H87" s="1" t="s">
        <v>32</v>
      </c>
      <c r="J87" s="4">
        <f>SUM(L87:N87)</f>
        <v>0</v>
      </c>
      <c r="L87" s="39">
        <v>0</v>
      </c>
      <c r="M87" s="39">
        <v>0</v>
      </c>
      <c r="N87" s="39">
        <v>0</v>
      </c>
      <c r="O87" s="45"/>
      <c r="P87" s="44"/>
      <c r="Q87" s="4">
        <f>SUM(S87:U87)</f>
        <v>0</v>
      </c>
      <c r="S87" s="39"/>
      <c r="T87" s="39"/>
      <c r="U87" s="39"/>
    </row>
    <row r="88" spans="2:21" s="40" customFormat="1" ht="12.75">
      <c r="B88" s="1" t="s">
        <v>49</v>
      </c>
      <c r="F88" s="1"/>
      <c r="H88" s="1" t="s">
        <v>32</v>
      </c>
      <c r="J88" s="4">
        <f>SUM(L88:N88)</f>
        <v>0</v>
      </c>
      <c r="L88" s="39">
        <v>0</v>
      </c>
      <c r="M88" s="39">
        <v>0</v>
      </c>
      <c r="N88" s="39">
        <v>0</v>
      </c>
      <c r="O88" s="42"/>
      <c r="P88" s="41"/>
      <c r="Q88" s="4">
        <f>SUM(S88:U88)</f>
        <v>0</v>
      </c>
      <c r="S88" s="39"/>
      <c r="T88" s="39"/>
      <c r="U88" s="39"/>
    </row>
    <row r="89" spans="2:21" s="40" customFormat="1" ht="12.75">
      <c r="B89" s="1"/>
      <c r="F89" s="1"/>
      <c r="H89" s="1"/>
      <c r="O89" s="42"/>
      <c r="P89" s="41"/>
    </row>
    <row r="90" spans="2:21" s="40" customFormat="1" ht="12.75">
      <c r="B90" s="27" t="s">
        <v>48</v>
      </c>
      <c r="F90" s="1"/>
      <c r="H90" s="1"/>
      <c r="O90" s="42"/>
      <c r="P90" s="41"/>
    </row>
    <row r="91" spans="2:21" s="40" customFormat="1" ht="12.75">
      <c r="B91" s="1" t="s">
        <v>47</v>
      </c>
      <c r="F91" s="1"/>
      <c r="H91" s="1" t="s">
        <v>32</v>
      </c>
      <c r="J91" s="4">
        <f>SUM(L91:N91)</f>
        <v>0</v>
      </c>
      <c r="L91" s="39">
        <v>0</v>
      </c>
      <c r="M91" s="39">
        <v>0</v>
      </c>
      <c r="N91" s="39">
        <v>0</v>
      </c>
      <c r="O91" s="42"/>
      <c r="P91" s="41"/>
      <c r="Q91" s="4">
        <f>SUM(S91:U91)</f>
        <v>0</v>
      </c>
      <c r="S91" s="39"/>
      <c r="T91" s="39"/>
      <c r="U91" s="39"/>
    </row>
    <row r="92" spans="2:21" s="40" customFormat="1" ht="12.75">
      <c r="B92" s="1" t="s">
        <v>46</v>
      </c>
      <c r="F92" s="1"/>
      <c r="H92" s="1" t="s">
        <v>32</v>
      </c>
      <c r="J92" s="4">
        <f>SUM(L92:N92)</f>
        <v>0</v>
      </c>
      <c r="L92" s="39">
        <v>0</v>
      </c>
      <c r="M92" s="39">
        <v>0</v>
      </c>
      <c r="N92" s="39">
        <v>0</v>
      </c>
      <c r="O92" s="42"/>
      <c r="P92" s="41"/>
      <c r="Q92" s="4">
        <f>SUM(S92:U92)</f>
        <v>0</v>
      </c>
      <c r="S92" s="39"/>
      <c r="T92" s="39"/>
      <c r="U92" s="39"/>
    </row>
    <row r="93" spans="2:21" s="40" customFormat="1" ht="12.75">
      <c r="B93" s="1" t="s">
        <v>45</v>
      </c>
      <c r="F93" s="1"/>
      <c r="H93" s="1" t="s">
        <v>32</v>
      </c>
      <c r="J93" s="4">
        <f>SUM(L93:N93)</f>
        <v>0</v>
      </c>
      <c r="L93" s="39">
        <v>0</v>
      </c>
      <c r="M93" s="39">
        <v>0</v>
      </c>
      <c r="N93" s="39">
        <v>0</v>
      </c>
      <c r="O93" s="42"/>
      <c r="P93" s="41"/>
      <c r="Q93" s="4">
        <f>SUM(S93:U93)</f>
        <v>0</v>
      </c>
      <c r="S93" s="39"/>
      <c r="T93" s="39"/>
      <c r="U93" s="39"/>
    </row>
    <row r="94" spans="2:21" s="40" customFormat="1" ht="12.75">
      <c r="B94" s="1"/>
      <c r="F94" s="1"/>
      <c r="H94" s="1"/>
      <c r="O94" s="42"/>
      <c r="P94" s="41"/>
    </row>
    <row r="95" spans="2:21" s="40" customFormat="1" ht="12.75">
      <c r="B95" s="27" t="s">
        <v>44</v>
      </c>
      <c r="F95" s="1"/>
      <c r="H95" s="1"/>
      <c r="O95" s="42"/>
      <c r="P95" s="41"/>
    </row>
    <row r="96" spans="2:21" s="40" customFormat="1" ht="12.75">
      <c r="B96" s="1" t="s">
        <v>43</v>
      </c>
      <c r="F96" s="1"/>
      <c r="H96" s="1" t="s">
        <v>32</v>
      </c>
      <c r="J96" s="4">
        <f>SUM(L96:N96)</f>
        <v>0</v>
      </c>
      <c r="L96" s="39">
        <v>0</v>
      </c>
      <c r="M96" s="39">
        <v>0</v>
      </c>
      <c r="N96" s="39">
        <v>0</v>
      </c>
      <c r="O96" s="42"/>
      <c r="P96" s="41"/>
      <c r="Q96" s="4">
        <f>SUM(S96:U96)</f>
        <v>0</v>
      </c>
      <c r="S96" s="39"/>
      <c r="T96" s="39"/>
      <c r="U96" s="39"/>
    </row>
    <row r="97" spans="2:21" s="1" customFormat="1" ht="12.75">
      <c r="B97" s="1" t="s">
        <v>42</v>
      </c>
      <c r="H97" s="1" t="s">
        <v>32</v>
      </c>
      <c r="J97" s="4">
        <f>SUM(L97:N97)</f>
        <v>0</v>
      </c>
      <c r="L97" s="39">
        <v>0</v>
      </c>
      <c r="M97" s="39">
        <v>0</v>
      </c>
      <c r="N97" s="39">
        <v>0</v>
      </c>
      <c r="O97" s="3"/>
      <c r="P97" s="2"/>
      <c r="Q97" s="4">
        <f>SUM(S97:U97)</f>
        <v>0</v>
      </c>
      <c r="S97" s="39"/>
      <c r="T97" s="39"/>
      <c r="U97" s="39"/>
    </row>
    <row r="98" spans="2:21" s="1" customFormat="1" ht="12.75">
      <c r="B98" s="1" t="s">
        <v>41</v>
      </c>
      <c r="H98" s="1" t="s">
        <v>32</v>
      </c>
      <c r="J98" s="4">
        <f>SUM(L98:N98)</f>
        <v>0</v>
      </c>
      <c r="L98" s="39">
        <v>0</v>
      </c>
      <c r="M98" s="39">
        <v>0</v>
      </c>
      <c r="N98" s="39">
        <v>0</v>
      </c>
      <c r="O98" s="3"/>
      <c r="P98" s="2"/>
      <c r="Q98" s="4">
        <f>SUM(S98:U98)</f>
        <v>0</v>
      </c>
      <c r="S98" s="39"/>
      <c r="T98" s="39"/>
      <c r="U98" s="39"/>
    </row>
    <row r="99" spans="2:21" s="1" customFormat="1" ht="12.75">
      <c r="O99" s="3"/>
      <c r="P99" s="2"/>
    </row>
    <row r="100" spans="2:21" s="1" customFormat="1" ht="12.75">
      <c r="B100" s="27" t="s">
        <v>40</v>
      </c>
      <c r="O100" s="3"/>
      <c r="P100" s="2"/>
    </row>
    <row r="101" spans="2:21" s="1" customFormat="1" ht="12.75">
      <c r="B101" s="1" t="s">
        <v>39</v>
      </c>
      <c r="H101" s="1" t="s">
        <v>32</v>
      </c>
      <c r="J101" s="4">
        <f>SUM(L101:N101)</f>
        <v>100623</v>
      </c>
      <c r="L101" s="4">
        <f>SUM(L76,L81,L86,L91,L96)</f>
        <v>0</v>
      </c>
      <c r="M101" s="4">
        <f t="shared" ref="M101:N101" si="8">SUM(M76,M81,M86,M91,M96)</f>
        <v>0</v>
      </c>
      <c r="N101" s="4">
        <f t="shared" si="8"/>
        <v>100623</v>
      </c>
      <c r="O101" s="3"/>
      <c r="P101" s="2"/>
      <c r="Q101" s="4">
        <f>SUM(S101:U101)</f>
        <v>0</v>
      </c>
      <c r="S101" s="4">
        <f>SUM(S76,S81,S86,S91,S96)</f>
        <v>0</v>
      </c>
      <c r="T101" s="4">
        <f t="shared" ref="T101:U101" si="9">SUM(T76,T81,T86,T91,T96)</f>
        <v>0</v>
      </c>
      <c r="U101" s="4">
        <f t="shared" si="9"/>
        <v>0</v>
      </c>
    </row>
    <row r="102" spans="2:21" s="1" customFormat="1" ht="12.75">
      <c r="B102" s="1" t="s">
        <v>38</v>
      </c>
      <c r="H102" s="1" t="s">
        <v>32</v>
      </c>
      <c r="J102" s="4">
        <f>SUM(L102:N102)</f>
        <v>1487354.7295834208</v>
      </c>
      <c r="L102" s="4">
        <f>SUM(L77,L82,L92,L97)</f>
        <v>283359.28482159955</v>
      </c>
      <c r="M102" s="4">
        <f>SUM(M77,M82,M92,M97)</f>
        <v>74172.803950597736</v>
      </c>
      <c r="N102" s="4">
        <f>SUM(N77,N82,N92,N97)</f>
        <v>1129822.6408112235</v>
      </c>
      <c r="O102" s="3"/>
      <c r="P102" s="2"/>
      <c r="Q102" s="4">
        <f>SUM(S102:U102)</f>
        <v>0</v>
      </c>
      <c r="S102" s="4">
        <f>SUM(S77,S82,S92,S97)</f>
        <v>0</v>
      </c>
      <c r="T102" s="4">
        <f>SUM(T77,T82,T92,T97)</f>
        <v>0</v>
      </c>
      <c r="U102" s="4">
        <f>SUM(U77,U82,U92,U97)</f>
        <v>0</v>
      </c>
    </row>
    <row r="103" spans="2:21" s="1" customFormat="1" ht="12.75">
      <c r="B103" s="1" t="s">
        <v>37</v>
      </c>
      <c r="H103" s="1" t="s">
        <v>32</v>
      </c>
      <c r="J103" s="4">
        <f>SUM(L103:N103)</f>
        <v>53060454.730078965</v>
      </c>
      <c r="L103" s="4">
        <f>SUM(L78,L83,L88,L93,L98)</f>
        <v>10569301.323845632</v>
      </c>
      <c r="M103" s="4">
        <f>SUM(M78,M83,M88,M93,M98)</f>
        <v>2759228.3069622391</v>
      </c>
      <c r="N103" s="4">
        <f t="shared" ref="N103" si="10">SUM(N78,N83,N88,N93,N98)</f>
        <v>39731925.099271096</v>
      </c>
      <c r="O103" s="3"/>
      <c r="P103" s="2"/>
      <c r="Q103" s="4">
        <f>SUM(S103:U103)</f>
        <v>0</v>
      </c>
      <c r="S103" s="4">
        <f>SUM(S78,S83,S88,S93,S98)</f>
        <v>0</v>
      </c>
      <c r="T103" s="4">
        <f t="shared" ref="T103" si="11">SUM(T78,T83,T88,T93,T98)</f>
        <v>0</v>
      </c>
      <c r="U103" s="4">
        <f>SUM(U78,U83,U88,U93,U98)</f>
        <v>0</v>
      </c>
    </row>
    <row r="104" spans="2:21" s="1" customFormat="1" ht="12.75">
      <c r="O104" s="3"/>
      <c r="P104" s="2"/>
    </row>
    <row r="105" spans="2:21" s="1" customFormat="1" ht="12.75">
      <c r="O105" s="3"/>
      <c r="P105" s="2"/>
    </row>
    <row r="106" spans="2:21" s="1" customFormat="1" ht="12.75">
      <c r="O106" s="3"/>
      <c r="P106" s="2"/>
    </row>
    <row r="107" spans="2:21" s="1" customFormat="1" ht="12.75">
      <c r="O107" s="3"/>
      <c r="P107" s="2"/>
    </row>
  </sheetData>
  <pageMargins left="0.7" right="0.7" top="0.75" bottom="0.75" header="0.3" footer="0.3"/>
  <ignoredErrors>
    <ignoredError sqref="L39:N39 S39:U39 L71:N71 S71:U71 L102:N102 S102:U10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rgb="FFFFFFCC"/>
  </sheetPr>
  <dimension ref="A1:X231"/>
  <sheetViews>
    <sheetView showGridLines="0" zoomScale="85" zoomScaleNormal="85" workbookViewId="0"/>
  </sheetViews>
  <sheetFormatPr defaultRowHeight="14.25"/>
  <cols>
    <col min="1" max="1" width="3.140625" style="167" customWidth="1"/>
    <col min="2" max="2" width="55.7109375" style="167" customWidth="1"/>
    <col min="3" max="3" width="5.28515625" style="167" customWidth="1"/>
    <col min="4" max="4" width="14.28515625" style="167" customWidth="1"/>
    <col min="5" max="7" width="1.85546875" style="167" customWidth="1"/>
    <col min="8" max="9" width="9.140625" style="167"/>
    <col min="10" max="10" width="17.7109375" style="167" customWidth="1"/>
    <col min="11" max="11" width="4.5703125" style="167" customWidth="1"/>
    <col min="12" max="14" width="28.42578125" style="167" customWidth="1"/>
    <col min="15" max="15" width="3.42578125" style="168" customWidth="1"/>
    <col min="16" max="16" width="3.42578125" style="169" customWidth="1"/>
    <col min="17" max="17" width="16.5703125" style="167" bestFit="1" customWidth="1"/>
    <col min="18" max="18" width="9.28515625" style="167" customWidth="1"/>
    <col min="19" max="19" width="28.5703125" style="167" customWidth="1"/>
    <col min="20" max="20" width="22.5703125" style="167" customWidth="1"/>
    <col min="21" max="21" width="23.85546875" style="167" customWidth="1"/>
    <col min="22" max="22" width="14.28515625" style="167" customWidth="1"/>
    <col min="23" max="23" width="9.140625" style="167"/>
    <col min="24" max="24" width="30.28515625" style="167" customWidth="1"/>
    <col min="25" max="16384" width="9.140625" style="167"/>
  </cols>
  <sheetData>
    <row r="1" spans="2:24">
      <c r="B1" s="1" t="s">
        <v>230</v>
      </c>
    </row>
    <row r="2" spans="2:24">
      <c r="B2" s="1"/>
    </row>
    <row r="3" spans="2:24" s="36" customFormat="1" ht="18" customHeight="1">
      <c r="B3" s="38" t="s">
        <v>76</v>
      </c>
      <c r="O3" s="37"/>
      <c r="P3" s="48"/>
    </row>
    <row r="4" spans="2:24" s="1" customFormat="1" ht="12.75">
      <c r="O4" s="3"/>
      <c r="P4" s="2"/>
    </row>
    <row r="5" spans="2:24" s="1" customFormat="1" ht="12.75">
      <c r="B5" s="1" t="s">
        <v>216</v>
      </c>
      <c r="O5" s="3"/>
      <c r="P5" s="2"/>
    </row>
    <row r="6" spans="2:24" s="1" customFormat="1" ht="12.75">
      <c r="B6" s="1" t="s">
        <v>217</v>
      </c>
      <c r="O6" s="3"/>
      <c r="P6" s="2"/>
    </row>
    <row r="7" spans="2:24" s="1" customFormat="1" ht="12.75">
      <c r="B7" s="1" t="s">
        <v>218</v>
      </c>
      <c r="O7" s="3"/>
      <c r="P7" s="2"/>
    </row>
    <row r="8" spans="2:24" s="1" customFormat="1" ht="12.75">
      <c r="O8" s="3"/>
      <c r="P8" s="2"/>
    </row>
    <row r="9" spans="2:24" s="19" customFormat="1" ht="15" customHeight="1">
      <c r="J9" s="185" t="s">
        <v>30</v>
      </c>
      <c r="K9" s="185"/>
      <c r="L9" s="185"/>
      <c r="M9" s="185"/>
      <c r="N9" s="185"/>
      <c r="O9" s="35"/>
      <c r="P9" s="117" t="s">
        <v>29</v>
      </c>
      <c r="Q9" s="117"/>
      <c r="R9" s="117"/>
      <c r="S9" s="117"/>
      <c r="X9" s="117"/>
    </row>
    <row r="10" spans="2:24" s="32" customFormat="1" ht="12.75">
      <c r="D10" s="32" t="s">
        <v>28</v>
      </c>
      <c r="H10" s="32" t="s">
        <v>27</v>
      </c>
      <c r="J10" s="32" t="s">
        <v>26</v>
      </c>
      <c r="L10" s="32" t="s">
        <v>25</v>
      </c>
      <c r="M10" s="32" t="s">
        <v>24</v>
      </c>
      <c r="N10" s="32" t="s">
        <v>23</v>
      </c>
      <c r="O10" s="33"/>
      <c r="P10" s="34"/>
      <c r="Q10" s="32" t="s">
        <v>26</v>
      </c>
      <c r="S10" s="32" t="s">
        <v>25</v>
      </c>
      <c r="T10" s="32" t="s">
        <v>203</v>
      </c>
      <c r="U10" s="32" t="s">
        <v>23</v>
      </c>
      <c r="V10" s="32" t="s">
        <v>192</v>
      </c>
      <c r="X10" s="32" t="s">
        <v>204</v>
      </c>
    </row>
    <row r="11" spans="2:24" s="1" customFormat="1" ht="12.75">
      <c r="O11" s="3"/>
      <c r="P11" s="2"/>
    </row>
    <row r="12" spans="2:24" s="32" customFormat="1" ht="12.75">
      <c r="B12" s="32" t="s">
        <v>75</v>
      </c>
      <c r="O12" s="33"/>
      <c r="P12" s="34"/>
    </row>
    <row r="13" spans="2:24" s="1" customFormat="1" ht="12.75">
      <c r="L13" s="50"/>
      <c r="M13" s="50"/>
      <c r="N13" s="50"/>
      <c r="O13" s="3"/>
      <c r="P13" s="2"/>
    </row>
    <row r="14" spans="2:24" s="1" customFormat="1" ht="12.75">
      <c r="B14" s="8" t="s">
        <v>72</v>
      </c>
      <c r="L14" s="50"/>
      <c r="M14" s="50"/>
      <c r="N14" s="50"/>
      <c r="O14" s="3"/>
      <c r="P14" s="2"/>
    </row>
    <row r="15" spans="2:24" s="1" customFormat="1" ht="12.75">
      <c r="O15" s="3"/>
      <c r="P15" s="2"/>
    </row>
    <row r="16" spans="2:24" s="1" customFormat="1" ht="12.75">
      <c r="B16" s="8" t="s">
        <v>16</v>
      </c>
      <c r="C16" s="8"/>
      <c r="D16" s="8"/>
      <c r="E16" s="8"/>
      <c r="F16" s="8"/>
      <c r="G16" s="8"/>
      <c r="H16" s="8"/>
      <c r="I16" s="8"/>
      <c r="O16" s="3"/>
      <c r="P16" s="2"/>
    </row>
    <row r="17" spans="1:24" s="1" customFormat="1" ht="12.75">
      <c r="A17" s="46"/>
      <c r="B17" s="1" t="s">
        <v>15</v>
      </c>
      <c r="H17" s="1" t="s">
        <v>20</v>
      </c>
      <c r="J17" s="4">
        <f>SUM(L17:N17)</f>
        <v>0</v>
      </c>
      <c r="L17" s="49">
        <f>'INPUT OPEX EHD'!L12</f>
        <v>0</v>
      </c>
      <c r="M17" s="49">
        <f>'INPUT OPEX EHD'!M12</f>
        <v>0</v>
      </c>
      <c r="N17" s="49">
        <f>'INPUT OPEX EHD'!N12</f>
        <v>0</v>
      </c>
      <c r="O17" s="3"/>
      <c r="P17" s="2"/>
      <c r="Q17" s="4">
        <f>SUM(S17:V17)</f>
        <v>0</v>
      </c>
      <c r="S17" s="51">
        <f>'INPUT OPEX EHD'!T12</f>
        <v>0</v>
      </c>
      <c r="T17" s="51">
        <f>'INPUT OPEX EHD'!U12</f>
        <v>0</v>
      </c>
      <c r="U17" s="51">
        <f>'INPUT OPEX EHD'!V12</f>
        <v>0</v>
      </c>
      <c r="V17" s="51">
        <f>'INPUT OPEX EHD'!W12</f>
        <v>0</v>
      </c>
      <c r="X17" s="51">
        <f>'INPUT OPEX EHD'!U12</f>
        <v>0</v>
      </c>
    </row>
    <row r="18" spans="1:24" s="1" customFormat="1" ht="12.75">
      <c r="A18" s="46"/>
      <c r="B18" s="1" t="s">
        <v>14</v>
      </c>
      <c r="H18" s="1" t="s">
        <v>20</v>
      </c>
      <c r="J18" s="4">
        <f>SUM(L18:N18)</f>
        <v>939145.44900472229</v>
      </c>
      <c r="L18" s="49">
        <f>'INPUT OPEX EHD'!L13</f>
        <v>551781.55300000007</v>
      </c>
      <c r="M18" s="49">
        <f>'INPUT OPEX EHD'!M13</f>
        <v>387363.89600472216</v>
      </c>
      <c r="N18" s="49">
        <f>'INPUT OPEX EHD'!N13</f>
        <v>0</v>
      </c>
      <c r="O18" s="3"/>
      <c r="P18" s="2"/>
      <c r="Q18" s="4">
        <f>SUM(S18:V18)</f>
        <v>0</v>
      </c>
      <c r="S18" s="51">
        <f>'INPUT OPEX EHD'!T13</f>
        <v>0</v>
      </c>
      <c r="T18" s="51">
        <f>'INPUT OPEX EHD'!U13</f>
        <v>0</v>
      </c>
      <c r="U18" s="51">
        <f>'INPUT OPEX EHD'!V13</f>
        <v>0</v>
      </c>
      <c r="V18" s="51">
        <f>'INPUT OPEX EHD'!W13</f>
        <v>0</v>
      </c>
      <c r="X18" s="51">
        <f>'INPUT OPEX EHD'!U13</f>
        <v>0</v>
      </c>
    </row>
    <row r="19" spans="1:24" s="1" customFormat="1" ht="12.75">
      <c r="A19" s="46"/>
      <c r="J19" s="9"/>
      <c r="L19" s="9"/>
      <c r="M19" s="9"/>
      <c r="N19" s="9"/>
      <c r="O19" s="3"/>
      <c r="P19" s="2"/>
      <c r="Q19" s="9"/>
      <c r="S19" s="9"/>
      <c r="U19" s="9"/>
      <c r="V19" s="9"/>
      <c r="X19" s="9"/>
    </row>
    <row r="20" spans="1:24" s="1" customFormat="1" ht="12.75">
      <c r="A20" s="46"/>
      <c r="B20" s="8" t="s">
        <v>13</v>
      </c>
      <c r="C20" s="8"/>
      <c r="D20" s="8"/>
      <c r="E20" s="8"/>
      <c r="F20" s="8"/>
      <c r="G20" s="8"/>
      <c r="J20" s="9"/>
      <c r="L20" s="9"/>
      <c r="M20" s="9"/>
      <c r="N20" s="9"/>
      <c r="O20" s="3"/>
      <c r="P20" s="2"/>
      <c r="Q20" s="9"/>
      <c r="S20" s="9"/>
      <c r="U20" s="9"/>
      <c r="V20" s="9"/>
      <c r="X20" s="9"/>
    </row>
    <row r="21" spans="1:24" s="1" customFormat="1" ht="12.75">
      <c r="A21" s="46"/>
      <c r="B21" s="1" t="s">
        <v>12</v>
      </c>
      <c r="H21" s="1" t="s">
        <v>20</v>
      </c>
      <c r="J21" s="4">
        <f>SUM(L21:N21)</f>
        <v>2086645.1040012781</v>
      </c>
      <c r="L21" s="49">
        <f>'INPUT OPEX EHD'!L16</f>
        <v>663525.10400127794</v>
      </c>
      <c r="M21" s="49">
        <f>'INPUT OPEX EHD'!M16</f>
        <v>91078</v>
      </c>
      <c r="N21" s="49">
        <f>'INPUT OPEX EHD'!N16</f>
        <v>1332042</v>
      </c>
      <c r="O21" s="3"/>
      <c r="P21" s="2"/>
      <c r="Q21" s="4">
        <f>SUM(S21:V21)</f>
        <v>4152.4578873272667</v>
      </c>
      <c r="S21" s="49">
        <f>'INPUT OPEX EHD'!T16</f>
        <v>4152.4578873272667</v>
      </c>
      <c r="T21" s="4">
        <f>4/5*X21</f>
        <v>0</v>
      </c>
      <c r="U21" s="49">
        <f>'INPUT OPEX EHD'!V16</f>
        <v>0</v>
      </c>
      <c r="V21" s="4">
        <f>1/5*X21</f>
        <v>0</v>
      </c>
      <c r="X21" s="49">
        <f>'INPUT OPEX EHD'!U16</f>
        <v>0</v>
      </c>
    </row>
    <row r="22" spans="1:24" s="1" customFormat="1" ht="12.75">
      <c r="A22" s="46"/>
      <c r="B22" s="1" t="s">
        <v>10</v>
      </c>
      <c r="H22" s="1" t="s">
        <v>20</v>
      </c>
      <c r="J22" s="4">
        <f>SUM(L22:N22)</f>
        <v>0</v>
      </c>
      <c r="L22" s="49">
        <f>'INPUT OPEX EHD'!L17</f>
        <v>0</v>
      </c>
      <c r="M22" s="49">
        <f>'INPUT OPEX EHD'!M17</f>
        <v>0</v>
      </c>
      <c r="N22" s="49">
        <f>'INPUT OPEX EHD'!N17</f>
        <v>0</v>
      </c>
      <c r="O22" s="3"/>
      <c r="P22" s="2"/>
      <c r="Q22" s="4">
        <f>SUM(S22:V22)</f>
        <v>0</v>
      </c>
      <c r="S22" s="49">
        <f>'INPUT OPEX EHD'!T17</f>
        <v>0</v>
      </c>
      <c r="T22" s="4">
        <f>4/5*X22</f>
        <v>0</v>
      </c>
      <c r="U22" s="49">
        <f>'INPUT OPEX EHD'!V17</f>
        <v>0</v>
      </c>
      <c r="V22" s="4">
        <f>'INPUT OPEX EHD'!W17</f>
        <v>0</v>
      </c>
      <c r="X22" s="49">
        <f>'INPUT OPEX EHD'!U17</f>
        <v>0</v>
      </c>
    </row>
    <row r="23" spans="1:24" s="1" customFormat="1" ht="12.75">
      <c r="A23" s="46"/>
      <c r="J23" s="9"/>
      <c r="L23" s="9"/>
      <c r="M23" s="9"/>
      <c r="N23" s="9"/>
      <c r="O23" s="3"/>
      <c r="P23" s="2"/>
      <c r="Q23" s="9"/>
      <c r="S23" s="9"/>
      <c r="U23" s="9"/>
      <c r="V23" s="9"/>
      <c r="X23" s="9"/>
    </row>
    <row r="24" spans="1:24" s="1" customFormat="1" ht="12.75">
      <c r="A24" s="46"/>
      <c r="B24" s="8" t="s">
        <v>9</v>
      </c>
      <c r="C24" s="8"/>
      <c r="D24" s="8"/>
      <c r="E24" s="8"/>
      <c r="F24" s="8"/>
      <c r="G24" s="8"/>
      <c r="J24" s="9"/>
      <c r="L24" s="9"/>
      <c r="M24" s="9"/>
      <c r="N24" s="9"/>
      <c r="O24" s="3"/>
      <c r="P24" s="2"/>
      <c r="Q24" s="9"/>
      <c r="S24" s="9"/>
      <c r="U24" s="9"/>
      <c r="V24" s="9"/>
      <c r="X24" s="9"/>
    </row>
    <row r="25" spans="1:24" s="1" customFormat="1" ht="12.75">
      <c r="A25" s="46"/>
      <c r="B25" s="1" t="s">
        <v>8</v>
      </c>
      <c r="H25" s="1" t="s">
        <v>20</v>
      </c>
      <c r="J25" s="4">
        <f>SUM(L25:N25)</f>
        <v>0</v>
      </c>
      <c r="L25" s="49">
        <f>'INPUT OPEX EHD'!L20</f>
        <v>0</v>
      </c>
      <c r="M25" s="49">
        <f>'INPUT OPEX EHD'!M20</f>
        <v>0</v>
      </c>
      <c r="N25" s="49">
        <f>'INPUT OPEX EHD'!N20</f>
        <v>0</v>
      </c>
      <c r="O25" s="3"/>
      <c r="P25" s="2"/>
      <c r="Q25" s="4">
        <f>SUM(S25:V25)</f>
        <v>0</v>
      </c>
      <c r="S25" s="49">
        <f>'INPUT OPEX EHD'!T20</f>
        <v>0</v>
      </c>
      <c r="T25" s="4">
        <f>4/5*X25</f>
        <v>0</v>
      </c>
      <c r="U25" s="49">
        <f>'INPUT OPEX EHD'!V20</f>
        <v>0</v>
      </c>
      <c r="V25" s="4">
        <f>'INPUT OPEX EHD'!W20</f>
        <v>0</v>
      </c>
      <c r="X25" s="49">
        <f>'INPUT OPEX EHD'!U20</f>
        <v>0</v>
      </c>
    </row>
    <row r="26" spans="1:24" s="1" customFormat="1" ht="12.75">
      <c r="A26" s="46"/>
      <c r="B26" s="1" t="s">
        <v>7</v>
      </c>
      <c r="H26" s="1" t="s">
        <v>20</v>
      </c>
      <c r="J26" s="4">
        <f>SUM(L26:N26)</f>
        <v>0</v>
      </c>
      <c r="L26" s="49">
        <f>'INPUT OPEX EHD'!L21</f>
        <v>0</v>
      </c>
      <c r="M26" s="49">
        <f>'INPUT OPEX EHD'!M21</f>
        <v>0</v>
      </c>
      <c r="N26" s="49">
        <f>'INPUT OPEX EHD'!N21</f>
        <v>0</v>
      </c>
      <c r="O26" s="3"/>
      <c r="P26" s="2"/>
      <c r="Q26" s="4">
        <f>SUM(S26:V26)</f>
        <v>0</v>
      </c>
      <c r="S26" s="49">
        <f>'INPUT OPEX EHD'!T21</f>
        <v>0</v>
      </c>
      <c r="T26" s="4">
        <f>4/5*X26</f>
        <v>0</v>
      </c>
      <c r="U26" s="49">
        <f>'INPUT OPEX EHD'!V21</f>
        <v>0</v>
      </c>
      <c r="V26" s="4">
        <f>'INPUT OPEX EHD'!W21</f>
        <v>0</v>
      </c>
      <c r="X26" s="49">
        <f>'INPUT OPEX EHD'!U21</f>
        <v>0</v>
      </c>
    </row>
    <row r="27" spans="1:24" s="1" customFormat="1" ht="12.75">
      <c r="A27" s="46"/>
      <c r="J27" s="9"/>
      <c r="L27" s="9"/>
      <c r="M27" s="9"/>
      <c r="N27" s="9"/>
      <c r="O27" s="3"/>
      <c r="P27" s="2"/>
      <c r="Q27" s="9"/>
      <c r="S27" s="9"/>
      <c r="U27" s="9"/>
      <c r="V27" s="9"/>
      <c r="X27" s="9"/>
    </row>
    <row r="28" spans="1:24" s="1" customFormat="1" ht="12.75">
      <c r="A28" s="46"/>
      <c r="B28" s="8" t="s">
        <v>6</v>
      </c>
      <c r="C28" s="8"/>
      <c r="D28" s="8"/>
      <c r="E28" s="8"/>
      <c r="F28" s="8"/>
      <c r="G28" s="8"/>
      <c r="J28" s="9"/>
      <c r="L28" s="9"/>
      <c r="M28" s="9"/>
      <c r="N28" s="9"/>
      <c r="O28" s="3"/>
      <c r="P28" s="2"/>
      <c r="Q28" s="9"/>
      <c r="S28" s="9"/>
      <c r="U28" s="9"/>
      <c r="V28" s="9"/>
      <c r="X28" s="9"/>
    </row>
    <row r="29" spans="1:24" s="1" customFormat="1" ht="12.75">
      <c r="A29" s="46"/>
      <c r="B29" s="1" t="s">
        <v>5</v>
      </c>
      <c r="D29" s="16"/>
      <c r="H29" s="1" t="s">
        <v>20</v>
      </c>
      <c r="J29" s="4">
        <f>SUM(L29:N29)</f>
        <v>0</v>
      </c>
      <c r="L29" s="49">
        <f>'INPUT OPEX EHD'!L24</f>
        <v>0</v>
      </c>
      <c r="M29" s="49">
        <f>'INPUT OPEX EHD'!M24</f>
        <v>0</v>
      </c>
      <c r="N29" s="49">
        <f>'INPUT OPEX EHD'!N24</f>
        <v>0</v>
      </c>
      <c r="O29" s="3"/>
      <c r="P29" s="2"/>
      <c r="Q29" s="4">
        <f>SUM(S29:V29)</f>
        <v>0</v>
      </c>
      <c r="S29" s="49">
        <f>'INPUT OPEX EHD'!T24</f>
        <v>0</v>
      </c>
      <c r="T29" s="4">
        <f>4/5*X29</f>
        <v>0</v>
      </c>
      <c r="U29" s="49">
        <f>'INPUT OPEX EHD'!V24</f>
        <v>0</v>
      </c>
      <c r="V29" s="4">
        <f>'INPUT OPEX EHD'!W24</f>
        <v>0</v>
      </c>
      <c r="X29" s="49">
        <f>'INPUT OPEX EHD'!U24</f>
        <v>0</v>
      </c>
    </row>
    <row r="30" spans="1:24" s="1" customFormat="1" ht="12.75">
      <c r="A30" s="46"/>
      <c r="B30" s="1" t="s">
        <v>3</v>
      </c>
      <c r="H30" s="1" t="s">
        <v>20</v>
      </c>
      <c r="J30" s="4">
        <f>SUM(L30:N30)</f>
        <v>0</v>
      </c>
      <c r="L30" s="49">
        <f>'INPUT OPEX EHD'!L25</f>
        <v>0</v>
      </c>
      <c r="M30" s="49">
        <f>'INPUT OPEX EHD'!M25</f>
        <v>0</v>
      </c>
      <c r="N30" s="49">
        <f>'INPUT OPEX EHD'!N25</f>
        <v>0</v>
      </c>
      <c r="O30" s="3"/>
      <c r="P30" s="2"/>
      <c r="Q30" s="4">
        <f>SUM(S30:V30)</f>
        <v>0</v>
      </c>
      <c r="S30" s="49">
        <f>'INPUT OPEX EHD'!T25</f>
        <v>0</v>
      </c>
      <c r="T30" s="4">
        <f>4/5*X30</f>
        <v>0</v>
      </c>
      <c r="U30" s="49">
        <f>'INPUT OPEX EHD'!V25</f>
        <v>0</v>
      </c>
      <c r="V30" s="4">
        <f>'INPUT OPEX EHD'!W25</f>
        <v>0</v>
      </c>
      <c r="X30" s="49">
        <f>'INPUT OPEX EHD'!U25</f>
        <v>0</v>
      </c>
    </row>
    <row r="31" spans="1:24" s="1" customFormat="1" ht="12.75">
      <c r="A31" s="46"/>
      <c r="B31" s="1" t="s">
        <v>2</v>
      </c>
      <c r="H31" s="1" t="s">
        <v>20</v>
      </c>
      <c r="J31" s="4">
        <f>SUM(L31:N31)</f>
        <v>180.74453460623752</v>
      </c>
      <c r="L31" s="49">
        <f>'INPUT OPEX EHD'!L26</f>
        <v>180.74453460623752</v>
      </c>
      <c r="M31" s="49">
        <f>'INPUT OPEX EHD'!M26</f>
        <v>0</v>
      </c>
      <c r="N31" s="49">
        <f>'INPUT OPEX EHD'!N26</f>
        <v>0</v>
      </c>
      <c r="O31" s="3"/>
      <c r="P31" s="2"/>
      <c r="Q31" s="4">
        <f>SUM(S31:V31)</f>
        <v>1</v>
      </c>
      <c r="S31" s="49">
        <f>'INPUT OPEX EHD'!T26</f>
        <v>1</v>
      </c>
      <c r="T31" s="4">
        <f>4/5*X31</f>
        <v>0</v>
      </c>
      <c r="U31" s="49">
        <f>'INPUT OPEX EHD'!V26</f>
        <v>0</v>
      </c>
      <c r="V31" s="4">
        <f>'INPUT OPEX EHD'!W26</f>
        <v>0</v>
      </c>
      <c r="X31" s="49">
        <f>'INPUT OPEX EHD'!U26</f>
        <v>0</v>
      </c>
    </row>
    <row r="32" spans="1:24" s="1" customFormat="1" ht="12.75">
      <c r="A32" s="46"/>
      <c r="J32" s="9"/>
      <c r="L32" s="9"/>
      <c r="M32" s="9"/>
      <c r="N32" s="9"/>
      <c r="O32" s="3"/>
      <c r="P32" s="2"/>
      <c r="Q32" s="9"/>
      <c r="S32" s="9"/>
      <c r="U32" s="9"/>
      <c r="V32" s="9"/>
      <c r="X32" s="9"/>
    </row>
    <row r="33" spans="1:24" s="1" customFormat="1" ht="12.75">
      <c r="A33" s="46"/>
      <c r="B33" s="8" t="s">
        <v>1</v>
      </c>
      <c r="C33" s="8"/>
      <c r="D33" s="8"/>
      <c r="E33" s="8"/>
      <c r="F33" s="8"/>
      <c r="G33" s="8"/>
      <c r="H33" s="1" t="s">
        <v>20</v>
      </c>
      <c r="J33" s="4">
        <f>SUM(L33:N33)</f>
        <v>3025971.2975406065</v>
      </c>
      <c r="L33" s="4">
        <f>SUM(L17:L18,L21:L22,L25:L26,L29:L31)</f>
        <v>1215487.4015358842</v>
      </c>
      <c r="M33" s="4">
        <f>SUM(M17:M18,M21:M22,M25:M26,M29:M31)</f>
        <v>478441.89600472216</v>
      </c>
      <c r="N33" s="4">
        <f>SUM(N17:N18,N21:N22,N25:N26,N29:N31)</f>
        <v>1332042</v>
      </c>
      <c r="O33" s="3"/>
      <c r="P33" s="2"/>
      <c r="Q33" s="4">
        <f>SUM(S33:V33)</f>
        <v>4153.4578873272667</v>
      </c>
      <c r="S33" s="4">
        <f>SUM(S17:S18,S21:S22,S25:S26,S29:S31)</f>
        <v>4153.4578873272667</v>
      </c>
      <c r="T33" s="4">
        <f>SUM(T17:T18,T21:T22,T25:T26,T29:T31)</f>
        <v>0</v>
      </c>
      <c r="U33" s="4">
        <f>SUM(U17:U18,U21:U22,U25:U26,U29:U31)</f>
        <v>0</v>
      </c>
      <c r="V33" s="4">
        <f>SUM(V17:V18,V21:V22,V25:V26,V29:V31)</f>
        <v>0</v>
      </c>
      <c r="X33" s="4">
        <f>SUM(X17:X18,X21:X22,X25:X26,X29:X31)</f>
        <v>0</v>
      </c>
    </row>
    <row r="34" spans="1:24" s="1" customFormat="1" ht="12.75">
      <c r="J34" s="9"/>
      <c r="K34" s="9"/>
      <c r="L34" s="9"/>
      <c r="M34" s="9"/>
      <c r="N34" s="9"/>
      <c r="O34" s="3"/>
      <c r="P34" s="2"/>
    </row>
    <row r="35" spans="1:24" s="1" customFormat="1" ht="12.75">
      <c r="J35" s="9"/>
      <c r="K35" s="9"/>
      <c r="L35" s="9"/>
      <c r="M35" s="9"/>
      <c r="N35" s="9"/>
      <c r="O35" s="3"/>
      <c r="P35" s="2"/>
    </row>
    <row r="36" spans="1:24" s="1" customFormat="1" ht="12.75">
      <c r="B36" s="8"/>
      <c r="J36" s="9"/>
      <c r="K36" s="9"/>
      <c r="O36" s="3"/>
      <c r="P36" s="2"/>
    </row>
    <row r="37" spans="1:24" s="1" customFormat="1" ht="12.75">
      <c r="B37" s="8" t="s">
        <v>71</v>
      </c>
      <c r="J37" s="9"/>
      <c r="K37" s="9"/>
      <c r="L37" s="9"/>
      <c r="M37" s="9"/>
      <c r="N37" s="9"/>
      <c r="O37" s="3"/>
      <c r="P37" s="2"/>
    </row>
    <row r="38" spans="1:24" s="1" customFormat="1" ht="12.75">
      <c r="J38" s="9"/>
      <c r="K38" s="9"/>
      <c r="L38" s="9"/>
      <c r="M38" s="9"/>
      <c r="N38" s="9"/>
      <c r="O38" s="3"/>
      <c r="P38" s="2"/>
    </row>
    <row r="39" spans="1:24" s="1" customFormat="1" ht="12.75">
      <c r="B39" s="8" t="s">
        <v>16</v>
      </c>
      <c r="J39" s="9"/>
      <c r="K39" s="9"/>
      <c r="L39" s="9"/>
      <c r="M39" s="9"/>
      <c r="N39" s="9"/>
      <c r="O39" s="3"/>
      <c r="P39" s="2"/>
    </row>
    <row r="40" spans="1:24" s="1" customFormat="1" ht="12.75">
      <c r="A40" s="46"/>
      <c r="B40" s="1" t="s">
        <v>15</v>
      </c>
      <c r="H40" s="1" t="s">
        <v>20</v>
      </c>
      <c r="J40" s="4">
        <f>SUM(L40:N40)</f>
        <v>0</v>
      </c>
      <c r="K40" s="9"/>
      <c r="L40" s="10"/>
      <c r="M40" s="10"/>
      <c r="N40" s="10"/>
      <c r="O40" s="3"/>
      <c r="P40" s="2"/>
      <c r="Q40" s="4">
        <f>SUM(S40:V40)</f>
        <v>0</v>
      </c>
      <c r="R40" s="9"/>
      <c r="S40" s="10"/>
      <c r="T40" s="10"/>
      <c r="U40" s="10"/>
      <c r="V40" s="10"/>
      <c r="X40" s="10"/>
    </row>
    <row r="41" spans="1:24" s="1" customFormat="1" ht="12.75">
      <c r="A41" s="46"/>
      <c r="B41" s="1" t="s">
        <v>14</v>
      </c>
      <c r="H41" s="1" t="s">
        <v>20</v>
      </c>
      <c r="J41" s="4">
        <f>SUM(L41:N41)</f>
        <v>0</v>
      </c>
      <c r="K41" s="9"/>
      <c r="L41" s="10"/>
      <c r="M41" s="10"/>
      <c r="N41" s="10"/>
      <c r="O41" s="3"/>
      <c r="P41" s="2"/>
      <c r="Q41" s="4">
        <f>SUM(S41:V41)</f>
        <v>0</v>
      </c>
      <c r="R41" s="9"/>
      <c r="S41" s="10"/>
      <c r="T41" s="10"/>
      <c r="U41" s="10"/>
      <c r="V41" s="10"/>
      <c r="X41" s="10"/>
    </row>
    <row r="42" spans="1:24" s="1" customFormat="1" ht="12.75">
      <c r="A42" s="46"/>
      <c r="J42" s="50"/>
      <c r="K42" s="9"/>
      <c r="L42" s="9"/>
      <c r="M42" s="9"/>
      <c r="N42" s="9"/>
      <c r="O42" s="3"/>
      <c r="P42" s="2"/>
      <c r="Q42" s="50"/>
      <c r="R42" s="9"/>
      <c r="S42" s="9"/>
      <c r="T42" s="9"/>
      <c r="U42" s="9"/>
      <c r="V42" s="9"/>
      <c r="X42" s="9"/>
    </row>
    <row r="43" spans="1:24" s="1" customFormat="1" ht="12.75">
      <c r="A43" s="46"/>
      <c r="B43" s="8" t="s">
        <v>13</v>
      </c>
      <c r="J43" s="50"/>
      <c r="K43" s="9"/>
      <c r="L43" s="9"/>
      <c r="M43" s="9"/>
      <c r="N43" s="9"/>
      <c r="O43" s="3"/>
      <c r="P43" s="2"/>
      <c r="Q43" s="50"/>
      <c r="R43" s="9"/>
      <c r="S43" s="9"/>
      <c r="T43" s="9"/>
      <c r="U43" s="9"/>
      <c r="V43" s="9"/>
      <c r="X43" s="9"/>
    </row>
    <row r="44" spans="1:24" s="1" customFormat="1" ht="12.75">
      <c r="A44" s="46"/>
      <c r="B44" s="1" t="s">
        <v>12</v>
      </c>
      <c r="H44" s="1" t="s">
        <v>20</v>
      </c>
      <c r="J44" s="4">
        <f>SUM(L44:N44)</f>
        <v>0</v>
      </c>
      <c r="K44" s="9"/>
      <c r="L44" s="10"/>
      <c r="M44" s="10"/>
      <c r="N44" s="10"/>
      <c r="O44" s="3"/>
      <c r="P44" s="2"/>
      <c r="Q44" s="4">
        <f>SUM(S44:V44)</f>
        <v>0</v>
      </c>
      <c r="R44" s="9"/>
      <c r="S44" s="10"/>
      <c r="T44" s="10"/>
      <c r="U44" s="10"/>
      <c r="V44" s="10"/>
      <c r="X44" s="10"/>
    </row>
    <row r="45" spans="1:24" s="1" customFormat="1" ht="12.75">
      <c r="A45" s="46"/>
      <c r="B45" s="1" t="s">
        <v>10</v>
      </c>
      <c r="H45" s="1" t="s">
        <v>20</v>
      </c>
      <c r="J45" s="4">
        <f>SUM(L45:N45)</f>
        <v>0</v>
      </c>
      <c r="K45" s="9"/>
      <c r="L45" s="10"/>
      <c r="M45" s="10"/>
      <c r="N45" s="10"/>
      <c r="O45" s="3"/>
      <c r="P45" s="2"/>
      <c r="Q45" s="4">
        <f>SUM(S45:V45)</f>
        <v>0</v>
      </c>
      <c r="R45" s="9"/>
      <c r="S45" s="10"/>
      <c r="T45" s="10"/>
      <c r="U45" s="10"/>
      <c r="V45" s="10"/>
      <c r="X45" s="10"/>
    </row>
    <row r="46" spans="1:24" s="1" customFormat="1" ht="12.75">
      <c r="A46" s="46"/>
      <c r="K46" s="9"/>
      <c r="L46" s="9"/>
      <c r="M46" s="9"/>
      <c r="N46" s="9"/>
      <c r="O46" s="3"/>
      <c r="P46" s="2"/>
      <c r="R46" s="9"/>
      <c r="S46" s="9"/>
      <c r="T46" s="9"/>
      <c r="U46" s="9"/>
      <c r="V46" s="9"/>
      <c r="X46" s="9"/>
    </row>
    <row r="47" spans="1:24" s="1" customFormat="1" ht="12.75">
      <c r="A47" s="46"/>
      <c r="B47" s="8" t="s">
        <v>9</v>
      </c>
      <c r="K47" s="9"/>
      <c r="L47" s="9"/>
      <c r="M47" s="9"/>
      <c r="N47" s="9"/>
      <c r="O47" s="3"/>
      <c r="P47" s="2"/>
      <c r="R47" s="9"/>
      <c r="S47" s="9"/>
      <c r="T47" s="9"/>
      <c r="U47" s="9"/>
      <c r="V47" s="9"/>
      <c r="X47" s="9"/>
    </row>
    <row r="48" spans="1:24" s="1" customFormat="1" ht="12.75">
      <c r="A48" s="46"/>
      <c r="B48" s="1" t="s">
        <v>8</v>
      </c>
      <c r="H48" s="1" t="s">
        <v>20</v>
      </c>
      <c r="J48" s="4">
        <f>SUM(L48:N48)</f>
        <v>0</v>
      </c>
      <c r="K48" s="9"/>
      <c r="L48" s="10"/>
      <c r="M48" s="10"/>
      <c r="N48" s="10"/>
      <c r="O48" s="3"/>
      <c r="P48" s="2"/>
      <c r="Q48" s="4">
        <f>SUM(S48:V48)</f>
        <v>0</v>
      </c>
      <c r="R48" s="9"/>
      <c r="S48" s="10"/>
      <c r="T48" s="10"/>
      <c r="U48" s="10"/>
      <c r="V48" s="10"/>
      <c r="X48" s="10"/>
    </row>
    <row r="49" spans="1:24" s="1" customFormat="1" ht="12.75">
      <c r="A49" s="46"/>
      <c r="B49" s="1" t="s">
        <v>7</v>
      </c>
      <c r="H49" s="1" t="s">
        <v>20</v>
      </c>
      <c r="J49" s="4">
        <f>SUM(L49:N49)</f>
        <v>0</v>
      </c>
      <c r="K49" s="9"/>
      <c r="L49" s="10"/>
      <c r="M49" s="10"/>
      <c r="N49" s="10"/>
      <c r="O49" s="3"/>
      <c r="P49" s="2"/>
      <c r="Q49" s="4">
        <f>SUM(S49:V49)</f>
        <v>0</v>
      </c>
      <c r="R49" s="9"/>
      <c r="S49" s="10"/>
      <c r="T49" s="10"/>
      <c r="U49" s="10"/>
      <c r="V49" s="10"/>
      <c r="X49" s="10"/>
    </row>
    <row r="50" spans="1:24" s="1" customFormat="1" ht="12.75">
      <c r="A50" s="46"/>
      <c r="L50" s="9"/>
      <c r="M50" s="9"/>
      <c r="N50" s="9"/>
      <c r="O50" s="3"/>
      <c r="P50" s="2"/>
      <c r="S50" s="9"/>
      <c r="T50" s="9"/>
      <c r="U50" s="9"/>
      <c r="V50" s="9"/>
      <c r="X50" s="9"/>
    </row>
    <row r="51" spans="1:24" s="1" customFormat="1" ht="12.75">
      <c r="A51" s="46"/>
      <c r="B51" s="8" t="s">
        <v>6</v>
      </c>
      <c r="L51" s="9"/>
      <c r="M51" s="9"/>
      <c r="N51" s="9"/>
      <c r="O51" s="3"/>
      <c r="P51" s="2"/>
      <c r="S51" s="9"/>
      <c r="T51" s="9"/>
      <c r="U51" s="9"/>
      <c r="V51" s="9"/>
      <c r="X51" s="9"/>
    </row>
    <row r="52" spans="1:24" s="1" customFormat="1" ht="12.75">
      <c r="A52" s="46"/>
      <c r="B52" s="1" t="s">
        <v>5</v>
      </c>
      <c r="H52" s="1" t="s">
        <v>20</v>
      </c>
      <c r="J52" s="4">
        <f>SUM(L52:N52)</f>
        <v>0</v>
      </c>
      <c r="K52" s="9"/>
      <c r="L52" s="10"/>
      <c r="M52" s="10"/>
      <c r="N52" s="10"/>
      <c r="O52" s="3"/>
      <c r="P52" s="2"/>
      <c r="Q52" s="4">
        <f>SUM(S52:V52)</f>
        <v>0</v>
      </c>
      <c r="R52" s="9"/>
      <c r="S52" s="10"/>
      <c r="T52" s="10"/>
      <c r="U52" s="10"/>
      <c r="V52" s="10"/>
      <c r="X52" s="10"/>
    </row>
    <row r="53" spans="1:24" s="1" customFormat="1" ht="12.75">
      <c r="A53" s="46"/>
      <c r="B53" s="1" t="s">
        <v>4</v>
      </c>
      <c r="H53" s="1" t="s">
        <v>20</v>
      </c>
      <c r="J53" s="4">
        <f>SUM(L53:N53)</f>
        <v>0</v>
      </c>
      <c r="K53" s="9"/>
      <c r="L53" s="10"/>
      <c r="M53" s="10"/>
      <c r="N53" s="10"/>
      <c r="O53" s="3"/>
      <c r="P53" s="2"/>
      <c r="Q53" s="4">
        <f>SUM(S53:V53)</f>
        <v>0</v>
      </c>
      <c r="R53" s="9"/>
      <c r="S53" s="10"/>
      <c r="T53" s="10"/>
      <c r="U53" s="10"/>
      <c r="V53" s="10"/>
      <c r="X53" s="10"/>
    </row>
    <row r="54" spans="1:24" s="1" customFormat="1" ht="12.75">
      <c r="A54" s="46"/>
      <c r="B54" s="1" t="s">
        <v>3</v>
      </c>
      <c r="H54" s="1" t="s">
        <v>20</v>
      </c>
      <c r="J54" s="4">
        <f>SUM(L54:N54)</f>
        <v>0</v>
      </c>
      <c r="K54" s="9"/>
      <c r="L54" s="10"/>
      <c r="M54" s="10"/>
      <c r="N54" s="10"/>
      <c r="O54" s="3"/>
      <c r="P54" s="2"/>
      <c r="Q54" s="4">
        <f>SUM(S54:V54)</f>
        <v>0</v>
      </c>
      <c r="R54" s="9"/>
      <c r="S54" s="10"/>
      <c r="T54" s="10"/>
      <c r="U54" s="10"/>
      <c r="V54" s="10"/>
      <c r="X54" s="10"/>
    </row>
    <row r="55" spans="1:24" s="1" customFormat="1" ht="12.75">
      <c r="A55" s="46"/>
      <c r="B55" s="1" t="s">
        <v>2</v>
      </c>
      <c r="H55" s="1" t="s">
        <v>20</v>
      </c>
      <c r="J55" s="4">
        <f>SUM(L55:N55)</f>
        <v>0</v>
      </c>
      <c r="K55" s="9"/>
      <c r="L55" s="10"/>
      <c r="M55" s="10"/>
      <c r="N55" s="10"/>
      <c r="O55" s="3"/>
      <c r="P55" s="2"/>
      <c r="Q55" s="4">
        <f>SUM(S55:V55)</f>
        <v>0</v>
      </c>
      <c r="R55" s="9"/>
      <c r="S55" s="10"/>
      <c r="T55" s="10"/>
      <c r="U55" s="10"/>
      <c r="V55" s="10"/>
      <c r="X55" s="10"/>
    </row>
    <row r="56" spans="1:24" s="1" customFormat="1" ht="12.75">
      <c r="A56" s="46"/>
      <c r="L56" s="9"/>
      <c r="M56" s="9"/>
      <c r="N56" s="9"/>
      <c r="O56" s="3"/>
      <c r="P56" s="2"/>
      <c r="S56" s="9"/>
      <c r="T56" s="9"/>
      <c r="U56" s="9"/>
      <c r="V56" s="9"/>
      <c r="X56" s="9"/>
    </row>
    <row r="57" spans="1:24" s="1" customFormat="1" ht="12.75">
      <c r="A57" s="46"/>
      <c r="B57" s="8" t="s">
        <v>1</v>
      </c>
      <c r="H57" s="1" t="s">
        <v>20</v>
      </c>
      <c r="J57" s="4">
        <f>SUM(L57:N57)</f>
        <v>0</v>
      </c>
      <c r="K57" s="5"/>
      <c r="L57" s="4">
        <f>SUM(L40:L41,L44:L45,L48:L49,L52:L55)</f>
        <v>0</v>
      </c>
      <c r="M57" s="4">
        <f>SUM(M40:M41,M44:M45,M48:M49,M52:M55)</f>
        <v>0</v>
      </c>
      <c r="N57" s="4">
        <f>SUM(N40:N41,N44:N45,N48:N49,N52:N55)</f>
        <v>0</v>
      </c>
      <c r="O57" s="3"/>
      <c r="P57" s="2"/>
      <c r="Q57" s="4">
        <f>SUM(S57:V57)</f>
        <v>0</v>
      </c>
      <c r="R57" s="5"/>
      <c r="S57" s="4">
        <f>SUM(S40:S41,S44:S45,S48:S49,S52:S55)</f>
        <v>0</v>
      </c>
      <c r="T57" s="4">
        <f>SUM(T40:T41,T44:T45,T48:T49,T52:T55)</f>
        <v>0</v>
      </c>
      <c r="U57" s="4">
        <f>SUM(U40:U41,U44:U45,U48:U49,U52:U55)</f>
        <v>0</v>
      </c>
      <c r="V57" s="4">
        <f>SUM(V40:V41,V44:V45,V48:V49,V52:V55)</f>
        <v>0</v>
      </c>
      <c r="X57" s="4">
        <f>SUM(X40:X41,X44:X45,X48:X49,X52:X55)</f>
        <v>0</v>
      </c>
    </row>
    <row r="58" spans="1:24" s="1" customFormat="1" ht="12.75">
      <c r="J58" s="9"/>
      <c r="K58" s="9"/>
      <c r="L58" s="9"/>
      <c r="M58" s="9"/>
      <c r="N58" s="9"/>
      <c r="O58" s="3"/>
      <c r="P58" s="2"/>
    </row>
    <row r="59" spans="1:24" s="1" customFormat="1" ht="12.75">
      <c r="B59" s="8"/>
      <c r="L59" s="9"/>
      <c r="M59" s="9"/>
      <c r="N59" s="9"/>
      <c r="O59" s="3"/>
      <c r="P59" s="2"/>
    </row>
    <row r="60" spans="1:24" s="1" customFormat="1">
      <c r="B60" s="8" t="s">
        <v>70</v>
      </c>
      <c r="J60" s="9"/>
      <c r="K60" s="9"/>
      <c r="L60" s="167"/>
      <c r="M60" s="167"/>
      <c r="N60" s="167"/>
      <c r="O60" s="3"/>
      <c r="P60" s="2"/>
    </row>
    <row r="61" spans="1:24" s="1" customFormat="1">
      <c r="J61" s="9"/>
      <c r="K61" s="9"/>
      <c r="L61" s="167"/>
      <c r="M61" s="167"/>
      <c r="N61" s="167"/>
      <c r="O61" s="3"/>
      <c r="P61" s="2"/>
    </row>
    <row r="62" spans="1:24" s="1" customFormat="1" ht="12.75">
      <c r="B62" s="8" t="s">
        <v>16</v>
      </c>
      <c r="C62" s="8"/>
      <c r="D62" s="8"/>
      <c r="E62" s="8"/>
      <c r="F62" s="8"/>
      <c r="G62" s="8"/>
      <c r="H62" s="8"/>
      <c r="I62" s="8"/>
      <c r="L62" s="9"/>
      <c r="M62" s="9"/>
      <c r="O62" s="3"/>
      <c r="P62" s="2"/>
      <c r="S62" s="9"/>
      <c r="X62" s="9"/>
    </row>
    <row r="63" spans="1:24" s="1" customFormat="1" ht="12.75">
      <c r="A63" s="46"/>
      <c r="B63" s="1" t="s">
        <v>15</v>
      </c>
      <c r="H63" s="1" t="s">
        <v>20</v>
      </c>
      <c r="J63" s="4">
        <f>SUM(L63:N63)</f>
        <v>0</v>
      </c>
      <c r="L63" s="4">
        <f t="shared" ref="L63:N64" si="0">L17+L40</f>
        <v>0</v>
      </c>
      <c r="M63" s="4">
        <f t="shared" si="0"/>
        <v>0</v>
      </c>
      <c r="N63" s="4">
        <f t="shared" si="0"/>
        <v>0</v>
      </c>
      <c r="O63" s="3"/>
      <c r="P63" s="2"/>
      <c r="Q63" s="4">
        <f>SUM(S63:V63)</f>
        <v>0</v>
      </c>
      <c r="S63" s="4">
        <f t="shared" ref="S63:U64" si="1">S17+S40</f>
        <v>0</v>
      </c>
      <c r="T63" s="4">
        <f t="shared" ref="T63" si="2">T17+T40</f>
        <v>0</v>
      </c>
      <c r="U63" s="4">
        <f t="shared" si="1"/>
        <v>0</v>
      </c>
      <c r="V63" s="4">
        <f t="shared" ref="V63" si="3">V17+V40</f>
        <v>0</v>
      </c>
      <c r="X63" s="4">
        <f>X17+X40</f>
        <v>0</v>
      </c>
    </row>
    <row r="64" spans="1:24" s="1" customFormat="1" ht="12.75">
      <c r="A64" s="46"/>
      <c r="B64" s="1" t="s">
        <v>14</v>
      </c>
      <c r="H64" s="1" t="s">
        <v>20</v>
      </c>
      <c r="J64" s="4">
        <f>SUM(L64:N64)</f>
        <v>939145.44900472229</v>
      </c>
      <c r="L64" s="4">
        <f>L18+L41</f>
        <v>551781.55300000007</v>
      </c>
      <c r="M64" s="4">
        <f t="shared" si="0"/>
        <v>387363.89600472216</v>
      </c>
      <c r="N64" s="4">
        <f t="shared" si="0"/>
        <v>0</v>
      </c>
      <c r="O64" s="3"/>
      <c r="P64" s="2"/>
      <c r="Q64" s="4">
        <f>SUM(S64:V64)</f>
        <v>0</v>
      </c>
      <c r="S64" s="4">
        <f t="shared" si="1"/>
        <v>0</v>
      </c>
      <c r="T64" s="4">
        <f t="shared" ref="T64" si="4">T18+T41</f>
        <v>0</v>
      </c>
      <c r="U64" s="4">
        <f t="shared" si="1"/>
        <v>0</v>
      </c>
      <c r="V64" s="4">
        <f t="shared" ref="V64" si="5">V18+V41</f>
        <v>0</v>
      </c>
      <c r="X64" s="4">
        <f>X18+X41</f>
        <v>0</v>
      </c>
    </row>
    <row r="65" spans="1:24" s="1" customFormat="1" ht="12.75">
      <c r="A65" s="46"/>
      <c r="J65" s="9"/>
      <c r="L65" s="50"/>
      <c r="M65" s="50"/>
      <c r="N65" s="50"/>
      <c r="O65" s="3"/>
      <c r="P65" s="2"/>
      <c r="Q65" s="9"/>
      <c r="S65" s="50"/>
      <c r="T65" s="50"/>
      <c r="U65" s="50"/>
      <c r="V65" s="50"/>
      <c r="X65" s="50"/>
    </row>
    <row r="66" spans="1:24" s="1" customFormat="1" ht="12.75">
      <c r="A66" s="46"/>
      <c r="B66" s="8" t="s">
        <v>13</v>
      </c>
      <c r="C66" s="8"/>
      <c r="D66" s="8"/>
      <c r="E66" s="8"/>
      <c r="F66" s="8"/>
      <c r="G66" s="8"/>
      <c r="J66" s="9"/>
      <c r="L66" s="50"/>
      <c r="M66" s="50"/>
      <c r="N66" s="50"/>
      <c r="O66" s="3"/>
      <c r="P66" s="2"/>
      <c r="Q66" s="9"/>
      <c r="S66" s="50"/>
      <c r="T66" s="50"/>
      <c r="U66" s="50"/>
      <c r="V66" s="50"/>
      <c r="X66" s="50"/>
    </row>
    <row r="67" spans="1:24" s="1" customFormat="1" ht="12.75">
      <c r="A67" s="46"/>
      <c r="B67" s="1" t="s">
        <v>12</v>
      </c>
      <c r="H67" s="1" t="s">
        <v>20</v>
      </c>
      <c r="J67" s="4">
        <f>SUM(L67:N67)</f>
        <v>2086645.1040012781</v>
      </c>
      <c r="L67" s="4">
        <f>L21+L44</f>
        <v>663525.10400127794</v>
      </c>
      <c r="M67" s="4">
        <f>M21+M44</f>
        <v>91078</v>
      </c>
      <c r="N67" s="4">
        <f>N21+N44</f>
        <v>1332042</v>
      </c>
      <c r="O67" s="3"/>
      <c r="P67" s="2"/>
      <c r="Q67" s="4">
        <f>SUM(S67:V67)</f>
        <v>4152.4578873272667</v>
      </c>
      <c r="S67" s="4">
        <f>S21+S44</f>
        <v>4152.4578873272667</v>
      </c>
      <c r="T67" s="4">
        <f>T21+T44</f>
        <v>0</v>
      </c>
      <c r="U67" s="4">
        <f>U21+U44</f>
        <v>0</v>
      </c>
      <c r="V67" s="4">
        <f>V21+V44</f>
        <v>0</v>
      </c>
      <c r="X67" s="4">
        <f>X21+X44</f>
        <v>0</v>
      </c>
    </row>
    <row r="68" spans="1:24" s="1" customFormat="1" ht="12.75">
      <c r="A68" s="46"/>
      <c r="B68" s="1" t="s">
        <v>10</v>
      </c>
      <c r="H68" s="1" t="s">
        <v>20</v>
      </c>
      <c r="J68" s="4">
        <f>SUM(L68:N68)</f>
        <v>0</v>
      </c>
      <c r="L68" s="4">
        <f>L20+L43</f>
        <v>0</v>
      </c>
      <c r="M68" s="4">
        <f>M20+M43</f>
        <v>0</v>
      </c>
      <c r="N68" s="4">
        <f>N20+N43</f>
        <v>0</v>
      </c>
      <c r="O68" s="3"/>
      <c r="P68" s="2"/>
      <c r="Q68" s="4">
        <f>SUM(S68:V68)</f>
        <v>0</v>
      </c>
      <c r="S68" s="4">
        <f>S20+S43</f>
        <v>0</v>
      </c>
      <c r="T68" s="4">
        <f>T20+T43</f>
        <v>0</v>
      </c>
      <c r="U68" s="4">
        <f>U20+U43</f>
        <v>0</v>
      </c>
      <c r="V68" s="4">
        <f>V20+V43</f>
        <v>0</v>
      </c>
      <c r="X68" s="4">
        <f>X20+X43</f>
        <v>0</v>
      </c>
    </row>
    <row r="69" spans="1:24" s="1" customFormat="1" ht="12.75">
      <c r="A69" s="46"/>
      <c r="J69" s="9"/>
      <c r="L69" s="50"/>
      <c r="M69" s="50"/>
      <c r="N69" s="50"/>
      <c r="O69" s="3"/>
      <c r="P69" s="2"/>
      <c r="Q69" s="9"/>
      <c r="S69" s="50"/>
      <c r="T69" s="50"/>
      <c r="U69" s="50"/>
      <c r="V69" s="50"/>
      <c r="X69" s="50"/>
    </row>
    <row r="70" spans="1:24" s="1" customFormat="1" ht="12.75">
      <c r="A70" s="46"/>
      <c r="B70" s="8" t="s">
        <v>9</v>
      </c>
      <c r="C70" s="8"/>
      <c r="D70" s="8"/>
      <c r="E70" s="8"/>
      <c r="F70" s="8"/>
      <c r="G70" s="8"/>
      <c r="J70" s="9"/>
      <c r="L70" s="50"/>
      <c r="M70" s="50"/>
      <c r="N70" s="50"/>
      <c r="O70" s="3"/>
      <c r="P70" s="2"/>
      <c r="Q70" s="9"/>
      <c r="S70" s="50"/>
      <c r="T70" s="50"/>
      <c r="U70" s="50"/>
      <c r="V70" s="50"/>
      <c r="X70" s="50"/>
    </row>
    <row r="71" spans="1:24" s="1" customFormat="1" ht="12.75">
      <c r="A71" s="46"/>
      <c r="B71" s="1" t="s">
        <v>8</v>
      </c>
      <c r="H71" s="1" t="s">
        <v>20</v>
      </c>
      <c r="J71" s="4">
        <f>SUM(L71:N71)</f>
        <v>0</v>
      </c>
      <c r="L71" s="4">
        <f t="shared" ref="L71:N72" si="6">L25+L48</f>
        <v>0</v>
      </c>
      <c r="M71" s="4">
        <f t="shared" si="6"/>
        <v>0</v>
      </c>
      <c r="N71" s="4">
        <f t="shared" si="6"/>
        <v>0</v>
      </c>
      <c r="O71" s="3"/>
      <c r="P71" s="2"/>
      <c r="Q71" s="4">
        <f>SUM(S71:V71)</f>
        <v>0</v>
      </c>
      <c r="S71" s="4">
        <f>S29+S52</f>
        <v>0</v>
      </c>
      <c r="T71" s="4">
        <f>T29+T52</f>
        <v>0</v>
      </c>
      <c r="U71" s="4">
        <f>U29+U52</f>
        <v>0</v>
      </c>
      <c r="V71" s="4">
        <f>V29+V52</f>
        <v>0</v>
      </c>
      <c r="X71" s="4">
        <f>X29+X52</f>
        <v>0</v>
      </c>
    </row>
    <row r="72" spans="1:24" s="1" customFormat="1" ht="12.75">
      <c r="A72" s="46"/>
      <c r="B72" s="1" t="s">
        <v>7</v>
      </c>
      <c r="H72" s="1" t="s">
        <v>20</v>
      </c>
      <c r="J72" s="4">
        <f>SUM(L72:N72)</f>
        <v>0</v>
      </c>
      <c r="L72" s="4">
        <f t="shared" si="6"/>
        <v>0</v>
      </c>
      <c r="M72" s="4">
        <f t="shared" si="6"/>
        <v>0</v>
      </c>
      <c r="N72" s="4">
        <f t="shared" si="6"/>
        <v>0</v>
      </c>
      <c r="O72" s="3"/>
      <c r="P72" s="2"/>
      <c r="Q72" s="5"/>
      <c r="R72" s="46"/>
      <c r="S72" s="5"/>
      <c r="T72" s="5"/>
      <c r="U72" s="5"/>
      <c r="V72" s="5"/>
      <c r="X72" s="5"/>
    </row>
    <row r="73" spans="1:24" s="1" customFormat="1" ht="12.75">
      <c r="A73" s="46"/>
      <c r="J73" s="9"/>
      <c r="L73" s="5"/>
      <c r="M73" s="5"/>
      <c r="N73" s="5"/>
      <c r="O73" s="3"/>
      <c r="P73" s="2"/>
      <c r="Q73" s="9"/>
      <c r="S73" s="5"/>
      <c r="T73" s="5"/>
      <c r="U73" s="5"/>
      <c r="V73" s="5"/>
      <c r="X73" s="5"/>
    </row>
    <row r="74" spans="1:24" s="1" customFormat="1" ht="12.75">
      <c r="A74" s="46"/>
      <c r="B74" s="8" t="s">
        <v>6</v>
      </c>
      <c r="C74" s="8"/>
      <c r="D74" s="8"/>
      <c r="E74" s="8"/>
      <c r="F74" s="8"/>
      <c r="G74" s="8"/>
      <c r="J74" s="9"/>
      <c r="L74" s="50"/>
      <c r="M74" s="50"/>
      <c r="N74" s="50"/>
      <c r="O74" s="3"/>
      <c r="P74" s="2"/>
      <c r="Q74" s="9"/>
      <c r="S74" s="50"/>
      <c r="T74" s="50"/>
      <c r="U74" s="50"/>
      <c r="V74" s="50"/>
      <c r="X74" s="50"/>
    </row>
    <row r="75" spans="1:24" s="1" customFormat="1" ht="12.75">
      <c r="A75" s="46"/>
      <c r="B75" s="1" t="s">
        <v>5</v>
      </c>
      <c r="D75" s="16"/>
      <c r="H75" s="1" t="s">
        <v>20</v>
      </c>
      <c r="J75" s="4">
        <f>SUM(L75:N75)</f>
        <v>0</v>
      </c>
      <c r="L75" s="4">
        <f>L29+L52</f>
        <v>0</v>
      </c>
      <c r="M75" s="4">
        <f>M29+M52</f>
        <v>0</v>
      </c>
      <c r="N75" s="4">
        <f>N29+N52</f>
        <v>0</v>
      </c>
      <c r="O75" s="3"/>
      <c r="P75" s="2"/>
      <c r="Q75" s="4">
        <f>SUM(S75:V75)</f>
        <v>0</v>
      </c>
      <c r="S75" s="4">
        <f>S29+S52</f>
        <v>0</v>
      </c>
      <c r="T75" s="4">
        <f>T29+T52</f>
        <v>0</v>
      </c>
      <c r="U75" s="4">
        <f>U29+U52</f>
        <v>0</v>
      </c>
      <c r="V75" s="4">
        <f>V29+V52</f>
        <v>0</v>
      </c>
      <c r="X75" s="4">
        <f>X29+X52</f>
        <v>0</v>
      </c>
    </row>
    <row r="76" spans="1:24" s="1" customFormat="1" ht="12.75">
      <c r="A76" s="46"/>
      <c r="B76" s="1" t="s">
        <v>3</v>
      </c>
      <c r="H76" s="1" t="s">
        <v>20</v>
      </c>
      <c r="J76" s="4">
        <f>SUM(L76:N76)</f>
        <v>0</v>
      </c>
      <c r="L76" s="4">
        <f t="shared" ref="L76:N77" si="7">L30+L54</f>
        <v>0</v>
      </c>
      <c r="M76" s="4">
        <f t="shared" si="7"/>
        <v>0</v>
      </c>
      <c r="N76" s="4">
        <f t="shared" si="7"/>
        <v>0</v>
      </c>
      <c r="O76" s="3"/>
      <c r="P76" s="2"/>
      <c r="Q76" s="4">
        <f>SUM(S76:V76)</f>
        <v>0</v>
      </c>
      <c r="S76" s="4">
        <f t="shared" ref="S76:U77" si="8">S30+S54</f>
        <v>0</v>
      </c>
      <c r="T76" s="4">
        <f t="shared" ref="T76" si="9">T30+T54</f>
        <v>0</v>
      </c>
      <c r="U76" s="4">
        <f t="shared" si="8"/>
        <v>0</v>
      </c>
      <c r="V76" s="4">
        <f t="shared" ref="V76" si="10">V30+V54</f>
        <v>0</v>
      </c>
      <c r="X76" s="4">
        <f>X30+X54</f>
        <v>0</v>
      </c>
    </row>
    <row r="77" spans="1:24" s="1" customFormat="1" ht="12.75">
      <c r="A77" s="46"/>
      <c r="B77" s="1" t="s">
        <v>2</v>
      </c>
      <c r="H77" s="1" t="s">
        <v>20</v>
      </c>
      <c r="J77" s="4">
        <f>SUM(L77:N77)</f>
        <v>180.74453460623752</v>
      </c>
      <c r="L77" s="4">
        <f t="shared" si="7"/>
        <v>180.74453460623752</v>
      </c>
      <c r="M77" s="4">
        <f t="shared" si="7"/>
        <v>0</v>
      </c>
      <c r="N77" s="4">
        <f t="shared" si="7"/>
        <v>0</v>
      </c>
      <c r="O77" s="3"/>
      <c r="P77" s="2"/>
      <c r="Q77" s="4">
        <f>SUM(S77:V77)</f>
        <v>1</v>
      </c>
      <c r="S77" s="4">
        <f t="shared" si="8"/>
        <v>1</v>
      </c>
      <c r="T77" s="4">
        <f t="shared" ref="T77" si="11">T31+T55</f>
        <v>0</v>
      </c>
      <c r="U77" s="4">
        <f t="shared" si="8"/>
        <v>0</v>
      </c>
      <c r="V77" s="4">
        <f t="shared" ref="V77" si="12">V31+V55</f>
        <v>0</v>
      </c>
      <c r="X77" s="4">
        <f>X31+X55</f>
        <v>0</v>
      </c>
    </row>
    <row r="78" spans="1:24" s="1" customFormat="1" ht="12.75">
      <c r="A78" s="46"/>
      <c r="J78" s="9"/>
      <c r="L78" s="50"/>
      <c r="M78" s="50"/>
      <c r="N78" s="50"/>
      <c r="O78" s="3"/>
      <c r="P78" s="2"/>
      <c r="Q78" s="9"/>
      <c r="S78" s="50"/>
      <c r="T78" s="50"/>
      <c r="U78" s="50"/>
      <c r="V78" s="50"/>
      <c r="X78" s="50"/>
    </row>
    <row r="79" spans="1:24" s="1" customFormat="1" ht="12.75">
      <c r="A79" s="46"/>
      <c r="B79" s="8" t="s">
        <v>69</v>
      </c>
      <c r="C79" s="8"/>
      <c r="D79" s="8"/>
      <c r="E79" s="8"/>
      <c r="F79" s="8"/>
      <c r="G79" s="8"/>
      <c r="O79" s="3"/>
      <c r="P79" s="2"/>
    </row>
    <row r="80" spans="1:24" s="1" customFormat="1" ht="12.75">
      <c r="A80" s="46"/>
      <c r="B80" s="1" t="s">
        <v>116</v>
      </c>
      <c r="C80" s="8"/>
      <c r="D80" s="8"/>
      <c r="E80" s="8"/>
      <c r="F80" s="8"/>
      <c r="G80" s="8"/>
      <c r="H80" s="1" t="s">
        <v>20</v>
      </c>
      <c r="J80" s="4">
        <f>SUM(L80:N80)</f>
        <v>3025971.2975406065</v>
      </c>
      <c r="L80" s="4">
        <f>SUM(L63:L64,L67:L68,L75:L77)</f>
        <v>1215487.4015358842</v>
      </c>
      <c r="M80" s="4">
        <f>SUM(M63:M64,M67:M68,M75:M77)</f>
        <v>478441.89600472216</v>
      </c>
      <c r="N80" s="4">
        <f>SUM(N63:N64,N67:N68,N75:N77)</f>
        <v>1332042</v>
      </c>
      <c r="O80" s="3"/>
      <c r="P80" s="2"/>
      <c r="Q80" s="4">
        <f>SUM(S80:V80)</f>
        <v>4153.4578873272667</v>
      </c>
      <c r="S80" s="4">
        <f>SUM(S63:S64,S67:S68,S75:S77)</f>
        <v>4153.4578873272667</v>
      </c>
      <c r="T80" s="4">
        <f>SUM(T63:T64,T67:T68,T75:T77)</f>
        <v>0</v>
      </c>
      <c r="U80" s="4">
        <f>SUM(U63:U64,U67:U68,U75:U77)</f>
        <v>0</v>
      </c>
      <c r="V80" s="4">
        <f>SUM(V63:V64,V67:V68,V75:V77)</f>
        <v>0</v>
      </c>
      <c r="X80" s="4">
        <f>SUM(X63:X64,X67:X68,X75:X77)</f>
        <v>0</v>
      </c>
    </row>
    <row r="81" spans="1:24" s="1" customFormat="1" ht="12.75">
      <c r="A81" s="46"/>
      <c r="B81" s="1" t="s">
        <v>102</v>
      </c>
      <c r="H81" s="1" t="s">
        <v>20</v>
      </c>
      <c r="J81" s="4">
        <f>SUM(L81:N81)</f>
        <v>0</v>
      </c>
      <c r="K81" s="9"/>
      <c r="L81" s="4">
        <f>SUM(L71:L72)</f>
        <v>0</v>
      </c>
      <c r="M81" s="4">
        <f>SUM(M71:M72)</f>
        <v>0</v>
      </c>
      <c r="N81" s="4">
        <f>SUM(N71:N72)</f>
        <v>0</v>
      </c>
      <c r="O81" s="3"/>
      <c r="P81" s="2"/>
      <c r="Q81" s="5"/>
      <c r="R81" s="5"/>
      <c r="S81" s="5"/>
      <c r="U81" s="5"/>
      <c r="V81" s="5"/>
      <c r="X81" s="5"/>
    </row>
    <row r="82" spans="1:24">
      <c r="B82" s="46"/>
      <c r="C82" s="46"/>
      <c r="D82" s="46"/>
      <c r="E82" s="46"/>
      <c r="F82" s="46"/>
      <c r="G82" s="46"/>
      <c r="H82" s="46"/>
      <c r="I82" s="46"/>
      <c r="J82" s="5"/>
      <c r="K82" s="5"/>
      <c r="L82" s="5"/>
      <c r="M82" s="5"/>
      <c r="N82" s="5"/>
    </row>
    <row r="83" spans="1:24" s="32" customFormat="1" ht="12.75">
      <c r="B83" s="32" t="s">
        <v>74</v>
      </c>
      <c r="O83" s="33"/>
      <c r="P83" s="34"/>
    </row>
    <row r="84" spans="1:24" s="1" customFormat="1" ht="12.75">
      <c r="L84" s="50"/>
      <c r="M84" s="50"/>
      <c r="N84" s="50"/>
      <c r="O84" s="3"/>
      <c r="P84" s="2"/>
    </row>
    <row r="85" spans="1:24" s="1" customFormat="1" ht="12.75">
      <c r="B85" s="8" t="s">
        <v>72</v>
      </c>
      <c r="L85" s="50"/>
      <c r="M85" s="50"/>
      <c r="N85" s="50"/>
      <c r="O85" s="3"/>
      <c r="P85" s="2"/>
    </row>
    <row r="86" spans="1:24" s="1" customFormat="1" ht="12.75">
      <c r="O86" s="3"/>
      <c r="P86" s="2"/>
    </row>
    <row r="87" spans="1:24" s="1" customFormat="1" ht="12.75">
      <c r="B87" s="8" t="s">
        <v>16</v>
      </c>
      <c r="C87" s="8"/>
      <c r="D87" s="8"/>
      <c r="E87" s="8"/>
      <c r="F87" s="8"/>
      <c r="G87" s="8"/>
      <c r="H87" s="8"/>
      <c r="I87" s="8"/>
      <c r="O87" s="3"/>
      <c r="P87" s="2"/>
    </row>
    <row r="88" spans="1:24" s="1" customFormat="1" ht="12.75">
      <c r="A88" s="46"/>
      <c r="B88" s="1" t="s">
        <v>15</v>
      </c>
      <c r="H88" s="1" t="s">
        <v>18</v>
      </c>
      <c r="J88" s="4">
        <f>SUM(L88:N88)</f>
        <v>0</v>
      </c>
      <c r="L88" s="49">
        <f>'INPUT OPEX EHD'!L34</f>
        <v>0</v>
      </c>
      <c r="M88" s="49">
        <f>'INPUT OPEX EHD'!M34</f>
        <v>0</v>
      </c>
      <c r="N88" s="49">
        <f>'INPUT OPEX EHD'!N34</f>
        <v>0</v>
      </c>
      <c r="O88" s="3"/>
      <c r="P88" s="2"/>
      <c r="Q88" s="4">
        <f>SUM(S88:V88)</f>
        <v>0</v>
      </c>
      <c r="S88" s="51">
        <f>'INPUT OPEX EHD'!T34</f>
        <v>0</v>
      </c>
      <c r="T88" s="51">
        <f>'INPUT OPEX EHD'!U34</f>
        <v>0</v>
      </c>
      <c r="U88" s="51">
        <f>'INPUT OPEX EHD'!V34</f>
        <v>0</v>
      </c>
      <c r="V88" s="51">
        <f>'INPUT OPEX EHD'!W34</f>
        <v>0</v>
      </c>
      <c r="X88" s="51">
        <f>'INPUT OPEX EHD'!U34</f>
        <v>0</v>
      </c>
    </row>
    <row r="89" spans="1:24" s="1" customFormat="1" ht="12.75">
      <c r="A89" s="46"/>
      <c r="B89" s="1" t="s">
        <v>14</v>
      </c>
      <c r="H89" s="1" t="s">
        <v>18</v>
      </c>
      <c r="J89" s="4">
        <f>SUM(L89:N89)</f>
        <v>792475.40819975012</v>
      </c>
      <c r="L89" s="49">
        <f>'INPUT OPEX EHD'!L35</f>
        <v>473205.12979999994</v>
      </c>
      <c r="M89" s="49">
        <f>'INPUT OPEX EHD'!M35</f>
        <v>319270.27839975024</v>
      </c>
      <c r="N89" s="49">
        <f>'INPUT OPEX EHD'!N35</f>
        <v>0</v>
      </c>
      <c r="O89" s="3"/>
      <c r="P89" s="2"/>
      <c r="Q89" s="4">
        <f>SUM(S89:V89)</f>
        <v>0</v>
      </c>
      <c r="S89" s="51">
        <f>'INPUT OPEX EHD'!T35</f>
        <v>0</v>
      </c>
      <c r="T89" s="51">
        <f>'INPUT OPEX EHD'!U35</f>
        <v>0</v>
      </c>
      <c r="U89" s="51">
        <f>'INPUT OPEX EHD'!V35</f>
        <v>0</v>
      </c>
      <c r="V89" s="51">
        <f>'INPUT OPEX EHD'!W35</f>
        <v>0</v>
      </c>
      <c r="X89" s="51">
        <f>'INPUT OPEX EHD'!U35</f>
        <v>0</v>
      </c>
    </row>
    <row r="90" spans="1:24" s="1" customFormat="1" ht="12.75">
      <c r="A90" s="46"/>
      <c r="J90" s="9"/>
      <c r="L90" s="9"/>
      <c r="M90" s="9"/>
      <c r="N90" s="9"/>
      <c r="O90" s="3"/>
      <c r="P90" s="2"/>
      <c r="Q90" s="9"/>
      <c r="S90" s="9"/>
      <c r="U90" s="9"/>
      <c r="V90" s="9"/>
      <c r="X90" s="9"/>
    </row>
    <row r="91" spans="1:24" s="1" customFormat="1" ht="12.75">
      <c r="A91" s="46"/>
      <c r="B91" s="8" t="s">
        <v>13</v>
      </c>
      <c r="C91" s="8"/>
      <c r="D91" s="8"/>
      <c r="E91" s="8"/>
      <c r="F91" s="8"/>
      <c r="G91" s="8"/>
      <c r="J91" s="9"/>
      <c r="L91" s="9"/>
      <c r="M91" s="9"/>
      <c r="N91" s="9"/>
      <c r="O91" s="3"/>
      <c r="P91" s="2"/>
      <c r="Q91" s="9"/>
      <c r="S91" s="9"/>
      <c r="U91" s="9"/>
      <c r="V91" s="9"/>
      <c r="X91" s="9"/>
    </row>
    <row r="92" spans="1:24" s="1" customFormat="1" ht="12.75">
      <c r="A92" s="46"/>
      <c r="B92" s="1" t="s">
        <v>12</v>
      </c>
      <c r="H92" s="1" t="s">
        <v>18</v>
      </c>
      <c r="J92" s="4">
        <f>SUM(L92:N92)</f>
        <v>2069511.8132989018</v>
      </c>
      <c r="L92" s="49">
        <f>'INPUT OPEX EHD'!L38</f>
        <v>573410.81329890178</v>
      </c>
      <c r="M92" s="49">
        <f>'INPUT OPEX EHD'!M38</f>
        <v>130645.99999999999</v>
      </c>
      <c r="N92" s="49">
        <f>'INPUT OPEX EHD'!N38</f>
        <v>1365455</v>
      </c>
      <c r="O92" s="3"/>
      <c r="P92" s="2"/>
      <c r="Q92" s="4">
        <f>SUM(S92:V92)</f>
        <v>6890.0580488024561</v>
      </c>
      <c r="S92" s="49">
        <f>'INPUT OPEX EHD'!T38</f>
        <v>678.03462626559292</v>
      </c>
      <c r="T92" s="4">
        <f>4/5*X92</f>
        <v>4969.6187380294905</v>
      </c>
      <c r="U92" s="49">
        <f>'INPUT OPEX EHD'!V38</f>
        <v>0</v>
      </c>
      <c r="V92" s="4">
        <f>1/5*X92</f>
        <v>1242.4046845073726</v>
      </c>
      <c r="X92" s="49">
        <f>'INPUT OPEX EHD'!U38</f>
        <v>6212.0234225368622</v>
      </c>
    </row>
    <row r="93" spans="1:24" s="1" customFormat="1" ht="12.75">
      <c r="A93" s="46"/>
      <c r="B93" s="1" t="s">
        <v>11</v>
      </c>
      <c r="H93" s="1" t="s">
        <v>18</v>
      </c>
      <c r="J93" s="4">
        <f>SUM(L93:N93)</f>
        <v>0</v>
      </c>
      <c r="L93" s="49">
        <f>'INPUT OPEX EHD'!L39</f>
        <v>0</v>
      </c>
      <c r="M93" s="49">
        <f>'INPUT OPEX EHD'!M39</f>
        <v>0</v>
      </c>
      <c r="N93" s="49">
        <f>'INPUT OPEX EHD'!N39</f>
        <v>0</v>
      </c>
      <c r="O93" s="3"/>
      <c r="P93" s="2"/>
      <c r="Q93" s="4">
        <f>SUM(S93:V93)</f>
        <v>0</v>
      </c>
      <c r="S93" s="49">
        <f>'INPUT OPEX EHD'!T39</f>
        <v>0</v>
      </c>
      <c r="T93" s="4">
        <f t="shared" ref="T93:T94" si="13">4/5*X93</f>
        <v>0</v>
      </c>
      <c r="U93" s="49">
        <f>'INPUT OPEX EHD'!V39</f>
        <v>0</v>
      </c>
      <c r="V93" s="4">
        <f>1/5*X93</f>
        <v>0</v>
      </c>
      <c r="X93" s="49">
        <f>'INPUT OPEX EHD'!U39</f>
        <v>0</v>
      </c>
    </row>
    <row r="94" spans="1:24" s="1" customFormat="1" ht="12.75">
      <c r="A94" s="46"/>
      <c r="B94" s="1" t="s">
        <v>10</v>
      </c>
      <c r="H94" s="1" t="s">
        <v>18</v>
      </c>
      <c r="J94" s="4">
        <f>SUM(L94:N94)</f>
        <v>0</v>
      </c>
      <c r="L94" s="49">
        <f>'INPUT OPEX EHD'!L40</f>
        <v>0</v>
      </c>
      <c r="M94" s="49">
        <f>'INPUT OPEX EHD'!M40</f>
        <v>0</v>
      </c>
      <c r="N94" s="49">
        <f>'INPUT OPEX EHD'!N40</f>
        <v>0</v>
      </c>
      <c r="O94" s="3"/>
      <c r="P94" s="2"/>
      <c r="Q94" s="4">
        <f>SUM(S94:V94)</f>
        <v>0</v>
      </c>
      <c r="S94" s="49">
        <f>'INPUT OPEX EHD'!T40</f>
        <v>0</v>
      </c>
      <c r="T94" s="4">
        <f t="shared" si="13"/>
        <v>0</v>
      </c>
      <c r="U94" s="49">
        <f>'INPUT OPEX EHD'!V40</f>
        <v>0</v>
      </c>
      <c r="V94" s="4">
        <f>1/5*X94</f>
        <v>0</v>
      </c>
      <c r="X94" s="49">
        <f>'INPUT OPEX EHD'!U40</f>
        <v>0</v>
      </c>
    </row>
    <row r="95" spans="1:24" s="1" customFormat="1" ht="12.75">
      <c r="A95" s="46"/>
      <c r="J95" s="9"/>
      <c r="L95" s="9"/>
      <c r="M95" s="9"/>
      <c r="N95" s="9"/>
      <c r="O95" s="3"/>
      <c r="P95" s="2"/>
      <c r="Q95" s="9"/>
      <c r="S95" s="9"/>
      <c r="U95" s="9"/>
      <c r="V95" s="9"/>
      <c r="X95" s="9"/>
    </row>
    <row r="96" spans="1:24" s="1" customFormat="1" ht="12.75">
      <c r="A96" s="46"/>
      <c r="B96" s="8" t="s">
        <v>9</v>
      </c>
      <c r="C96" s="8"/>
      <c r="D96" s="8"/>
      <c r="E96" s="8"/>
      <c r="F96" s="8"/>
      <c r="G96" s="8"/>
      <c r="J96" s="9"/>
      <c r="L96" s="9"/>
      <c r="M96" s="9"/>
      <c r="N96" s="9"/>
      <c r="O96" s="3"/>
      <c r="P96" s="2"/>
      <c r="Q96" s="9"/>
      <c r="S96" s="9"/>
      <c r="U96" s="9"/>
      <c r="V96" s="9"/>
      <c r="X96" s="9"/>
    </row>
    <row r="97" spans="1:24" s="1" customFormat="1" ht="12.75">
      <c r="A97" s="46"/>
      <c r="B97" s="1" t="s">
        <v>8</v>
      </c>
      <c r="H97" s="1" t="s">
        <v>18</v>
      </c>
      <c r="J97" s="4">
        <f>SUM(L97:N97)</f>
        <v>0</v>
      </c>
      <c r="L97" s="49">
        <f>-'INPUT OPEX EHD'!L43</f>
        <v>0</v>
      </c>
      <c r="M97" s="49">
        <f>-'INPUT OPEX EHD'!M43</f>
        <v>0</v>
      </c>
      <c r="N97" s="49">
        <f>-'INPUT OPEX EHD'!N43</f>
        <v>0</v>
      </c>
      <c r="O97" s="3"/>
      <c r="P97" s="2"/>
      <c r="Q97" s="4">
        <f>SUM(S97:V97)</f>
        <v>0</v>
      </c>
      <c r="S97" s="49">
        <f>'INPUT OPEX EHD'!T43</f>
        <v>0</v>
      </c>
      <c r="T97" s="4">
        <f>4/5*X97</f>
        <v>0</v>
      </c>
      <c r="U97" s="49">
        <f>'INPUT OPEX EHD'!V43</f>
        <v>0</v>
      </c>
      <c r="V97" s="4">
        <f>1/5*X97</f>
        <v>0</v>
      </c>
      <c r="X97" s="49">
        <f>'INPUT OPEX EHD'!U43</f>
        <v>0</v>
      </c>
    </row>
    <row r="98" spans="1:24" s="1" customFormat="1" ht="12.75">
      <c r="A98" s="46"/>
      <c r="B98" s="1" t="s">
        <v>7</v>
      </c>
      <c r="H98" s="1" t="s">
        <v>18</v>
      </c>
      <c r="J98" s="4">
        <f>SUM(L98:N98)</f>
        <v>0</v>
      </c>
      <c r="L98" s="49">
        <f>-'INPUT OPEX EHD'!L44</f>
        <v>0</v>
      </c>
      <c r="M98" s="49">
        <f>-'INPUT OPEX EHD'!M44</f>
        <v>0</v>
      </c>
      <c r="N98" s="49">
        <f>-'INPUT OPEX EHD'!N44</f>
        <v>0</v>
      </c>
      <c r="O98" s="3"/>
      <c r="P98" s="2"/>
      <c r="Q98" s="4">
        <f>SUM(S98:V98)</f>
        <v>0</v>
      </c>
      <c r="S98" s="49">
        <f>'INPUT OPEX EHD'!T44</f>
        <v>0</v>
      </c>
      <c r="T98" s="4">
        <f>4/5*X98</f>
        <v>0</v>
      </c>
      <c r="U98" s="49">
        <f>'INPUT OPEX EHD'!V44</f>
        <v>0</v>
      </c>
      <c r="V98" s="4">
        <f>1/5*X98</f>
        <v>0</v>
      </c>
      <c r="X98" s="49">
        <f>'INPUT OPEX EHD'!U44</f>
        <v>0</v>
      </c>
    </row>
    <row r="99" spans="1:24" s="1" customFormat="1" ht="12.75">
      <c r="A99" s="46"/>
      <c r="J99" s="9"/>
      <c r="L99" s="9"/>
      <c r="M99" s="9"/>
      <c r="N99" s="9"/>
      <c r="O99" s="3"/>
      <c r="P99" s="2"/>
      <c r="Q99" s="9"/>
      <c r="S99" s="9"/>
      <c r="U99" s="9"/>
      <c r="V99" s="9"/>
      <c r="X99" s="9"/>
    </row>
    <row r="100" spans="1:24" s="1" customFormat="1" ht="12.75">
      <c r="A100" s="46"/>
      <c r="B100" s="8" t="s">
        <v>6</v>
      </c>
      <c r="C100" s="8"/>
      <c r="D100" s="8"/>
      <c r="E100" s="8"/>
      <c r="F100" s="8"/>
      <c r="G100" s="8"/>
      <c r="J100" s="9"/>
      <c r="L100" s="9"/>
      <c r="M100" s="9"/>
      <c r="N100" s="9"/>
      <c r="O100" s="3"/>
      <c r="P100" s="2"/>
      <c r="Q100" s="9"/>
      <c r="S100" s="9"/>
      <c r="U100" s="9"/>
      <c r="V100" s="9"/>
      <c r="X100" s="9"/>
    </row>
    <row r="101" spans="1:24" s="1" customFormat="1" ht="12.75">
      <c r="A101" s="46"/>
      <c r="B101" s="1" t="s">
        <v>5</v>
      </c>
      <c r="D101" s="16"/>
      <c r="H101" s="1" t="s">
        <v>18</v>
      </c>
      <c r="J101" s="4">
        <f>SUM(L101:N101)</f>
        <v>0</v>
      </c>
      <c r="L101" s="49">
        <f>'INPUT OPEX EHD'!L47</f>
        <v>0</v>
      </c>
      <c r="M101" s="49">
        <f>'INPUT OPEX EHD'!M47</f>
        <v>0</v>
      </c>
      <c r="N101" s="49">
        <f>'INPUT OPEX EHD'!N47</f>
        <v>0</v>
      </c>
      <c r="O101" s="3"/>
      <c r="P101" s="2"/>
      <c r="Q101" s="4">
        <f>SUM(S101:V101)</f>
        <v>0</v>
      </c>
      <c r="S101" s="49">
        <f>'INPUT OPEX EHD'!T47</f>
        <v>0</v>
      </c>
      <c r="T101" s="4">
        <f>4/5*X101</f>
        <v>0</v>
      </c>
      <c r="U101" s="49">
        <f>'INPUT OPEX EHD'!V47</f>
        <v>0</v>
      </c>
      <c r="V101" s="4">
        <f>1/5*X101</f>
        <v>0</v>
      </c>
      <c r="X101" s="49">
        <f>'INPUT OPEX EHD'!U47</f>
        <v>0</v>
      </c>
    </row>
    <row r="102" spans="1:24" s="1" customFormat="1" ht="12.75">
      <c r="A102" s="46"/>
      <c r="B102" s="1" t="s">
        <v>3</v>
      </c>
      <c r="H102" s="1" t="s">
        <v>18</v>
      </c>
      <c r="J102" s="4">
        <f>SUM(L102:N102)</f>
        <v>0</v>
      </c>
      <c r="L102" s="49">
        <f>'INPUT OPEX EHD'!L48</f>
        <v>0</v>
      </c>
      <c r="M102" s="49">
        <f>'INPUT OPEX EHD'!M48</f>
        <v>0</v>
      </c>
      <c r="N102" s="49">
        <f>'INPUT OPEX EHD'!N48</f>
        <v>0</v>
      </c>
      <c r="O102" s="3"/>
      <c r="P102" s="2"/>
      <c r="Q102" s="4">
        <f>SUM(S102:V102)</f>
        <v>0</v>
      </c>
      <c r="S102" s="49">
        <f>'INPUT OPEX EHD'!T48</f>
        <v>0</v>
      </c>
      <c r="T102" s="4">
        <f>4/5*X102</f>
        <v>0</v>
      </c>
      <c r="U102" s="49">
        <f>'INPUT OPEX EHD'!V48</f>
        <v>0</v>
      </c>
      <c r="V102" s="4">
        <f>1/5*X102</f>
        <v>0</v>
      </c>
      <c r="X102" s="49">
        <f>'INPUT OPEX EHD'!U48</f>
        <v>0</v>
      </c>
    </row>
    <row r="103" spans="1:24" s="1" customFormat="1" ht="12.75">
      <c r="A103" s="46"/>
      <c r="B103" s="1" t="s">
        <v>2</v>
      </c>
      <c r="H103" s="1" t="s">
        <v>18</v>
      </c>
      <c r="J103" s="4">
        <f>SUM(L103:N103)</f>
        <v>0</v>
      </c>
      <c r="L103" s="49">
        <f>'INPUT OPEX EHD'!L49</f>
        <v>0</v>
      </c>
      <c r="M103" s="49">
        <f>'INPUT OPEX EHD'!M49</f>
        <v>0</v>
      </c>
      <c r="N103" s="49">
        <f>'INPUT OPEX EHD'!N49</f>
        <v>0</v>
      </c>
      <c r="O103" s="3"/>
      <c r="P103" s="2"/>
      <c r="Q103" s="4">
        <f>SUM(S103:V103)</f>
        <v>0</v>
      </c>
      <c r="S103" s="49">
        <f>'INPUT OPEX EHD'!T49</f>
        <v>0</v>
      </c>
      <c r="T103" s="4">
        <f>4/5*X103</f>
        <v>0</v>
      </c>
      <c r="U103" s="49">
        <f>'INPUT OPEX EHD'!V49</f>
        <v>0</v>
      </c>
      <c r="V103" s="4">
        <f>1/5*X103</f>
        <v>0</v>
      </c>
      <c r="X103" s="49">
        <f>'INPUT OPEX EHD'!U49</f>
        <v>0</v>
      </c>
    </row>
    <row r="104" spans="1:24" s="1" customFormat="1" ht="12.75">
      <c r="A104" s="46"/>
      <c r="J104" s="9"/>
      <c r="L104" s="9"/>
      <c r="M104" s="9"/>
      <c r="N104" s="9"/>
      <c r="O104" s="3"/>
      <c r="P104" s="2"/>
      <c r="Q104" s="9"/>
      <c r="S104" s="9"/>
      <c r="U104" s="9"/>
      <c r="V104" s="9"/>
      <c r="X104" s="9"/>
    </row>
    <row r="105" spans="1:24" s="1" customFormat="1" ht="12.75">
      <c r="A105" s="46"/>
      <c r="B105" s="8" t="s">
        <v>1</v>
      </c>
      <c r="C105" s="8"/>
      <c r="D105" s="8"/>
      <c r="E105" s="8"/>
      <c r="F105" s="8"/>
      <c r="G105" s="8"/>
      <c r="H105" s="1" t="s">
        <v>18</v>
      </c>
      <c r="J105" s="4">
        <f>SUM(L105:N105)</f>
        <v>2861987.2214986519</v>
      </c>
      <c r="L105" s="4">
        <f>SUM(L88:L89,L92:L94,L97:L98,L101:L103)</f>
        <v>1046615.9430989018</v>
      </c>
      <c r="M105" s="4">
        <f>SUM(M88:M89,M92:M94,M97:M98,M101:M103)</f>
        <v>449916.27839975024</v>
      </c>
      <c r="N105" s="4">
        <f>SUM(N88:N89,N92:N94,N97:N98,N101:N103)</f>
        <v>1365455</v>
      </c>
      <c r="O105" s="3"/>
      <c r="P105" s="2"/>
      <c r="Q105" s="4">
        <f>SUM(S105:V105)</f>
        <v>6890.0580488024561</v>
      </c>
      <c r="S105" s="4">
        <f>SUM(S88:S89,S92:S94,S97:S98,S101:S103)</f>
        <v>678.03462626559292</v>
      </c>
      <c r="T105" s="4">
        <f>SUM(T88:T89,T92:T94,T97:T98,T101:T103)</f>
        <v>4969.6187380294905</v>
      </c>
      <c r="U105" s="4">
        <f>SUM(U88:U89,U92:U94,U97:U98,U101:U103)</f>
        <v>0</v>
      </c>
      <c r="V105" s="4">
        <f>SUM(V88:V89,V92:V94,V97:V98,V101:V103)</f>
        <v>1242.4046845073726</v>
      </c>
      <c r="X105" s="4">
        <f>SUM(X88:X89,X92:X94,X97:X98,X101:X103)</f>
        <v>6212.0234225368622</v>
      </c>
    </row>
    <row r="106" spans="1:24" s="1" customFormat="1" ht="12.75">
      <c r="J106" s="9"/>
      <c r="K106" s="9"/>
      <c r="L106" s="9"/>
      <c r="M106" s="9"/>
      <c r="N106" s="9"/>
      <c r="O106" s="3"/>
      <c r="P106" s="2"/>
    </row>
    <row r="107" spans="1:24" s="1" customFormat="1" ht="12.75">
      <c r="J107" s="9"/>
      <c r="K107" s="9"/>
      <c r="L107" s="9"/>
      <c r="M107" s="9"/>
      <c r="N107" s="9"/>
      <c r="O107" s="3"/>
      <c r="P107" s="2"/>
    </row>
    <row r="108" spans="1:24" s="1" customFormat="1" ht="12.75">
      <c r="B108" s="8"/>
      <c r="J108" s="9"/>
      <c r="K108" s="9"/>
      <c r="O108" s="3"/>
      <c r="P108" s="2"/>
    </row>
    <row r="109" spans="1:24" s="1" customFormat="1" ht="12.75">
      <c r="B109" s="8" t="s">
        <v>71</v>
      </c>
      <c r="J109" s="9"/>
      <c r="K109" s="9"/>
      <c r="L109" s="9"/>
      <c r="M109" s="9"/>
      <c r="N109" s="9"/>
      <c r="O109" s="3"/>
      <c r="P109" s="2"/>
    </row>
    <row r="110" spans="1:24" s="1" customFormat="1" ht="12.75">
      <c r="J110" s="9"/>
      <c r="K110" s="9"/>
      <c r="L110" s="9"/>
      <c r="M110" s="9"/>
      <c r="N110" s="9"/>
      <c r="O110" s="3"/>
      <c r="P110" s="2"/>
    </row>
    <row r="111" spans="1:24" s="1" customFormat="1" ht="12.75">
      <c r="B111" s="8" t="s">
        <v>16</v>
      </c>
      <c r="J111" s="9"/>
      <c r="K111" s="9"/>
      <c r="L111" s="9"/>
      <c r="M111" s="9"/>
      <c r="N111" s="9"/>
      <c r="O111" s="3"/>
      <c r="P111" s="2"/>
    </row>
    <row r="112" spans="1:24" s="1" customFormat="1" ht="12.75">
      <c r="A112" s="46"/>
      <c r="B112" s="1" t="s">
        <v>15</v>
      </c>
      <c r="H112" s="1" t="s">
        <v>18</v>
      </c>
      <c r="J112" s="4">
        <f>SUM(L112:N112)</f>
        <v>0</v>
      </c>
      <c r="K112" s="9"/>
      <c r="L112" s="10"/>
      <c r="M112" s="10"/>
      <c r="N112" s="10"/>
      <c r="O112" s="3"/>
      <c r="P112" s="2"/>
      <c r="Q112" s="4">
        <f t="shared" ref="Q112:Q113" si="14">SUM(S112:V112)</f>
        <v>0</v>
      </c>
      <c r="R112" s="9"/>
      <c r="S112" s="10"/>
      <c r="T112" s="10"/>
      <c r="U112" s="10"/>
      <c r="V112" s="10"/>
      <c r="X112" s="10"/>
    </row>
    <row r="113" spans="1:24" s="1" customFormat="1" ht="12.75">
      <c r="A113" s="46"/>
      <c r="B113" s="1" t="s">
        <v>14</v>
      </c>
      <c r="H113" s="1" t="s">
        <v>18</v>
      </c>
      <c r="J113" s="4">
        <f>SUM(L113:N113)</f>
        <v>0</v>
      </c>
      <c r="K113" s="9"/>
      <c r="L113" s="10"/>
      <c r="M113" s="10"/>
      <c r="N113" s="10"/>
      <c r="O113" s="3"/>
      <c r="P113" s="2"/>
      <c r="Q113" s="4">
        <f t="shared" si="14"/>
        <v>0</v>
      </c>
      <c r="R113" s="9"/>
      <c r="S113" s="10"/>
      <c r="T113" s="10"/>
      <c r="U113" s="10"/>
      <c r="V113" s="10"/>
      <c r="X113" s="10"/>
    </row>
    <row r="114" spans="1:24" s="1" customFormat="1" ht="12.75">
      <c r="A114" s="46"/>
      <c r="J114" s="50"/>
      <c r="K114" s="9"/>
      <c r="L114" s="9"/>
      <c r="M114" s="9"/>
      <c r="N114" s="9"/>
      <c r="O114" s="3"/>
      <c r="P114" s="2"/>
      <c r="Q114" s="50"/>
      <c r="R114" s="9"/>
      <c r="S114" s="9"/>
      <c r="T114" s="9"/>
      <c r="U114" s="9"/>
      <c r="V114" s="9"/>
      <c r="X114" s="9"/>
    </row>
    <row r="115" spans="1:24" s="1" customFormat="1" ht="12.75">
      <c r="A115" s="46"/>
      <c r="B115" s="8" t="s">
        <v>13</v>
      </c>
      <c r="J115" s="50"/>
      <c r="K115" s="9"/>
      <c r="L115" s="9"/>
      <c r="M115" s="9"/>
      <c r="N115" s="9"/>
      <c r="O115" s="3"/>
      <c r="P115" s="2"/>
      <c r="Q115" s="50"/>
      <c r="R115" s="9"/>
      <c r="S115" s="9"/>
      <c r="T115" s="9"/>
      <c r="U115" s="9"/>
      <c r="V115" s="9"/>
      <c r="X115" s="9"/>
    </row>
    <row r="116" spans="1:24" s="1" customFormat="1" ht="12.75">
      <c r="A116" s="46"/>
      <c r="B116" s="1" t="s">
        <v>12</v>
      </c>
      <c r="H116" s="1" t="s">
        <v>18</v>
      </c>
      <c r="J116" s="4">
        <f>SUM(L116:N116)</f>
        <v>0</v>
      </c>
      <c r="K116" s="9"/>
      <c r="L116" s="10"/>
      <c r="M116" s="10"/>
      <c r="N116" s="10"/>
      <c r="O116" s="3"/>
      <c r="P116" s="2"/>
      <c r="Q116" s="4">
        <f t="shared" ref="Q116:Q118" si="15">SUM(S116:V116)</f>
        <v>0</v>
      </c>
      <c r="R116" s="9"/>
      <c r="S116" s="10"/>
      <c r="T116" s="10"/>
      <c r="U116" s="10"/>
      <c r="V116" s="10"/>
      <c r="X116" s="10"/>
    </row>
    <row r="117" spans="1:24" s="1" customFormat="1" ht="12.75">
      <c r="A117" s="46"/>
      <c r="B117" s="1" t="s">
        <v>11</v>
      </c>
      <c r="H117" s="1" t="s">
        <v>18</v>
      </c>
      <c r="J117" s="4">
        <f>SUM(L117:N117)</f>
        <v>0</v>
      </c>
      <c r="K117" s="9"/>
      <c r="L117" s="10"/>
      <c r="M117" s="10"/>
      <c r="N117" s="10"/>
      <c r="O117" s="3"/>
      <c r="P117" s="2"/>
      <c r="Q117" s="4">
        <f t="shared" si="15"/>
        <v>0</v>
      </c>
      <c r="R117" s="9"/>
      <c r="S117" s="10"/>
      <c r="T117" s="10"/>
      <c r="U117" s="10"/>
      <c r="V117" s="10"/>
      <c r="X117" s="10"/>
    </row>
    <row r="118" spans="1:24" s="1" customFormat="1" ht="12.75">
      <c r="A118" s="46"/>
      <c r="B118" s="1" t="s">
        <v>10</v>
      </c>
      <c r="H118" s="1" t="s">
        <v>18</v>
      </c>
      <c r="J118" s="4">
        <f>SUM(L118:N118)</f>
        <v>0</v>
      </c>
      <c r="K118" s="9"/>
      <c r="L118" s="10"/>
      <c r="M118" s="10"/>
      <c r="N118" s="10"/>
      <c r="O118" s="3"/>
      <c r="P118" s="2"/>
      <c r="Q118" s="4">
        <f t="shared" si="15"/>
        <v>0</v>
      </c>
      <c r="R118" s="9"/>
      <c r="S118" s="10"/>
      <c r="T118" s="10"/>
      <c r="U118" s="10"/>
      <c r="V118" s="10"/>
      <c r="X118" s="10"/>
    </row>
    <row r="119" spans="1:24" s="1" customFormat="1" ht="12.75">
      <c r="A119" s="46"/>
      <c r="K119" s="9"/>
      <c r="L119" s="9"/>
      <c r="M119" s="9"/>
      <c r="N119" s="9"/>
      <c r="O119" s="3"/>
      <c r="P119" s="2"/>
      <c r="R119" s="9"/>
      <c r="S119" s="9"/>
      <c r="T119" s="9"/>
      <c r="U119" s="9"/>
      <c r="V119" s="9"/>
      <c r="X119" s="9"/>
    </row>
    <row r="120" spans="1:24" s="1" customFormat="1" ht="12.75">
      <c r="A120" s="46"/>
      <c r="B120" s="8" t="s">
        <v>9</v>
      </c>
      <c r="K120" s="9"/>
      <c r="L120" s="9"/>
      <c r="M120" s="9"/>
      <c r="N120" s="9"/>
      <c r="O120" s="3"/>
      <c r="P120" s="2"/>
      <c r="R120" s="9"/>
      <c r="S120" s="9"/>
      <c r="T120" s="9"/>
      <c r="U120" s="9"/>
      <c r="V120" s="9"/>
      <c r="X120" s="9"/>
    </row>
    <row r="121" spans="1:24" s="1" customFormat="1" ht="12.75">
      <c r="A121" s="46"/>
      <c r="B121" s="1" t="s">
        <v>8</v>
      </c>
      <c r="H121" s="1" t="s">
        <v>18</v>
      </c>
      <c r="J121" s="4">
        <f>SUM(L121:N121)</f>
        <v>0</v>
      </c>
      <c r="K121" s="9"/>
      <c r="L121" s="10"/>
      <c r="M121" s="10"/>
      <c r="N121" s="10"/>
      <c r="O121" s="3"/>
      <c r="P121" s="2"/>
      <c r="Q121" s="4">
        <f t="shared" ref="Q121:Q122" si="16">SUM(S121:V121)</f>
        <v>0</v>
      </c>
      <c r="R121" s="9"/>
      <c r="S121" s="10"/>
      <c r="T121" s="10"/>
      <c r="U121" s="10"/>
      <c r="V121" s="10"/>
      <c r="X121" s="10"/>
    </row>
    <row r="122" spans="1:24" s="1" customFormat="1" ht="12.75">
      <c r="A122" s="46"/>
      <c r="B122" s="1" t="s">
        <v>7</v>
      </c>
      <c r="H122" s="1" t="s">
        <v>18</v>
      </c>
      <c r="J122" s="4">
        <f>SUM(L122:N122)</f>
        <v>0</v>
      </c>
      <c r="K122" s="9"/>
      <c r="L122" s="10"/>
      <c r="M122" s="10"/>
      <c r="N122" s="10"/>
      <c r="O122" s="3"/>
      <c r="P122" s="2"/>
      <c r="Q122" s="4">
        <f t="shared" si="16"/>
        <v>0</v>
      </c>
      <c r="R122" s="9"/>
      <c r="S122" s="10"/>
      <c r="T122" s="10"/>
      <c r="U122" s="10"/>
      <c r="V122" s="10"/>
      <c r="X122" s="10"/>
    </row>
    <row r="123" spans="1:24" s="1" customFormat="1" ht="12.75">
      <c r="A123" s="46"/>
      <c r="L123" s="9"/>
      <c r="M123" s="9"/>
      <c r="N123" s="9"/>
      <c r="O123" s="3"/>
      <c r="P123" s="2"/>
      <c r="S123" s="9"/>
      <c r="T123" s="9"/>
      <c r="U123" s="9"/>
      <c r="V123" s="9"/>
      <c r="X123" s="9"/>
    </row>
    <row r="124" spans="1:24" s="1" customFormat="1" ht="12.75">
      <c r="A124" s="46"/>
      <c r="B124" s="8" t="s">
        <v>6</v>
      </c>
      <c r="L124" s="9"/>
      <c r="M124" s="9"/>
      <c r="N124" s="9"/>
      <c r="O124" s="3"/>
      <c r="P124" s="2"/>
      <c r="S124" s="9"/>
      <c r="T124" s="9"/>
      <c r="U124" s="9"/>
      <c r="V124" s="9"/>
      <c r="X124" s="9"/>
    </row>
    <row r="125" spans="1:24" s="1" customFormat="1" ht="12.75">
      <c r="A125" s="46"/>
      <c r="B125" s="1" t="s">
        <v>5</v>
      </c>
      <c r="H125" s="1" t="s">
        <v>18</v>
      </c>
      <c r="J125" s="4">
        <f>SUM(L125:N125)</f>
        <v>0</v>
      </c>
      <c r="K125" s="9"/>
      <c r="L125" s="10"/>
      <c r="M125" s="10"/>
      <c r="N125" s="10"/>
      <c r="O125" s="3"/>
      <c r="P125" s="2"/>
      <c r="Q125" s="4">
        <f t="shared" ref="Q125:Q128" si="17">SUM(S125:V125)</f>
        <v>0</v>
      </c>
      <c r="R125" s="9"/>
      <c r="S125" s="10"/>
      <c r="T125" s="10"/>
      <c r="U125" s="10"/>
      <c r="V125" s="10"/>
      <c r="X125" s="10"/>
    </row>
    <row r="126" spans="1:24" s="1" customFormat="1" ht="12.75">
      <c r="A126" s="46"/>
      <c r="B126" s="1" t="s">
        <v>4</v>
      </c>
      <c r="H126" s="1" t="s">
        <v>18</v>
      </c>
      <c r="J126" s="4">
        <f>SUM(L126:N126)</f>
        <v>0</v>
      </c>
      <c r="K126" s="9"/>
      <c r="L126" s="10"/>
      <c r="M126" s="10"/>
      <c r="N126" s="10"/>
      <c r="O126" s="3"/>
      <c r="P126" s="2"/>
      <c r="Q126" s="4">
        <f t="shared" si="17"/>
        <v>0</v>
      </c>
      <c r="R126" s="9"/>
      <c r="S126" s="10"/>
      <c r="T126" s="10"/>
      <c r="U126" s="10"/>
      <c r="V126" s="10"/>
      <c r="X126" s="10"/>
    </row>
    <row r="127" spans="1:24" s="1" customFormat="1" ht="12.75">
      <c r="A127" s="46"/>
      <c r="B127" s="1" t="s">
        <v>3</v>
      </c>
      <c r="H127" s="1" t="s">
        <v>18</v>
      </c>
      <c r="J127" s="4">
        <f>SUM(L127:N127)</f>
        <v>0</v>
      </c>
      <c r="K127" s="9"/>
      <c r="L127" s="10"/>
      <c r="M127" s="10"/>
      <c r="N127" s="10"/>
      <c r="O127" s="3"/>
      <c r="P127" s="2"/>
      <c r="Q127" s="4">
        <f t="shared" si="17"/>
        <v>0</v>
      </c>
      <c r="R127" s="9"/>
      <c r="S127" s="10"/>
      <c r="T127" s="10"/>
      <c r="U127" s="10"/>
      <c r="V127" s="10"/>
      <c r="X127" s="10"/>
    </row>
    <row r="128" spans="1:24" s="1" customFormat="1" ht="12.75">
      <c r="A128" s="46"/>
      <c r="B128" s="1" t="s">
        <v>2</v>
      </c>
      <c r="H128" s="1" t="s">
        <v>18</v>
      </c>
      <c r="J128" s="4">
        <f>SUM(L128:N128)</f>
        <v>0</v>
      </c>
      <c r="K128" s="9"/>
      <c r="L128" s="10"/>
      <c r="M128" s="10"/>
      <c r="N128" s="10"/>
      <c r="O128" s="3"/>
      <c r="P128" s="2"/>
      <c r="Q128" s="4">
        <f t="shared" si="17"/>
        <v>0</v>
      </c>
      <c r="R128" s="9"/>
      <c r="S128" s="10"/>
      <c r="T128" s="10"/>
      <c r="U128" s="10"/>
      <c r="V128" s="10"/>
      <c r="X128" s="10"/>
    </row>
    <row r="129" spans="1:24" s="1" customFormat="1" ht="12.75">
      <c r="A129" s="46"/>
      <c r="L129" s="9"/>
      <c r="M129" s="9"/>
      <c r="N129" s="9"/>
      <c r="O129" s="3"/>
      <c r="P129" s="2"/>
      <c r="S129" s="9"/>
      <c r="U129" s="9"/>
      <c r="V129" s="9"/>
      <c r="X129" s="9"/>
    </row>
    <row r="130" spans="1:24" s="1" customFormat="1" ht="12.75">
      <c r="A130" s="46"/>
      <c r="B130" s="8" t="s">
        <v>1</v>
      </c>
      <c r="H130" s="1" t="s">
        <v>18</v>
      </c>
      <c r="J130" s="4">
        <f>SUM(L130:N130)</f>
        <v>0</v>
      </c>
      <c r="K130" s="5"/>
      <c r="L130" s="4">
        <f>SUM(L112:L113,L116:L118,L121:L122,L125:L128)</f>
        <v>0</v>
      </c>
      <c r="M130" s="4">
        <f>SUM(M112:M113,M116:M118,M121:M122,M125:M128)</f>
        <v>0</v>
      </c>
      <c r="N130" s="4">
        <f>SUM(N112:N113,N116:N118,N121:N122,N125:N128)</f>
        <v>0</v>
      </c>
      <c r="O130" s="3"/>
      <c r="P130" s="2"/>
      <c r="Q130" s="4">
        <f>SUM(S130:V130)</f>
        <v>0</v>
      </c>
      <c r="R130" s="5"/>
      <c r="S130" s="4">
        <f>SUM(S112:S113,S116:S118,S121:S122,S125:S128)</f>
        <v>0</v>
      </c>
      <c r="T130" s="4">
        <f>SUM(T112:T113,T116:T118,T121:T122,T125:T128)</f>
        <v>0</v>
      </c>
      <c r="U130" s="4">
        <f>SUM(U112:U113,U116:U118,U121:U122,U125:U128)</f>
        <v>0</v>
      </c>
      <c r="V130" s="4">
        <f>SUM(V112:V113,V116:V118,V121:V122,V125:V128)</f>
        <v>0</v>
      </c>
      <c r="X130" s="4">
        <f>SUM(X112:X113,X116:X118,X121:X122,X125:X128)</f>
        <v>0</v>
      </c>
    </row>
    <row r="131" spans="1:24" s="1" customFormat="1" ht="12.75">
      <c r="J131" s="9"/>
      <c r="K131" s="9"/>
      <c r="L131" s="9"/>
      <c r="M131" s="9"/>
      <c r="N131" s="9"/>
      <c r="O131" s="3"/>
      <c r="P131" s="2"/>
    </row>
    <row r="132" spans="1:24" s="1" customFormat="1" ht="12.75">
      <c r="B132" s="8"/>
      <c r="L132" s="9"/>
      <c r="M132" s="9"/>
      <c r="N132" s="9"/>
      <c r="O132" s="3"/>
      <c r="P132" s="2"/>
    </row>
    <row r="133" spans="1:24" s="1" customFormat="1" ht="12.75">
      <c r="J133" s="9"/>
      <c r="K133" s="9"/>
      <c r="L133" s="50"/>
      <c r="M133" s="50"/>
      <c r="N133" s="50"/>
      <c r="O133" s="3"/>
      <c r="P133" s="2"/>
    </row>
    <row r="134" spans="1:24" s="1" customFormat="1" ht="12.75">
      <c r="J134" s="9"/>
      <c r="K134" s="9"/>
      <c r="L134" s="9"/>
      <c r="M134" s="9"/>
      <c r="N134" s="9"/>
      <c r="O134" s="3"/>
      <c r="P134" s="2"/>
    </row>
    <row r="135" spans="1:24" s="1" customFormat="1">
      <c r="J135" s="9"/>
      <c r="K135" s="9"/>
      <c r="L135" s="167"/>
      <c r="M135" s="167"/>
      <c r="N135" s="167"/>
      <c r="O135" s="3"/>
      <c r="P135" s="2"/>
    </row>
    <row r="136" spans="1:24" s="1" customFormat="1">
      <c r="B136" s="8" t="s">
        <v>70</v>
      </c>
      <c r="J136" s="9"/>
      <c r="K136" s="9"/>
      <c r="L136" s="167"/>
      <c r="M136" s="167"/>
      <c r="N136" s="167"/>
      <c r="O136" s="3"/>
      <c r="P136" s="2"/>
    </row>
    <row r="137" spans="1:24" s="1" customFormat="1">
      <c r="J137" s="9"/>
      <c r="K137" s="9"/>
      <c r="L137" s="167"/>
      <c r="M137" s="167"/>
      <c r="N137" s="167"/>
      <c r="O137" s="3"/>
      <c r="P137" s="2"/>
    </row>
    <row r="138" spans="1:24" s="1" customFormat="1" ht="12.75">
      <c r="B138" s="8" t="s">
        <v>16</v>
      </c>
      <c r="C138" s="8"/>
      <c r="D138" s="8"/>
      <c r="E138" s="8"/>
      <c r="F138" s="8"/>
      <c r="G138" s="8"/>
      <c r="H138" s="8"/>
      <c r="I138" s="8"/>
      <c r="L138" s="9"/>
      <c r="M138" s="9"/>
      <c r="O138" s="3"/>
      <c r="P138" s="2"/>
    </row>
    <row r="139" spans="1:24" s="1" customFormat="1" ht="12.75">
      <c r="A139" s="46"/>
      <c r="B139" s="1" t="s">
        <v>15</v>
      </c>
      <c r="H139" s="1" t="s">
        <v>34</v>
      </c>
      <c r="J139" s="4">
        <f>SUM(L139:N139)</f>
        <v>0</v>
      </c>
      <c r="L139" s="4">
        <f t="shared" ref="L139:N140" si="18">L88+L112</f>
        <v>0</v>
      </c>
      <c r="M139" s="4">
        <f t="shared" si="18"/>
        <v>0</v>
      </c>
      <c r="N139" s="4">
        <f t="shared" si="18"/>
        <v>0</v>
      </c>
      <c r="O139" s="3"/>
      <c r="P139" s="2"/>
      <c r="Q139" s="4">
        <f t="shared" ref="Q139:Q140" si="19">SUM(S139:V139)</f>
        <v>0</v>
      </c>
      <c r="S139" s="4">
        <f t="shared" ref="S139:U140" si="20">S88+S112</f>
        <v>0</v>
      </c>
      <c r="T139" s="4">
        <f t="shared" ref="T139" si="21">T88+T112</f>
        <v>0</v>
      </c>
      <c r="U139" s="4">
        <f t="shared" si="20"/>
        <v>0</v>
      </c>
      <c r="V139" s="4">
        <f t="shared" ref="V139" si="22">V88+V112</f>
        <v>0</v>
      </c>
      <c r="X139" s="4">
        <f>X88+X112</f>
        <v>0</v>
      </c>
    </row>
    <row r="140" spans="1:24" s="1" customFormat="1" ht="12.75">
      <c r="A140" s="46"/>
      <c r="B140" s="1" t="s">
        <v>14</v>
      </c>
      <c r="H140" s="1" t="s">
        <v>34</v>
      </c>
      <c r="J140" s="4">
        <f>SUM(L140:N140)</f>
        <v>792475.40819975012</v>
      </c>
      <c r="L140" s="4">
        <f>L89+L113</f>
        <v>473205.12979999994</v>
      </c>
      <c r="M140" s="4">
        <f t="shared" si="18"/>
        <v>319270.27839975024</v>
      </c>
      <c r="N140" s="4">
        <f t="shared" si="18"/>
        <v>0</v>
      </c>
      <c r="O140" s="3"/>
      <c r="P140" s="2"/>
      <c r="Q140" s="4">
        <f t="shared" si="19"/>
        <v>0</v>
      </c>
      <c r="S140" s="4">
        <f t="shared" si="20"/>
        <v>0</v>
      </c>
      <c r="T140" s="4">
        <f t="shared" ref="T140" si="23">T89+T113</f>
        <v>0</v>
      </c>
      <c r="U140" s="4">
        <f t="shared" si="20"/>
        <v>0</v>
      </c>
      <c r="V140" s="4">
        <f t="shared" ref="V140" si="24">V89+V113</f>
        <v>0</v>
      </c>
      <c r="X140" s="4">
        <f>X89+X113</f>
        <v>0</v>
      </c>
    </row>
    <row r="141" spans="1:24" s="1" customFormat="1" ht="12.75">
      <c r="A141" s="46"/>
      <c r="J141" s="9"/>
      <c r="L141" s="50"/>
      <c r="M141" s="50"/>
      <c r="N141" s="50"/>
      <c r="O141" s="3"/>
      <c r="P141" s="2"/>
      <c r="Q141" s="9"/>
      <c r="S141" s="50"/>
      <c r="T141" s="50"/>
      <c r="U141" s="50"/>
      <c r="V141" s="50"/>
      <c r="X141" s="50"/>
    </row>
    <row r="142" spans="1:24" s="1" customFormat="1" ht="12.75">
      <c r="A142" s="46"/>
      <c r="B142" s="8" t="s">
        <v>13</v>
      </c>
      <c r="C142" s="8"/>
      <c r="D142" s="8"/>
      <c r="E142" s="8"/>
      <c r="F142" s="8"/>
      <c r="G142" s="8"/>
      <c r="J142" s="9"/>
      <c r="L142" s="50"/>
      <c r="M142" s="50"/>
      <c r="N142" s="50"/>
      <c r="O142" s="3"/>
      <c r="P142" s="2"/>
      <c r="Q142" s="9"/>
      <c r="S142" s="50"/>
      <c r="T142" s="50"/>
      <c r="U142" s="50"/>
      <c r="V142" s="50"/>
      <c r="X142" s="50"/>
    </row>
    <row r="143" spans="1:24" s="1" customFormat="1" ht="12.75">
      <c r="A143" s="46"/>
      <c r="B143" s="1" t="s">
        <v>12</v>
      </c>
      <c r="H143" s="1" t="s">
        <v>34</v>
      </c>
      <c r="J143" s="4">
        <f>SUM(L143:N143)</f>
        <v>2069511.8132989018</v>
      </c>
      <c r="L143" s="4">
        <f t="shared" ref="L143:N145" si="25">L92+L116</f>
        <v>573410.81329890178</v>
      </c>
      <c r="M143" s="4">
        <f t="shared" si="25"/>
        <v>130645.99999999999</v>
      </c>
      <c r="N143" s="4">
        <f t="shared" si="25"/>
        <v>1365455</v>
      </c>
      <c r="O143" s="3"/>
      <c r="P143" s="2"/>
      <c r="Q143" s="4">
        <f t="shared" ref="Q143:Q145" si="26">SUM(S143:V143)</f>
        <v>6890.0580488024561</v>
      </c>
      <c r="S143" s="4">
        <f t="shared" ref="S143:U145" si="27">S92+S116</f>
        <v>678.03462626559292</v>
      </c>
      <c r="T143" s="4">
        <f t="shared" ref="T143" si="28">T92+T116</f>
        <v>4969.6187380294905</v>
      </c>
      <c r="U143" s="4">
        <f t="shared" si="27"/>
        <v>0</v>
      </c>
      <c r="V143" s="4">
        <f t="shared" ref="V143" si="29">V92+V116</f>
        <v>1242.4046845073726</v>
      </c>
      <c r="X143" s="4">
        <f>X92+X116</f>
        <v>6212.0234225368622</v>
      </c>
    </row>
    <row r="144" spans="1:24" s="1" customFormat="1" ht="12.75">
      <c r="A144" s="46"/>
      <c r="B144" s="1" t="s">
        <v>11</v>
      </c>
      <c r="J144" s="4"/>
      <c r="L144" s="4">
        <f t="shared" si="25"/>
        <v>0</v>
      </c>
      <c r="M144" s="4">
        <f t="shared" si="25"/>
        <v>0</v>
      </c>
      <c r="N144" s="4">
        <f t="shared" si="25"/>
        <v>0</v>
      </c>
      <c r="O144" s="3"/>
      <c r="P144" s="2"/>
      <c r="Q144" s="4">
        <f t="shared" si="26"/>
        <v>0</v>
      </c>
      <c r="S144" s="4">
        <f t="shared" si="27"/>
        <v>0</v>
      </c>
      <c r="T144" s="4">
        <f t="shared" ref="T144" si="30">T93+T117</f>
        <v>0</v>
      </c>
      <c r="U144" s="4">
        <f t="shared" si="27"/>
        <v>0</v>
      </c>
      <c r="V144" s="4">
        <f t="shared" ref="V144" si="31">V93+V117</f>
        <v>0</v>
      </c>
      <c r="X144" s="4">
        <f>X93+X117</f>
        <v>0</v>
      </c>
    </row>
    <row r="145" spans="1:24" s="1" customFormat="1" ht="12.75">
      <c r="A145" s="46"/>
      <c r="B145" s="1" t="s">
        <v>10</v>
      </c>
      <c r="H145" s="1" t="s">
        <v>34</v>
      </c>
      <c r="J145" s="4">
        <f>SUM(L145:N145)</f>
        <v>0</v>
      </c>
      <c r="L145" s="4">
        <f t="shared" si="25"/>
        <v>0</v>
      </c>
      <c r="M145" s="4">
        <f t="shared" si="25"/>
        <v>0</v>
      </c>
      <c r="N145" s="4">
        <f t="shared" si="25"/>
        <v>0</v>
      </c>
      <c r="O145" s="3"/>
      <c r="P145" s="2"/>
      <c r="Q145" s="4">
        <f t="shared" si="26"/>
        <v>0</v>
      </c>
      <c r="S145" s="4">
        <f t="shared" si="27"/>
        <v>0</v>
      </c>
      <c r="T145" s="4">
        <f t="shared" ref="T145" si="32">T94+T118</f>
        <v>0</v>
      </c>
      <c r="U145" s="4">
        <f t="shared" si="27"/>
        <v>0</v>
      </c>
      <c r="V145" s="4">
        <f t="shared" ref="V145" si="33">V94+V118</f>
        <v>0</v>
      </c>
      <c r="X145" s="4">
        <f>X94+X118</f>
        <v>0</v>
      </c>
    </row>
    <row r="146" spans="1:24" s="1" customFormat="1" ht="12.75">
      <c r="A146" s="46"/>
      <c r="J146" s="9"/>
      <c r="L146" s="50"/>
      <c r="M146" s="50"/>
      <c r="N146" s="50"/>
      <c r="O146" s="3"/>
      <c r="P146" s="2"/>
      <c r="Q146" s="9"/>
      <c r="S146" s="50"/>
      <c r="T146" s="50"/>
      <c r="U146" s="50"/>
      <c r="V146" s="50"/>
      <c r="X146" s="50"/>
    </row>
    <row r="147" spans="1:24" s="1" customFormat="1" ht="12.75">
      <c r="A147" s="46"/>
      <c r="B147" s="8" t="s">
        <v>9</v>
      </c>
      <c r="C147" s="8"/>
      <c r="D147" s="8"/>
      <c r="E147" s="8"/>
      <c r="F147" s="8"/>
      <c r="G147" s="8"/>
      <c r="J147" s="9"/>
      <c r="L147" s="50"/>
      <c r="M147" s="50"/>
      <c r="N147" s="50"/>
      <c r="O147" s="3"/>
      <c r="P147" s="2"/>
      <c r="Q147" s="9"/>
      <c r="S147" s="50"/>
      <c r="T147" s="50"/>
      <c r="U147" s="50"/>
      <c r="V147" s="50"/>
      <c r="X147" s="50"/>
    </row>
    <row r="148" spans="1:24" s="1" customFormat="1" ht="12.75">
      <c r="A148" s="46"/>
      <c r="B148" s="1" t="s">
        <v>8</v>
      </c>
      <c r="H148" s="1" t="s">
        <v>34</v>
      </c>
      <c r="J148" s="4">
        <f>SUM(L148:N148)</f>
        <v>0</v>
      </c>
      <c r="L148" s="4">
        <f t="shared" ref="L148:N149" si="34">L97+L121</f>
        <v>0</v>
      </c>
      <c r="M148" s="4">
        <f t="shared" si="34"/>
        <v>0</v>
      </c>
      <c r="N148" s="4">
        <f t="shared" si="34"/>
        <v>0</v>
      </c>
      <c r="O148" s="3"/>
      <c r="P148" s="2"/>
      <c r="Q148" s="4">
        <f t="shared" ref="Q148:Q149" si="35">SUM(S148:V148)</f>
        <v>0</v>
      </c>
      <c r="S148" s="4">
        <f t="shared" ref="S148:U149" si="36">S97+S121</f>
        <v>0</v>
      </c>
      <c r="T148" s="4">
        <f t="shared" ref="T148" si="37">T97+T121</f>
        <v>0</v>
      </c>
      <c r="U148" s="4">
        <f t="shared" si="36"/>
        <v>0</v>
      </c>
      <c r="V148" s="4">
        <f t="shared" ref="V148" si="38">V97+V121</f>
        <v>0</v>
      </c>
      <c r="X148" s="4">
        <f>X97+X121</f>
        <v>0</v>
      </c>
    </row>
    <row r="149" spans="1:24" s="1" customFormat="1" ht="12.75">
      <c r="A149" s="46"/>
      <c r="B149" s="1" t="s">
        <v>7</v>
      </c>
      <c r="H149" s="1" t="s">
        <v>34</v>
      </c>
      <c r="J149" s="4">
        <f>SUM(L149:N149)</f>
        <v>0</v>
      </c>
      <c r="L149" s="4">
        <f t="shared" si="34"/>
        <v>0</v>
      </c>
      <c r="M149" s="4">
        <f t="shared" si="34"/>
        <v>0</v>
      </c>
      <c r="N149" s="4">
        <f t="shared" si="34"/>
        <v>0</v>
      </c>
      <c r="O149" s="3"/>
      <c r="P149" s="2"/>
      <c r="Q149" s="4">
        <f t="shared" si="35"/>
        <v>0</v>
      </c>
      <c r="S149" s="4">
        <f t="shared" si="36"/>
        <v>0</v>
      </c>
      <c r="T149" s="4">
        <f t="shared" ref="T149" si="39">T98+T122</f>
        <v>0</v>
      </c>
      <c r="U149" s="4">
        <f t="shared" si="36"/>
        <v>0</v>
      </c>
      <c r="V149" s="4">
        <f t="shared" ref="V149" si="40">V98+V122</f>
        <v>0</v>
      </c>
      <c r="X149" s="4">
        <f>X98+X122</f>
        <v>0</v>
      </c>
    </row>
    <row r="150" spans="1:24" s="46" customFormat="1" ht="12.75">
      <c r="J150" s="5"/>
      <c r="L150" s="5"/>
      <c r="M150" s="5"/>
      <c r="N150" s="5"/>
      <c r="O150" s="11"/>
      <c r="P150" s="6"/>
      <c r="Q150" s="5"/>
      <c r="S150" s="5"/>
      <c r="T150" s="5"/>
      <c r="U150" s="5"/>
      <c r="V150" s="5"/>
      <c r="X150" s="5"/>
    </row>
    <row r="151" spans="1:24" s="1" customFormat="1" ht="12.75">
      <c r="A151" s="46"/>
      <c r="B151" s="8" t="s">
        <v>6</v>
      </c>
      <c r="C151" s="8"/>
      <c r="D151" s="8"/>
      <c r="E151" s="8"/>
      <c r="F151" s="8"/>
      <c r="G151" s="8"/>
      <c r="J151" s="9"/>
      <c r="L151" s="50"/>
      <c r="M151" s="50"/>
      <c r="N151" s="50"/>
      <c r="O151" s="3"/>
      <c r="P151" s="2"/>
      <c r="Q151" s="9"/>
      <c r="S151" s="50"/>
      <c r="T151" s="50"/>
      <c r="U151" s="50"/>
      <c r="V151" s="50"/>
      <c r="X151" s="50"/>
    </row>
    <row r="152" spans="1:24" s="1" customFormat="1" ht="12.75">
      <c r="A152" s="46"/>
      <c r="B152" s="1" t="s">
        <v>5</v>
      </c>
      <c r="D152" s="16"/>
      <c r="H152" s="1" t="s">
        <v>34</v>
      </c>
      <c r="J152" s="4">
        <f>SUM(L152:N152)</f>
        <v>0</v>
      </c>
      <c r="L152" s="4">
        <f>L101+L125</f>
        <v>0</v>
      </c>
      <c r="M152" s="4">
        <f>M101+M125</f>
        <v>0</v>
      </c>
      <c r="N152" s="4">
        <f>N101+N125</f>
        <v>0</v>
      </c>
      <c r="O152" s="3"/>
      <c r="P152" s="2"/>
      <c r="Q152" s="4">
        <f t="shared" ref="Q152:Q154" si="41">SUM(S152:V152)</f>
        <v>0</v>
      </c>
      <c r="S152" s="4">
        <f>S101+S125</f>
        <v>0</v>
      </c>
      <c r="T152" s="4">
        <f>T101+T125</f>
        <v>0</v>
      </c>
      <c r="U152" s="4">
        <f>U101+U125</f>
        <v>0</v>
      </c>
      <c r="V152" s="4">
        <f>V101+V125</f>
        <v>0</v>
      </c>
      <c r="X152" s="4">
        <f>X101+X125</f>
        <v>0</v>
      </c>
    </row>
    <row r="153" spans="1:24" s="1" customFormat="1" ht="12.75">
      <c r="A153" s="46"/>
      <c r="B153" s="1" t="s">
        <v>3</v>
      </c>
      <c r="H153" s="1" t="s">
        <v>34</v>
      </c>
      <c r="J153" s="4">
        <f>SUM(L153:N153)</f>
        <v>0</v>
      </c>
      <c r="L153" s="4">
        <f t="shared" ref="L153:N154" si="42">L102+L127</f>
        <v>0</v>
      </c>
      <c r="M153" s="4">
        <f t="shared" si="42"/>
        <v>0</v>
      </c>
      <c r="N153" s="4">
        <f t="shared" si="42"/>
        <v>0</v>
      </c>
      <c r="O153" s="3"/>
      <c r="P153" s="2"/>
      <c r="Q153" s="4">
        <f t="shared" si="41"/>
        <v>0</v>
      </c>
      <c r="S153" s="4">
        <f t="shared" ref="S153:U154" si="43">S102+S127</f>
        <v>0</v>
      </c>
      <c r="T153" s="4">
        <f t="shared" ref="T153" si="44">T102+T127</f>
        <v>0</v>
      </c>
      <c r="U153" s="4">
        <f t="shared" si="43"/>
        <v>0</v>
      </c>
      <c r="V153" s="4">
        <f t="shared" ref="V153" si="45">V102+V127</f>
        <v>0</v>
      </c>
      <c r="X153" s="4">
        <f>X102+X127</f>
        <v>0</v>
      </c>
    </row>
    <row r="154" spans="1:24" s="1" customFormat="1" ht="12.75">
      <c r="A154" s="46"/>
      <c r="B154" s="1" t="s">
        <v>2</v>
      </c>
      <c r="H154" s="1" t="s">
        <v>34</v>
      </c>
      <c r="J154" s="4">
        <f>SUM(L154:N154)</f>
        <v>0</v>
      </c>
      <c r="L154" s="4">
        <f t="shared" si="42"/>
        <v>0</v>
      </c>
      <c r="M154" s="4">
        <f t="shared" si="42"/>
        <v>0</v>
      </c>
      <c r="N154" s="4">
        <f t="shared" si="42"/>
        <v>0</v>
      </c>
      <c r="O154" s="3"/>
      <c r="P154" s="2"/>
      <c r="Q154" s="4">
        <f t="shared" si="41"/>
        <v>0</v>
      </c>
      <c r="S154" s="4">
        <f t="shared" si="43"/>
        <v>0</v>
      </c>
      <c r="T154" s="4">
        <f t="shared" ref="T154" si="46">T103+T128</f>
        <v>0</v>
      </c>
      <c r="U154" s="4">
        <f t="shared" si="43"/>
        <v>0</v>
      </c>
      <c r="V154" s="4">
        <f t="shared" ref="V154" si="47">V103+V128</f>
        <v>0</v>
      </c>
      <c r="X154" s="4">
        <f>X103+X128</f>
        <v>0</v>
      </c>
    </row>
    <row r="155" spans="1:24" s="1" customFormat="1" ht="12.75">
      <c r="A155" s="46"/>
      <c r="J155" s="9"/>
      <c r="L155" s="50"/>
      <c r="M155" s="50"/>
      <c r="N155" s="50"/>
      <c r="O155" s="3"/>
      <c r="P155" s="2"/>
      <c r="Q155" s="9"/>
      <c r="S155" s="50"/>
      <c r="T155" s="50"/>
      <c r="U155" s="50"/>
      <c r="V155" s="50"/>
      <c r="X155" s="50"/>
    </row>
    <row r="156" spans="1:24" s="1" customFormat="1" ht="12.75">
      <c r="A156" s="46"/>
      <c r="B156" s="8" t="s">
        <v>69</v>
      </c>
      <c r="C156" s="8"/>
      <c r="D156" s="8"/>
      <c r="E156" s="8"/>
      <c r="F156" s="8"/>
      <c r="G156" s="8"/>
      <c r="O156" s="3"/>
      <c r="P156" s="2"/>
    </row>
    <row r="157" spans="1:24" s="1" customFormat="1" ht="12.75">
      <c r="A157" s="46"/>
      <c r="B157" s="1" t="s">
        <v>115</v>
      </c>
      <c r="C157" s="8"/>
      <c r="D157" s="8"/>
      <c r="E157" s="8"/>
      <c r="F157" s="8"/>
      <c r="G157" s="8"/>
      <c r="H157" s="1" t="s">
        <v>34</v>
      </c>
      <c r="J157" s="4">
        <f>SUM(L157:N157)</f>
        <v>2861987.2214986519</v>
      </c>
      <c r="L157" s="4">
        <f>SUM(L139:L140,L143:L145,L152:L154)</f>
        <v>1046615.9430989018</v>
      </c>
      <c r="M157" s="4">
        <f>SUM(M139:M140,M143:M145,M152:M154)</f>
        <v>449916.27839975024</v>
      </c>
      <c r="N157" s="4">
        <f>SUM(N139:N140,N143:N145,N152:N154)</f>
        <v>1365455</v>
      </c>
      <c r="O157" s="3"/>
      <c r="P157" s="2"/>
      <c r="Q157" s="4">
        <f t="shared" ref="Q157:Q158" si="48">SUM(S157:V157)</f>
        <v>6890.0580488024561</v>
      </c>
      <c r="S157" s="4">
        <f>SUM(S139:S140,S143:S145,S152:S154)</f>
        <v>678.03462626559292</v>
      </c>
      <c r="T157" s="4">
        <f>SUM(T139:T140,T143:T145,T152:T154)</f>
        <v>4969.6187380294905</v>
      </c>
      <c r="U157" s="4">
        <f>SUM(U139:U140,U143:U145,U152:U154)</f>
        <v>0</v>
      </c>
      <c r="V157" s="4">
        <f>SUM(V139:V140,V143:V145,V152:V154)</f>
        <v>1242.4046845073726</v>
      </c>
      <c r="X157" s="4">
        <f>SUM(X139:X140,X143:X145,X152:X154)</f>
        <v>6212.0234225368622</v>
      </c>
    </row>
    <row r="158" spans="1:24" s="1" customFormat="1" ht="12.75">
      <c r="A158" s="46"/>
      <c r="B158" s="1" t="s">
        <v>108</v>
      </c>
      <c r="H158" s="1" t="s">
        <v>34</v>
      </c>
      <c r="J158" s="4">
        <f>SUM(L158:N158)</f>
        <v>0</v>
      </c>
      <c r="K158" s="9"/>
      <c r="L158" s="4">
        <f>SUM(L148:L149)</f>
        <v>0</v>
      </c>
      <c r="M158" s="4">
        <f>SUM(M148:M149)</f>
        <v>0</v>
      </c>
      <c r="N158" s="4">
        <f>SUM(N148:N149)</f>
        <v>0</v>
      </c>
      <c r="O158" s="3"/>
      <c r="P158" s="2"/>
      <c r="Q158" s="4">
        <f t="shared" si="48"/>
        <v>0</v>
      </c>
      <c r="R158" s="9"/>
      <c r="S158" s="4">
        <f>SUM(S148:S149)</f>
        <v>0</v>
      </c>
      <c r="T158" s="4">
        <f>SUM(T148:T149)</f>
        <v>0</v>
      </c>
      <c r="U158" s="4">
        <f>SUM(U148:U149)</f>
        <v>0</v>
      </c>
      <c r="V158" s="4">
        <f>SUM(V148:V149)</f>
        <v>0</v>
      </c>
      <c r="X158" s="4">
        <f>SUM(X148:X149)</f>
        <v>0</v>
      </c>
    </row>
    <row r="159" spans="1:24" s="1" customFormat="1" ht="12.75">
      <c r="J159" s="5"/>
      <c r="K159" s="5"/>
      <c r="L159" s="5"/>
      <c r="M159" s="5"/>
      <c r="N159" s="5"/>
      <c r="O159" s="3"/>
      <c r="P159" s="2"/>
    </row>
    <row r="160" spans="1:24" s="32" customFormat="1" ht="12.75">
      <c r="B160" s="32" t="s">
        <v>73</v>
      </c>
      <c r="O160" s="33"/>
      <c r="P160" s="34"/>
    </row>
    <row r="161" spans="1:24" s="1" customFormat="1" ht="12.75">
      <c r="L161" s="50"/>
      <c r="M161" s="50"/>
      <c r="N161" s="50"/>
      <c r="O161" s="3"/>
      <c r="P161" s="2"/>
    </row>
    <row r="162" spans="1:24" s="1" customFormat="1" ht="12.75">
      <c r="B162" s="8" t="s">
        <v>72</v>
      </c>
      <c r="L162" s="50"/>
      <c r="M162" s="50"/>
      <c r="N162" s="50"/>
      <c r="O162" s="3"/>
      <c r="P162" s="2"/>
    </row>
    <row r="163" spans="1:24" s="1" customFormat="1" ht="12.75">
      <c r="O163" s="3"/>
      <c r="P163" s="2"/>
    </row>
    <row r="164" spans="1:24" s="1" customFormat="1" ht="12.75">
      <c r="B164" s="8" t="s">
        <v>16</v>
      </c>
      <c r="C164" s="8"/>
      <c r="D164" s="8"/>
      <c r="E164" s="8"/>
      <c r="F164" s="8"/>
      <c r="G164" s="8"/>
      <c r="H164" s="8"/>
      <c r="I164" s="8"/>
      <c r="O164" s="3"/>
      <c r="P164" s="2"/>
    </row>
    <row r="165" spans="1:24" s="1" customFormat="1" ht="12.75">
      <c r="A165" s="46"/>
      <c r="B165" s="1" t="s">
        <v>15</v>
      </c>
      <c r="H165" s="1" t="s">
        <v>0</v>
      </c>
      <c r="J165" s="4">
        <f>SUM(L165:N165)</f>
        <v>0</v>
      </c>
      <c r="L165" s="49">
        <f>'INPUT OPEX EHD'!L57</f>
        <v>0</v>
      </c>
      <c r="M165" s="49">
        <f>'INPUT OPEX EHD'!M57</f>
        <v>0</v>
      </c>
      <c r="N165" s="49">
        <f>'INPUT OPEX EHD'!N57</f>
        <v>0</v>
      </c>
      <c r="O165" s="3"/>
      <c r="P165" s="2"/>
      <c r="Q165" s="4">
        <f t="shared" ref="Q165:Q166" si="49">SUM(S165:V165)</f>
        <v>0</v>
      </c>
      <c r="S165" s="51">
        <f>'INPUT OPEX EHD'!T57</f>
        <v>0</v>
      </c>
      <c r="T165" s="51">
        <f>'INPUT OPEX EHD'!U57</f>
        <v>0</v>
      </c>
      <c r="U165" s="51">
        <f>'INPUT OPEX EHD'!V57</f>
        <v>0</v>
      </c>
      <c r="V165" s="51">
        <f>'INPUT OPEX EHD'!W57</f>
        <v>0</v>
      </c>
      <c r="X165" s="51">
        <f>'INPUT OPEX EHD'!U57</f>
        <v>0</v>
      </c>
    </row>
    <row r="166" spans="1:24" s="1" customFormat="1" ht="12.75">
      <c r="A166" s="46"/>
      <c r="B166" s="1" t="s">
        <v>14</v>
      </c>
      <c r="H166" s="1" t="s">
        <v>0</v>
      </c>
      <c r="J166" s="4">
        <f>SUM(L166:N166)</f>
        <v>586417.89274474629</v>
      </c>
      <c r="L166" s="49">
        <f>'INPUT OPEX EHD'!L58</f>
        <v>339574.50074372004</v>
      </c>
      <c r="M166" s="49">
        <f>'INPUT OPEX EHD'!M58</f>
        <v>246843.39200102619</v>
      </c>
      <c r="N166" s="49">
        <f>'INPUT OPEX EHD'!N58</f>
        <v>0</v>
      </c>
      <c r="O166" s="3"/>
      <c r="P166" s="2"/>
      <c r="Q166" s="4">
        <f t="shared" si="49"/>
        <v>0</v>
      </c>
      <c r="S166" s="51">
        <f>'INPUT OPEX EHD'!T58</f>
        <v>0</v>
      </c>
      <c r="T166" s="51">
        <f>'INPUT OPEX EHD'!U58</f>
        <v>0</v>
      </c>
      <c r="U166" s="51">
        <f>'INPUT OPEX EHD'!V58</f>
        <v>0</v>
      </c>
      <c r="V166" s="51">
        <f>'INPUT OPEX EHD'!W58</f>
        <v>0</v>
      </c>
      <c r="X166" s="51">
        <f>'INPUT OPEX EHD'!U58</f>
        <v>0</v>
      </c>
    </row>
    <row r="167" spans="1:24" s="1" customFormat="1" ht="12.75">
      <c r="A167" s="46"/>
      <c r="J167" s="9"/>
      <c r="L167" s="9"/>
      <c r="M167" s="9"/>
      <c r="N167" s="9"/>
      <c r="O167" s="3"/>
      <c r="P167" s="2"/>
      <c r="Q167" s="9"/>
      <c r="S167" s="9"/>
      <c r="U167" s="9"/>
      <c r="V167" s="9"/>
      <c r="X167" s="9"/>
    </row>
    <row r="168" spans="1:24" s="1" customFormat="1" ht="12.75">
      <c r="A168" s="46"/>
      <c r="B168" s="8" t="s">
        <v>13</v>
      </c>
      <c r="C168" s="8"/>
      <c r="D168" s="8"/>
      <c r="E168" s="8"/>
      <c r="F168" s="8"/>
      <c r="G168" s="8"/>
      <c r="J168" s="9"/>
      <c r="L168" s="9"/>
      <c r="M168" s="9"/>
      <c r="N168" s="9"/>
      <c r="O168" s="3"/>
      <c r="P168" s="2"/>
      <c r="Q168" s="9"/>
      <c r="S168" s="9"/>
      <c r="U168" s="9"/>
      <c r="V168" s="9"/>
      <c r="X168" s="9"/>
    </row>
    <row r="169" spans="1:24" s="1" customFormat="1" ht="12.75">
      <c r="A169" s="46"/>
      <c r="B169" s="1" t="s">
        <v>12</v>
      </c>
      <c r="H169" s="1" t="s">
        <v>0</v>
      </c>
      <c r="J169" s="4">
        <f>SUM(L169:N169)</f>
        <v>2053880.2614730173</v>
      </c>
      <c r="L169" s="49">
        <f>'INPUT OPEX EHD'!L61</f>
        <v>502220.95147301734</v>
      </c>
      <c r="M169" s="49">
        <f>'INPUT OPEX EHD'!M61</f>
        <v>81182.31</v>
      </c>
      <c r="N169" s="49">
        <f>'INPUT OPEX EHD'!N61</f>
        <v>1470477</v>
      </c>
      <c r="O169" s="3"/>
      <c r="P169" s="2"/>
      <c r="Q169" s="4">
        <f t="shared" ref="Q169:Q171" si="50">SUM(S169:V169)</f>
        <v>16658.479111116743</v>
      </c>
      <c r="S169" s="49">
        <f>'INPUT OPEX EHD'!T61</f>
        <v>4099.6312916443267</v>
      </c>
      <c r="T169" s="4">
        <f>4/5*X169</f>
        <v>10047.078255577935</v>
      </c>
      <c r="U169" s="49">
        <f>'INPUT OPEX EHD'!V61</f>
        <v>0</v>
      </c>
      <c r="V169" s="4">
        <f>1/5*X169</f>
        <v>2511.7695638944838</v>
      </c>
      <c r="X169" s="49">
        <f>'INPUT OPEX EHD'!U61</f>
        <v>12558.847819472418</v>
      </c>
    </row>
    <row r="170" spans="1:24" s="1" customFormat="1" ht="12.75">
      <c r="A170" s="46"/>
      <c r="B170" s="1" t="s">
        <v>11</v>
      </c>
      <c r="H170" s="1" t="s">
        <v>0</v>
      </c>
      <c r="J170" s="4">
        <f>SUM(L170:N170)</f>
        <v>8082</v>
      </c>
      <c r="L170" s="49">
        <f>'INPUT OPEX EHD'!L62</f>
        <v>0</v>
      </c>
      <c r="M170" s="49">
        <f>'INPUT OPEX EHD'!M62</f>
        <v>0</v>
      </c>
      <c r="N170" s="49">
        <f>'INPUT OPEX EHD'!N62</f>
        <v>8082</v>
      </c>
      <c r="O170" s="3"/>
      <c r="P170" s="2"/>
      <c r="Q170" s="4">
        <f t="shared" si="50"/>
        <v>0</v>
      </c>
      <c r="S170" s="49">
        <f>'INPUT OPEX EHD'!T62</f>
        <v>0</v>
      </c>
      <c r="T170" s="4">
        <f>4/5*X170</f>
        <v>0</v>
      </c>
      <c r="U170" s="49">
        <f>'INPUT OPEX EHD'!V62</f>
        <v>0</v>
      </c>
      <c r="V170" s="4">
        <f>1/5*X170</f>
        <v>0</v>
      </c>
      <c r="X170" s="49">
        <f>'INPUT OPEX EHD'!U62</f>
        <v>0</v>
      </c>
    </row>
    <row r="171" spans="1:24" s="1" customFormat="1" ht="12.75">
      <c r="A171" s="46"/>
      <c r="B171" s="1" t="s">
        <v>10</v>
      </c>
      <c r="H171" s="1" t="s">
        <v>0</v>
      </c>
      <c r="J171" s="4">
        <f>SUM(L171:N171)</f>
        <v>0</v>
      </c>
      <c r="L171" s="49">
        <f>'INPUT OPEX EHD'!L63</f>
        <v>0</v>
      </c>
      <c r="M171" s="49">
        <f>'INPUT OPEX EHD'!M63</f>
        <v>0</v>
      </c>
      <c r="N171" s="49">
        <f>'INPUT OPEX EHD'!N63</f>
        <v>0</v>
      </c>
      <c r="O171" s="3"/>
      <c r="P171" s="2"/>
      <c r="Q171" s="4">
        <f t="shared" si="50"/>
        <v>0</v>
      </c>
      <c r="S171" s="49">
        <f>'INPUT OPEX EHD'!T63</f>
        <v>0</v>
      </c>
      <c r="T171" s="4">
        <f>4/5*X171</f>
        <v>0</v>
      </c>
      <c r="U171" s="49">
        <f>'INPUT OPEX EHD'!V63</f>
        <v>0</v>
      </c>
      <c r="V171" s="4">
        <f>1/5*X171</f>
        <v>0</v>
      </c>
      <c r="X171" s="49">
        <f>'INPUT OPEX EHD'!U63</f>
        <v>0</v>
      </c>
    </row>
    <row r="172" spans="1:24" s="1" customFormat="1" ht="12.75">
      <c r="A172" s="46"/>
      <c r="J172" s="9"/>
      <c r="L172" s="9"/>
      <c r="M172" s="9"/>
      <c r="N172" s="9"/>
      <c r="O172" s="3"/>
      <c r="P172" s="2"/>
      <c r="Q172" s="9"/>
      <c r="S172" s="9"/>
      <c r="U172" s="9"/>
      <c r="V172" s="9"/>
      <c r="X172" s="9"/>
    </row>
    <row r="173" spans="1:24" s="1" customFormat="1" ht="12.75">
      <c r="A173" s="46"/>
      <c r="B173" s="8" t="s">
        <v>9</v>
      </c>
      <c r="C173" s="8"/>
      <c r="D173" s="8"/>
      <c r="E173" s="8"/>
      <c r="F173" s="8"/>
      <c r="G173" s="8"/>
      <c r="J173" s="9"/>
      <c r="L173" s="9"/>
      <c r="M173" s="9"/>
      <c r="N173" s="9"/>
      <c r="O173" s="3"/>
      <c r="P173" s="2"/>
      <c r="Q173" s="9"/>
      <c r="S173" s="9"/>
      <c r="U173" s="9"/>
      <c r="V173" s="9"/>
      <c r="X173" s="9"/>
    </row>
    <row r="174" spans="1:24" s="1" customFormat="1" ht="12.75">
      <c r="A174" s="46"/>
      <c r="B174" s="1" t="s">
        <v>8</v>
      </c>
      <c r="H174" s="1" t="s">
        <v>0</v>
      </c>
      <c r="J174" s="4">
        <f>SUM(L174:N174)</f>
        <v>0</v>
      </c>
      <c r="L174" s="49">
        <f>'INPUT OPEX EHD'!L66</f>
        <v>0</v>
      </c>
      <c r="M174" s="49">
        <f>'INPUT OPEX EHD'!M66</f>
        <v>0</v>
      </c>
      <c r="N174" s="49">
        <f>'INPUT OPEX EHD'!N66</f>
        <v>0</v>
      </c>
      <c r="O174" s="3"/>
      <c r="P174" s="2"/>
      <c r="Q174" s="4">
        <f t="shared" ref="Q174:Q175" si="51">SUM(S174:V174)</f>
        <v>0</v>
      </c>
      <c r="S174" s="49">
        <f>'INPUT OPEX EHD'!T66</f>
        <v>0</v>
      </c>
      <c r="T174" s="4">
        <f>4/5*X174</f>
        <v>0</v>
      </c>
      <c r="U174" s="49">
        <f>'INPUT OPEX EHD'!V66</f>
        <v>0</v>
      </c>
      <c r="V174" s="4">
        <f>1/5*X174</f>
        <v>0</v>
      </c>
      <c r="X174" s="49">
        <f>'INPUT OPEX EHD'!U66</f>
        <v>0</v>
      </c>
    </row>
    <row r="175" spans="1:24" s="1" customFormat="1" ht="12.75">
      <c r="A175" s="46"/>
      <c r="B175" s="1" t="s">
        <v>7</v>
      </c>
      <c r="H175" s="1" t="s">
        <v>0</v>
      </c>
      <c r="J175" s="4">
        <f>SUM(L175:N175)</f>
        <v>0</v>
      </c>
      <c r="L175" s="49">
        <f>'INPUT OPEX EHD'!L67</f>
        <v>0</v>
      </c>
      <c r="M175" s="49">
        <f>'INPUT OPEX EHD'!M67</f>
        <v>0</v>
      </c>
      <c r="N175" s="49">
        <f>'INPUT OPEX EHD'!N67</f>
        <v>0</v>
      </c>
      <c r="O175" s="3"/>
      <c r="P175" s="2"/>
      <c r="Q175" s="4">
        <f t="shared" si="51"/>
        <v>0</v>
      </c>
      <c r="S175" s="49">
        <f>'INPUT OPEX EHD'!T67</f>
        <v>0</v>
      </c>
      <c r="T175" s="4">
        <f>4/5*X175</f>
        <v>0</v>
      </c>
      <c r="U175" s="49">
        <f>'INPUT OPEX EHD'!V67</f>
        <v>0</v>
      </c>
      <c r="V175" s="4">
        <f>1/5*X175</f>
        <v>0</v>
      </c>
      <c r="X175" s="49">
        <f>'INPUT OPEX EHD'!U67</f>
        <v>0</v>
      </c>
    </row>
    <row r="176" spans="1:24" s="1" customFormat="1" ht="12.75">
      <c r="A176" s="46"/>
      <c r="J176" s="9"/>
      <c r="L176" s="9"/>
      <c r="M176" s="9"/>
      <c r="N176" s="9"/>
      <c r="O176" s="3"/>
      <c r="P176" s="2"/>
      <c r="Q176" s="9"/>
      <c r="S176" s="9"/>
      <c r="U176" s="9"/>
      <c r="V176" s="9"/>
      <c r="X176" s="9"/>
    </row>
    <row r="177" spans="1:24" s="1" customFormat="1" ht="12.75">
      <c r="A177" s="46"/>
      <c r="B177" s="8" t="s">
        <v>6</v>
      </c>
      <c r="C177" s="8"/>
      <c r="D177" s="8"/>
      <c r="E177" s="8"/>
      <c r="F177" s="8"/>
      <c r="G177" s="8"/>
      <c r="J177" s="9"/>
      <c r="L177" s="9"/>
      <c r="M177" s="9"/>
      <c r="N177" s="9"/>
      <c r="O177" s="3"/>
      <c r="P177" s="2"/>
      <c r="Q177" s="9"/>
      <c r="S177" s="9"/>
      <c r="U177" s="9"/>
      <c r="V177" s="9"/>
      <c r="X177" s="9"/>
    </row>
    <row r="178" spans="1:24" s="1" customFormat="1" ht="12.75">
      <c r="A178" s="46"/>
      <c r="B178" s="1" t="s">
        <v>5</v>
      </c>
      <c r="D178" s="16"/>
      <c r="H178" s="1" t="s">
        <v>0</v>
      </c>
      <c r="J178" s="4">
        <f>SUM(L178:N178)</f>
        <v>0</v>
      </c>
      <c r="L178" s="49">
        <f>'INPUT OPEX EHD'!L70</f>
        <v>0</v>
      </c>
      <c r="M178" s="49">
        <f>'INPUT OPEX EHD'!M70</f>
        <v>0</v>
      </c>
      <c r="N178" s="49">
        <f>'INPUT OPEX EHD'!N70</f>
        <v>0</v>
      </c>
      <c r="O178" s="3"/>
      <c r="P178" s="2"/>
      <c r="Q178" s="4">
        <f t="shared" ref="Q178:Q180" si="52">SUM(S178:V178)</f>
        <v>0</v>
      </c>
      <c r="S178" s="49">
        <f>'INPUT OPEX EHD'!T70</f>
        <v>0</v>
      </c>
      <c r="T178" s="4">
        <f>4/5*X178</f>
        <v>0</v>
      </c>
      <c r="U178" s="49">
        <f>'INPUT OPEX EHD'!V70</f>
        <v>0</v>
      </c>
      <c r="V178" s="4">
        <f>1/5*X178</f>
        <v>0</v>
      </c>
      <c r="X178" s="49">
        <f>'INPUT OPEX EHD'!U70</f>
        <v>0</v>
      </c>
    </row>
    <row r="179" spans="1:24" s="1" customFormat="1" ht="12.75">
      <c r="A179" s="46"/>
      <c r="B179" s="1" t="s">
        <v>3</v>
      </c>
      <c r="H179" s="1" t="s">
        <v>0</v>
      </c>
      <c r="J179" s="4">
        <f>SUM(L179:N179)</f>
        <v>0</v>
      </c>
      <c r="L179" s="49">
        <f>'INPUT OPEX EHD'!L71</f>
        <v>0</v>
      </c>
      <c r="M179" s="49">
        <f>'INPUT OPEX EHD'!M71</f>
        <v>0</v>
      </c>
      <c r="N179" s="49">
        <f>'INPUT OPEX EHD'!N71</f>
        <v>0</v>
      </c>
      <c r="O179" s="3"/>
      <c r="P179" s="2"/>
      <c r="Q179" s="4">
        <f t="shared" si="52"/>
        <v>0</v>
      </c>
      <c r="S179" s="49">
        <f>'INPUT OPEX EHD'!T71</f>
        <v>0</v>
      </c>
      <c r="T179" s="4">
        <f>4/5*X179</f>
        <v>0</v>
      </c>
      <c r="U179" s="49">
        <f>'INPUT OPEX EHD'!V71</f>
        <v>0</v>
      </c>
      <c r="V179" s="4">
        <f>1/5*X179</f>
        <v>0</v>
      </c>
      <c r="X179" s="49">
        <f>'INPUT OPEX EHD'!U71</f>
        <v>0</v>
      </c>
    </row>
    <row r="180" spans="1:24" s="1" customFormat="1" ht="12.75">
      <c r="A180" s="46"/>
      <c r="B180" s="1" t="s">
        <v>2</v>
      </c>
      <c r="H180" s="1" t="s">
        <v>0</v>
      </c>
      <c r="J180" s="4">
        <f>SUM(L180:N180)</f>
        <v>0</v>
      </c>
      <c r="L180" s="49">
        <f>'INPUT OPEX EHD'!L72</f>
        <v>0</v>
      </c>
      <c r="M180" s="49">
        <f>'INPUT OPEX EHD'!M72</f>
        <v>0</v>
      </c>
      <c r="N180" s="49">
        <f>'INPUT OPEX EHD'!N72</f>
        <v>0</v>
      </c>
      <c r="O180" s="3"/>
      <c r="P180" s="2"/>
      <c r="Q180" s="4">
        <f t="shared" si="52"/>
        <v>0</v>
      </c>
      <c r="S180" s="49">
        <f>'INPUT OPEX EHD'!T72</f>
        <v>0</v>
      </c>
      <c r="T180" s="4">
        <f>4/5*X180</f>
        <v>0</v>
      </c>
      <c r="U180" s="49">
        <f>'INPUT OPEX EHD'!V72</f>
        <v>0</v>
      </c>
      <c r="V180" s="4">
        <f>1/5*X180</f>
        <v>0</v>
      </c>
      <c r="X180" s="49">
        <f>'INPUT OPEX EHD'!U72</f>
        <v>0</v>
      </c>
    </row>
    <row r="181" spans="1:24" s="1" customFormat="1" ht="12.75">
      <c r="A181" s="46"/>
      <c r="J181" s="9"/>
      <c r="L181" s="9"/>
      <c r="M181" s="9"/>
      <c r="N181" s="9"/>
      <c r="O181" s="3"/>
      <c r="P181" s="2"/>
      <c r="Q181" s="9"/>
      <c r="S181" s="9"/>
      <c r="U181" s="9"/>
      <c r="V181" s="9"/>
      <c r="X181" s="9"/>
    </row>
    <row r="182" spans="1:24" s="1" customFormat="1" ht="12.75">
      <c r="A182" s="46"/>
      <c r="B182" s="8" t="s">
        <v>1</v>
      </c>
      <c r="C182" s="8"/>
      <c r="D182" s="8"/>
      <c r="E182" s="8"/>
      <c r="F182" s="8"/>
      <c r="G182" s="8"/>
      <c r="H182" s="1" t="s">
        <v>0</v>
      </c>
      <c r="J182" s="4">
        <f>SUM(L182:N182)</f>
        <v>2648380.1542177638</v>
      </c>
      <c r="L182" s="4">
        <f>SUM(L165:L166,L169:L171,L174:L175,L178:L180)</f>
        <v>841795.45221673744</v>
      </c>
      <c r="M182" s="4">
        <f>SUM(M165:M166,M169:M171,M174:M175,M178:M180)</f>
        <v>328025.70200102619</v>
      </c>
      <c r="N182" s="4">
        <f>SUM(N165:N166,N169:N171,N174:N175,N178:N180)</f>
        <v>1478559</v>
      </c>
      <c r="O182" s="3"/>
      <c r="P182" s="2"/>
      <c r="Q182" s="4">
        <f>SUM(S182:V182)</f>
        <v>16658.479111116743</v>
      </c>
      <c r="S182" s="4">
        <f>SUM(S165:S166,S169:S171,S174:S175,S178:S180)</f>
        <v>4099.6312916443267</v>
      </c>
      <c r="T182" s="4">
        <f>SUM(T165:T166,T169:T171,T174:T175,T178:T180)</f>
        <v>10047.078255577935</v>
      </c>
      <c r="U182" s="4">
        <f>SUM(U165:U166,U169:U171,U174:U175,U178:U180)</f>
        <v>0</v>
      </c>
      <c r="V182" s="4">
        <f>SUM(V165:V166,V169:V171,V174:V175,V178:V180)</f>
        <v>2511.7695638944838</v>
      </c>
      <c r="X182" s="4">
        <f>SUM(X165:X166,X169:X171,X174:X175,X178:X180)</f>
        <v>12558.847819472418</v>
      </c>
    </row>
    <row r="183" spans="1:24" s="1" customFormat="1" ht="12.75">
      <c r="J183" s="9"/>
      <c r="K183" s="9"/>
      <c r="L183" s="9"/>
      <c r="M183" s="9"/>
      <c r="N183" s="9"/>
      <c r="O183" s="3"/>
      <c r="P183" s="2"/>
    </row>
    <row r="184" spans="1:24" s="1" customFormat="1" ht="12.75">
      <c r="J184" s="9"/>
      <c r="K184" s="9"/>
      <c r="L184" s="9"/>
      <c r="M184" s="9"/>
      <c r="N184" s="9"/>
      <c r="O184" s="3"/>
      <c r="P184" s="2"/>
    </row>
    <row r="185" spans="1:24" s="1" customFormat="1" ht="12.75">
      <c r="B185" s="8"/>
      <c r="J185" s="9"/>
      <c r="K185" s="9"/>
      <c r="O185" s="3"/>
      <c r="P185" s="2"/>
    </row>
    <row r="186" spans="1:24" s="1" customFormat="1" ht="12.75">
      <c r="B186" s="8" t="s">
        <v>71</v>
      </c>
      <c r="J186" s="9"/>
      <c r="K186" s="9"/>
      <c r="L186" s="9"/>
      <c r="M186" s="9"/>
      <c r="N186" s="9"/>
      <c r="O186" s="3"/>
      <c r="P186" s="2"/>
    </row>
    <row r="187" spans="1:24" s="1" customFormat="1" ht="12.75">
      <c r="J187" s="9"/>
      <c r="K187" s="9"/>
      <c r="L187" s="9"/>
      <c r="M187" s="9"/>
      <c r="N187" s="9"/>
      <c r="O187" s="3"/>
      <c r="P187" s="2"/>
    </row>
    <row r="188" spans="1:24" s="1" customFormat="1" ht="12.75">
      <c r="B188" s="8" t="s">
        <v>16</v>
      </c>
      <c r="J188" s="9"/>
      <c r="K188" s="9"/>
      <c r="L188" s="9"/>
      <c r="M188" s="9"/>
      <c r="N188" s="9"/>
      <c r="O188" s="3"/>
      <c r="P188" s="2"/>
    </row>
    <row r="189" spans="1:24" s="1" customFormat="1" ht="12.75">
      <c r="A189" s="46"/>
      <c r="B189" s="1" t="s">
        <v>15</v>
      </c>
      <c r="H189" s="1" t="s">
        <v>0</v>
      </c>
      <c r="J189" s="4">
        <f>SUM(L189:N189)</f>
        <v>0</v>
      </c>
      <c r="K189" s="9"/>
      <c r="L189" s="10"/>
      <c r="M189" s="10"/>
      <c r="N189" s="10"/>
      <c r="O189" s="3"/>
      <c r="P189" s="2"/>
      <c r="Q189" s="4">
        <f t="shared" ref="Q189:Q190" si="53">SUM(S189:V189)</f>
        <v>0</v>
      </c>
      <c r="R189" s="9"/>
      <c r="S189" s="10"/>
      <c r="T189" s="10"/>
      <c r="U189" s="10"/>
      <c r="V189" s="10"/>
      <c r="X189" s="10"/>
    </row>
    <row r="190" spans="1:24" s="1" customFormat="1" ht="12.75">
      <c r="A190" s="46"/>
      <c r="B190" s="1" t="s">
        <v>14</v>
      </c>
      <c r="H190" s="1" t="s">
        <v>0</v>
      </c>
      <c r="J190" s="4">
        <f>SUM(L190:N190)</f>
        <v>0</v>
      </c>
      <c r="K190" s="9"/>
      <c r="L190" s="10"/>
      <c r="M190" s="10"/>
      <c r="N190" s="10"/>
      <c r="O190" s="3"/>
      <c r="P190" s="2"/>
      <c r="Q190" s="4">
        <f t="shared" si="53"/>
        <v>0</v>
      </c>
      <c r="R190" s="9"/>
      <c r="S190" s="10"/>
      <c r="T190" s="10"/>
      <c r="U190" s="10"/>
      <c r="V190" s="10"/>
      <c r="X190" s="10"/>
    </row>
    <row r="191" spans="1:24" s="1" customFormat="1" ht="12.75">
      <c r="A191" s="46"/>
      <c r="J191" s="50"/>
      <c r="K191" s="9"/>
      <c r="L191" s="9"/>
      <c r="M191" s="9"/>
      <c r="N191" s="9"/>
      <c r="O191" s="3"/>
      <c r="P191" s="2"/>
      <c r="Q191" s="50"/>
      <c r="R191" s="9"/>
      <c r="S191" s="9"/>
      <c r="T191" s="9"/>
      <c r="U191" s="9"/>
      <c r="V191" s="9"/>
      <c r="X191" s="9"/>
    </row>
    <row r="192" spans="1:24" s="1" customFormat="1" ht="12.75">
      <c r="A192" s="46"/>
      <c r="B192" s="8" t="s">
        <v>13</v>
      </c>
      <c r="J192" s="50"/>
      <c r="K192" s="9"/>
      <c r="L192" s="9"/>
      <c r="M192" s="9"/>
      <c r="N192" s="9"/>
      <c r="O192" s="3"/>
      <c r="P192" s="2"/>
      <c r="Q192" s="50"/>
      <c r="R192" s="9"/>
      <c r="S192" s="9"/>
      <c r="T192" s="9"/>
      <c r="U192" s="9"/>
      <c r="V192" s="9"/>
      <c r="X192" s="9"/>
    </row>
    <row r="193" spans="1:24" s="1" customFormat="1" ht="12.75">
      <c r="A193" s="46"/>
      <c r="B193" s="1" t="s">
        <v>12</v>
      </c>
      <c r="H193" s="1" t="s">
        <v>0</v>
      </c>
      <c r="J193" s="4">
        <f>SUM(L193:N193)</f>
        <v>0</v>
      </c>
      <c r="K193" s="9"/>
      <c r="L193" s="10"/>
      <c r="M193" s="10"/>
      <c r="N193" s="10"/>
      <c r="O193" s="3"/>
      <c r="P193" s="2"/>
      <c r="Q193" s="4">
        <f t="shared" ref="Q193:Q195" si="54">SUM(S193:V193)</f>
        <v>0</v>
      </c>
      <c r="R193" s="9"/>
      <c r="S193" s="10"/>
      <c r="T193" s="10"/>
      <c r="U193" s="10"/>
      <c r="V193" s="10"/>
      <c r="X193" s="10"/>
    </row>
    <row r="194" spans="1:24" s="1" customFormat="1" ht="12.75">
      <c r="A194" s="46"/>
      <c r="B194" s="1" t="s">
        <v>11</v>
      </c>
      <c r="H194" s="1" t="s">
        <v>0</v>
      </c>
      <c r="J194" s="4"/>
      <c r="K194" s="9"/>
      <c r="L194" s="10"/>
      <c r="M194" s="10"/>
      <c r="N194" s="10"/>
      <c r="O194" s="3"/>
      <c r="P194" s="2"/>
      <c r="Q194" s="4">
        <f t="shared" si="54"/>
        <v>0</v>
      </c>
      <c r="R194" s="9"/>
      <c r="S194" s="10"/>
      <c r="T194" s="10"/>
      <c r="U194" s="10"/>
      <c r="V194" s="10"/>
      <c r="X194" s="10"/>
    </row>
    <row r="195" spans="1:24" s="1" customFormat="1" ht="12.75">
      <c r="A195" s="46"/>
      <c r="B195" s="1" t="s">
        <v>10</v>
      </c>
      <c r="H195" s="1" t="s">
        <v>0</v>
      </c>
      <c r="J195" s="4">
        <f>SUM(L195:N195)</f>
        <v>0</v>
      </c>
      <c r="K195" s="9"/>
      <c r="L195" s="10"/>
      <c r="M195" s="10"/>
      <c r="N195" s="10"/>
      <c r="O195" s="3"/>
      <c r="P195" s="2"/>
      <c r="Q195" s="4">
        <f t="shared" si="54"/>
        <v>0</v>
      </c>
      <c r="R195" s="9"/>
      <c r="S195" s="10"/>
      <c r="T195" s="10"/>
      <c r="U195" s="10"/>
      <c r="V195" s="10"/>
      <c r="X195" s="10"/>
    </row>
    <row r="196" spans="1:24" s="1" customFormat="1" ht="12.75">
      <c r="A196" s="46"/>
      <c r="K196" s="9"/>
      <c r="L196" s="9"/>
      <c r="M196" s="9"/>
      <c r="N196" s="9"/>
      <c r="O196" s="3"/>
      <c r="P196" s="2"/>
      <c r="R196" s="9"/>
      <c r="S196" s="9"/>
      <c r="T196" s="9"/>
      <c r="U196" s="9"/>
      <c r="V196" s="9"/>
      <c r="X196" s="9"/>
    </row>
    <row r="197" spans="1:24" s="1" customFormat="1" ht="12.75">
      <c r="A197" s="46"/>
      <c r="B197" s="8" t="s">
        <v>9</v>
      </c>
      <c r="K197" s="9"/>
      <c r="L197" s="9"/>
      <c r="M197" s="9"/>
      <c r="N197" s="9"/>
      <c r="O197" s="3"/>
      <c r="P197" s="2"/>
      <c r="R197" s="9"/>
      <c r="S197" s="9"/>
      <c r="T197" s="9"/>
      <c r="U197" s="9"/>
      <c r="V197" s="9"/>
      <c r="X197" s="9"/>
    </row>
    <row r="198" spans="1:24" s="1" customFormat="1" ht="12.75">
      <c r="A198" s="46"/>
      <c r="B198" s="1" t="s">
        <v>8</v>
      </c>
      <c r="H198" s="1" t="s">
        <v>0</v>
      </c>
      <c r="J198" s="4">
        <f>SUM(L198:N198)</f>
        <v>0</v>
      </c>
      <c r="K198" s="9"/>
      <c r="L198" s="10"/>
      <c r="M198" s="10"/>
      <c r="N198" s="10"/>
      <c r="O198" s="3"/>
      <c r="P198" s="2"/>
      <c r="Q198" s="4">
        <f t="shared" ref="Q198:Q199" si="55">SUM(S198:V198)</f>
        <v>0</v>
      </c>
      <c r="R198" s="9"/>
      <c r="S198" s="10"/>
      <c r="T198" s="10"/>
      <c r="U198" s="10"/>
      <c r="V198" s="10"/>
      <c r="X198" s="10"/>
    </row>
    <row r="199" spans="1:24" s="1" customFormat="1" ht="12.75">
      <c r="A199" s="46"/>
      <c r="B199" s="1" t="s">
        <v>7</v>
      </c>
      <c r="H199" s="1" t="s">
        <v>0</v>
      </c>
      <c r="J199" s="4">
        <f>SUM(L199:N199)</f>
        <v>0</v>
      </c>
      <c r="K199" s="9"/>
      <c r="L199" s="10"/>
      <c r="M199" s="10"/>
      <c r="N199" s="10"/>
      <c r="O199" s="3"/>
      <c r="P199" s="2"/>
      <c r="Q199" s="4">
        <f t="shared" si="55"/>
        <v>0</v>
      </c>
      <c r="R199" s="9"/>
      <c r="S199" s="10"/>
      <c r="T199" s="10"/>
      <c r="U199" s="10"/>
      <c r="V199" s="10"/>
      <c r="X199" s="10"/>
    </row>
    <row r="200" spans="1:24" s="1" customFormat="1" ht="12.75">
      <c r="A200" s="46"/>
      <c r="L200" s="9"/>
      <c r="M200" s="9"/>
      <c r="N200" s="9"/>
      <c r="O200" s="3"/>
      <c r="P200" s="2"/>
      <c r="S200" s="9"/>
      <c r="T200" s="9"/>
      <c r="U200" s="9"/>
      <c r="V200" s="9"/>
      <c r="X200" s="9"/>
    </row>
    <row r="201" spans="1:24" s="1" customFormat="1" ht="12.75">
      <c r="A201" s="46"/>
      <c r="B201" s="8" t="s">
        <v>6</v>
      </c>
      <c r="L201" s="9"/>
      <c r="M201" s="9"/>
      <c r="N201" s="9"/>
      <c r="O201" s="3"/>
      <c r="P201" s="2"/>
      <c r="S201" s="9"/>
      <c r="T201" s="9"/>
      <c r="U201" s="9"/>
      <c r="V201" s="9"/>
      <c r="X201" s="9"/>
    </row>
    <row r="202" spans="1:24" s="1" customFormat="1" ht="12.75">
      <c r="A202" s="46"/>
      <c r="B202" s="1" t="s">
        <v>5</v>
      </c>
      <c r="H202" s="1" t="s">
        <v>0</v>
      </c>
      <c r="J202" s="4">
        <f>SUM(L202:N202)</f>
        <v>0</v>
      </c>
      <c r="K202" s="9"/>
      <c r="L202" s="10"/>
      <c r="M202" s="10"/>
      <c r="N202" s="10"/>
      <c r="O202" s="3"/>
      <c r="P202" s="2"/>
      <c r="Q202" s="4">
        <f t="shared" ref="Q202:Q205" si="56">SUM(S202:V202)</f>
        <v>0</v>
      </c>
      <c r="R202" s="9"/>
      <c r="S202" s="10"/>
      <c r="T202" s="10"/>
      <c r="U202" s="10"/>
      <c r="V202" s="10"/>
      <c r="X202" s="10"/>
    </row>
    <row r="203" spans="1:24" s="1" customFormat="1" ht="12.75">
      <c r="A203" s="46"/>
      <c r="B203" s="1" t="s">
        <v>4</v>
      </c>
      <c r="H203" s="1" t="s">
        <v>0</v>
      </c>
      <c r="J203" s="4">
        <f>SUM(L203:N203)</f>
        <v>0</v>
      </c>
      <c r="K203" s="9"/>
      <c r="L203" s="10"/>
      <c r="M203" s="10"/>
      <c r="N203" s="10"/>
      <c r="O203" s="3"/>
      <c r="P203" s="2"/>
      <c r="Q203" s="4">
        <f t="shared" si="56"/>
        <v>0</v>
      </c>
      <c r="R203" s="9"/>
      <c r="S203" s="10"/>
      <c r="T203" s="10"/>
      <c r="U203" s="10"/>
      <c r="V203" s="10"/>
      <c r="X203" s="10"/>
    </row>
    <row r="204" spans="1:24" s="1" customFormat="1" ht="12.75">
      <c r="A204" s="46"/>
      <c r="B204" s="1" t="s">
        <v>3</v>
      </c>
      <c r="H204" s="1" t="s">
        <v>0</v>
      </c>
      <c r="J204" s="4">
        <f>SUM(L204:N204)</f>
        <v>0</v>
      </c>
      <c r="K204" s="9"/>
      <c r="L204" s="10"/>
      <c r="M204" s="10"/>
      <c r="N204" s="10"/>
      <c r="O204" s="3"/>
      <c r="P204" s="2"/>
      <c r="Q204" s="4">
        <f t="shared" si="56"/>
        <v>0</v>
      </c>
      <c r="R204" s="9"/>
      <c r="S204" s="10"/>
      <c r="T204" s="10"/>
      <c r="U204" s="10"/>
      <c r="V204" s="10"/>
      <c r="X204" s="10"/>
    </row>
    <row r="205" spans="1:24" s="1" customFormat="1" ht="12.75">
      <c r="A205" s="46"/>
      <c r="B205" s="1" t="s">
        <v>2</v>
      </c>
      <c r="H205" s="1" t="s">
        <v>0</v>
      </c>
      <c r="J205" s="4">
        <f>SUM(L205:N205)</f>
        <v>0</v>
      </c>
      <c r="K205" s="9"/>
      <c r="L205" s="10"/>
      <c r="M205" s="10"/>
      <c r="N205" s="10"/>
      <c r="O205" s="3"/>
      <c r="P205" s="2"/>
      <c r="Q205" s="4">
        <f t="shared" si="56"/>
        <v>0</v>
      </c>
      <c r="R205" s="9"/>
      <c r="S205" s="10"/>
      <c r="T205" s="10"/>
      <c r="U205" s="10"/>
      <c r="V205" s="10"/>
      <c r="X205" s="10"/>
    </row>
    <row r="206" spans="1:24" s="1" customFormat="1" ht="12.75">
      <c r="A206" s="46"/>
      <c r="L206" s="9"/>
      <c r="M206" s="9"/>
      <c r="N206" s="9"/>
      <c r="O206" s="3"/>
      <c r="P206" s="2"/>
      <c r="S206" s="9"/>
      <c r="T206" s="9"/>
      <c r="U206" s="9"/>
      <c r="V206" s="9"/>
      <c r="X206" s="9"/>
    </row>
    <row r="207" spans="1:24" s="1" customFormat="1" ht="12.75">
      <c r="A207" s="46"/>
      <c r="B207" s="8" t="s">
        <v>1</v>
      </c>
      <c r="H207" s="1" t="s">
        <v>0</v>
      </c>
      <c r="J207" s="4">
        <f>SUM(L207:N207)</f>
        <v>0</v>
      </c>
      <c r="K207" s="5"/>
      <c r="L207" s="4">
        <f>SUM(L189:L190,L193:L195,L198:L199,L202:L205)</f>
        <v>0</v>
      </c>
      <c r="M207" s="4">
        <f>SUM(M189:M190,M193:M195,M198:M199,M202:M205)</f>
        <v>0</v>
      </c>
      <c r="N207" s="4">
        <f>SUM(N189:N190,N193:N195,N198:N199,N202:N205)</f>
        <v>0</v>
      </c>
      <c r="O207" s="3"/>
      <c r="P207" s="2"/>
      <c r="Q207" s="4">
        <f>SUM(S207:V207)</f>
        <v>0</v>
      </c>
      <c r="R207" s="5"/>
      <c r="S207" s="4">
        <f>SUM(S189:S190,S193:S195,S198:S199,S202:S205)</f>
        <v>0</v>
      </c>
      <c r="T207" s="4">
        <f>SUM(T189:T190,T193:T195,T198:T199,T202:T205)</f>
        <v>0</v>
      </c>
      <c r="U207" s="4">
        <f>SUM(U189:U190,U193:U195,U198:U199,U202:U205)</f>
        <v>0</v>
      </c>
      <c r="V207" s="4">
        <f>SUM(V189:V190,V193:V195,V198:V199,V202:V205)</f>
        <v>0</v>
      </c>
      <c r="X207" s="4">
        <f>SUM(X189:X190,X193:X195,X198:X199,X202:X205)</f>
        <v>0</v>
      </c>
    </row>
    <row r="208" spans="1:24" s="1" customFormat="1" ht="12.75">
      <c r="J208" s="9"/>
      <c r="K208" s="9"/>
      <c r="L208" s="9"/>
      <c r="M208" s="9"/>
      <c r="N208" s="9"/>
      <c r="O208" s="3"/>
      <c r="P208" s="2"/>
    </row>
    <row r="209" spans="1:24" s="1" customFormat="1">
      <c r="B209" s="8" t="s">
        <v>70</v>
      </c>
      <c r="J209" s="9"/>
      <c r="K209" s="9"/>
      <c r="L209" s="167"/>
      <c r="M209" s="167"/>
      <c r="N209" s="167"/>
      <c r="O209" s="3"/>
      <c r="P209" s="2"/>
    </row>
    <row r="210" spans="1:24" s="1" customFormat="1">
      <c r="J210" s="9"/>
      <c r="K210" s="9"/>
      <c r="L210" s="167"/>
      <c r="M210" s="167"/>
      <c r="N210" s="167"/>
      <c r="O210" s="3"/>
      <c r="P210" s="2"/>
    </row>
    <row r="211" spans="1:24" s="1" customFormat="1" ht="12.75">
      <c r="B211" s="8" t="s">
        <v>16</v>
      </c>
      <c r="C211" s="8"/>
      <c r="D211" s="8"/>
      <c r="E211" s="8"/>
      <c r="F211" s="8"/>
      <c r="G211" s="8"/>
      <c r="H211" s="8"/>
      <c r="I211" s="8"/>
      <c r="L211" s="9"/>
      <c r="M211" s="9"/>
      <c r="O211" s="3"/>
      <c r="P211" s="2"/>
    </row>
    <row r="212" spans="1:24" s="1" customFormat="1" ht="12.75">
      <c r="A212" s="46"/>
      <c r="B212" s="1" t="s">
        <v>15</v>
      </c>
      <c r="H212" s="1" t="s">
        <v>32</v>
      </c>
      <c r="J212" s="4">
        <f>SUM(L212:N212)</f>
        <v>0</v>
      </c>
      <c r="L212" s="4">
        <f t="shared" ref="L212:N213" si="57">L165+L189</f>
        <v>0</v>
      </c>
      <c r="M212" s="4">
        <f t="shared" si="57"/>
        <v>0</v>
      </c>
      <c r="N212" s="4">
        <f t="shared" si="57"/>
        <v>0</v>
      </c>
      <c r="O212" s="3"/>
      <c r="P212" s="2"/>
      <c r="Q212" s="4">
        <f t="shared" ref="Q212:Q213" si="58">SUM(S212:V212)</f>
        <v>0</v>
      </c>
      <c r="S212" s="4">
        <f t="shared" ref="S212:U213" si="59">S165+S189</f>
        <v>0</v>
      </c>
      <c r="T212" s="4">
        <f t="shared" ref="T212" si="60">T165+T189</f>
        <v>0</v>
      </c>
      <c r="U212" s="4">
        <f t="shared" si="59"/>
        <v>0</v>
      </c>
      <c r="V212" s="4">
        <f t="shared" ref="V212" si="61">V165+V189</f>
        <v>0</v>
      </c>
      <c r="X212" s="4">
        <f>X165+X189</f>
        <v>0</v>
      </c>
    </row>
    <row r="213" spans="1:24" s="1" customFormat="1" ht="12.75">
      <c r="A213" s="46"/>
      <c r="B213" s="1" t="s">
        <v>14</v>
      </c>
      <c r="H213" s="1" t="s">
        <v>32</v>
      </c>
      <c r="J213" s="4">
        <f>SUM(L213:N213)</f>
        <v>586417.89274474629</v>
      </c>
      <c r="L213" s="4">
        <f t="shared" si="57"/>
        <v>339574.50074372004</v>
      </c>
      <c r="M213" s="4">
        <f t="shared" si="57"/>
        <v>246843.39200102619</v>
      </c>
      <c r="N213" s="4">
        <f t="shared" si="57"/>
        <v>0</v>
      </c>
      <c r="O213" s="3"/>
      <c r="P213" s="2"/>
      <c r="Q213" s="4">
        <f t="shared" si="58"/>
        <v>0</v>
      </c>
      <c r="S213" s="4">
        <f t="shared" si="59"/>
        <v>0</v>
      </c>
      <c r="T213" s="4">
        <f t="shared" ref="T213" si="62">T166+T190</f>
        <v>0</v>
      </c>
      <c r="U213" s="4">
        <f t="shared" si="59"/>
        <v>0</v>
      </c>
      <c r="V213" s="4">
        <f t="shared" ref="V213" si="63">V166+V190</f>
        <v>0</v>
      </c>
      <c r="X213" s="4">
        <f>X166+X190</f>
        <v>0</v>
      </c>
    </row>
    <row r="214" spans="1:24" s="1" customFormat="1" ht="12.75">
      <c r="A214" s="46"/>
      <c r="J214" s="9"/>
      <c r="L214" s="50"/>
      <c r="M214" s="50"/>
      <c r="N214" s="50"/>
      <c r="O214" s="3"/>
      <c r="P214" s="2"/>
      <c r="Q214" s="9"/>
      <c r="S214" s="50"/>
      <c r="T214" s="50"/>
      <c r="U214" s="50"/>
      <c r="V214" s="50"/>
      <c r="X214" s="50"/>
    </row>
    <row r="215" spans="1:24" s="1" customFormat="1" ht="12.75">
      <c r="A215" s="46"/>
      <c r="B215" s="8" t="s">
        <v>13</v>
      </c>
      <c r="C215" s="8"/>
      <c r="D215" s="8"/>
      <c r="E215" s="8"/>
      <c r="F215" s="8"/>
      <c r="G215" s="8"/>
      <c r="J215" s="9"/>
      <c r="L215" s="50"/>
      <c r="M215" s="50"/>
      <c r="N215" s="50"/>
      <c r="O215" s="3"/>
      <c r="P215" s="2"/>
      <c r="Q215" s="9"/>
      <c r="S215" s="50"/>
      <c r="T215" s="50"/>
      <c r="U215" s="50"/>
      <c r="V215" s="50"/>
      <c r="X215" s="50"/>
    </row>
    <row r="216" spans="1:24" s="1" customFormat="1" ht="12.75">
      <c r="A216" s="46"/>
      <c r="B216" s="1" t="s">
        <v>12</v>
      </c>
      <c r="H216" s="1" t="s">
        <v>32</v>
      </c>
      <c r="J216" s="4">
        <f>SUM(L216:N216)</f>
        <v>2053880.2614730173</v>
      </c>
      <c r="L216" s="4">
        <f t="shared" ref="L216:N218" si="64">L169+L193</f>
        <v>502220.95147301734</v>
      </c>
      <c r="M216" s="4">
        <f t="shared" si="64"/>
        <v>81182.31</v>
      </c>
      <c r="N216" s="4">
        <f t="shared" si="64"/>
        <v>1470477</v>
      </c>
      <c r="O216" s="3"/>
      <c r="P216" s="2"/>
      <c r="Q216" s="4">
        <f t="shared" ref="Q216:Q218" si="65">SUM(S216:V216)</f>
        <v>16658.479111116743</v>
      </c>
      <c r="S216" s="4">
        <f t="shared" ref="S216:U218" si="66">S169+S193</f>
        <v>4099.6312916443267</v>
      </c>
      <c r="T216" s="4">
        <f t="shared" ref="T216" si="67">T169+T193</f>
        <v>10047.078255577935</v>
      </c>
      <c r="U216" s="4">
        <f t="shared" si="66"/>
        <v>0</v>
      </c>
      <c r="V216" s="4">
        <f t="shared" ref="V216" si="68">V169+V193</f>
        <v>2511.7695638944838</v>
      </c>
      <c r="X216" s="4">
        <f>X169+X193</f>
        <v>12558.847819472418</v>
      </c>
    </row>
    <row r="217" spans="1:24" s="1" customFormat="1" ht="12.75">
      <c r="A217" s="46"/>
      <c r="B217" s="1" t="s">
        <v>11</v>
      </c>
      <c r="H217" s="1" t="s">
        <v>32</v>
      </c>
      <c r="J217" s="4"/>
      <c r="L217" s="4">
        <f t="shared" si="64"/>
        <v>0</v>
      </c>
      <c r="M217" s="4">
        <f t="shared" si="64"/>
        <v>0</v>
      </c>
      <c r="N217" s="4">
        <f t="shared" si="64"/>
        <v>8082</v>
      </c>
      <c r="O217" s="3"/>
      <c r="P217" s="2"/>
      <c r="Q217" s="4">
        <f t="shared" si="65"/>
        <v>0</v>
      </c>
      <c r="S217" s="4">
        <f t="shared" si="66"/>
        <v>0</v>
      </c>
      <c r="T217" s="4">
        <f t="shared" ref="T217" si="69">T170+T194</f>
        <v>0</v>
      </c>
      <c r="U217" s="4">
        <f t="shared" si="66"/>
        <v>0</v>
      </c>
      <c r="V217" s="4">
        <f t="shared" ref="V217" si="70">V170+V194</f>
        <v>0</v>
      </c>
      <c r="X217" s="4">
        <f>X170+X194</f>
        <v>0</v>
      </c>
    </row>
    <row r="218" spans="1:24" s="1" customFormat="1" ht="12.75">
      <c r="A218" s="46"/>
      <c r="B218" s="1" t="s">
        <v>10</v>
      </c>
      <c r="H218" s="1" t="s">
        <v>32</v>
      </c>
      <c r="J218" s="4">
        <f>SUM(L218:N218)</f>
        <v>0</v>
      </c>
      <c r="L218" s="4">
        <f t="shared" si="64"/>
        <v>0</v>
      </c>
      <c r="M218" s="4">
        <f t="shared" si="64"/>
        <v>0</v>
      </c>
      <c r="N218" s="4">
        <f t="shared" si="64"/>
        <v>0</v>
      </c>
      <c r="O218" s="3"/>
      <c r="P218" s="2"/>
      <c r="Q218" s="4">
        <f t="shared" si="65"/>
        <v>0</v>
      </c>
      <c r="S218" s="4">
        <f t="shared" si="66"/>
        <v>0</v>
      </c>
      <c r="T218" s="4">
        <f t="shared" ref="T218" si="71">T171+T195</f>
        <v>0</v>
      </c>
      <c r="U218" s="4">
        <f t="shared" si="66"/>
        <v>0</v>
      </c>
      <c r="V218" s="4">
        <f t="shared" ref="V218" si="72">V171+V195</f>
        <v>0</v>
      </c>
      <c r="X218" s="4">
        <f>X171+X195</f>
        <v>0</v>
      </c>
    </row>
    <row r="219" spans="1:24" s="1" customFormat="1" ht="12.75">
      <c r="A219" s="46"/>
      <c r="J219" s="9"/>
      <c r="L219" s="50"/>
      <c r="M219" s="50"/>
      <c r="N219" s="50"/>
      <c r="O219" s="3"/>
      <c r="P219" s="2"/>
      <c r="Q219" s="9"/>
      <c r="S219" s="50"/>
      <c r="T219" s="50"/>
      <c r="U219" s="50"/>
      <c r="V219" s="50"/>
      <c r="X219" s="50"/>
    </row>
    <row r="220" spans="1:24" s="1" customFormat="1" ht="12.75">
      <c r="A220" s="46"/>
      <c r="B220" s="8" t="s">
        <v>9</v>
      </c>
      <c r="C220" s="8"/>
      <c r="D220" s="8"/>
      <c r="E220" s="8"/>
      <c r="F220" s="8"/>
      <c r="G220" s="8"/>
      <c r="J220" s="9"/>
      <c r="L220" s="50"/>
      <c r="M220" s="50"/>
      <c r="N220" s="50"/>
      <c r="O220" s="3"/>
      <c r="P220" s="2"/>
      <c r="Q220" s="9"/>
      <c r="S220" s="50"/>
      <c r="T220" s="50"/>
      <c r="U220" s="50"/>
      <c r="V220" s="50"/>
      <c r="X220" s="50"/>
    </row>
    <row r="221" spans="1:24" s="1" customFormat="1" ht="12.75">
      <c r="A221" s="46"/>
      <c r="B221" s="1" t="s">
        <v>8</v>
      </c>
      <c r="H221" s="1" t="s">
        <v>32</v>
      </c>
      <c r="J221" s="4">
        <f>SUM(L221:N221)</f>
        <v>0</v>
      </c>
      <c r="L221" s="4">
        <f t="shared" ref="L221:N222" si="73">L174+L198</f>
        <v>0</v>
      </c>
      <c r="M221" s="4">
        <f t="shared" si="73"/>
        <v>0</v>
      </c>
      <c r="N221" s="4">
        <f t="shared" si="73"/>
        <v>0</v>
      </c>
      <c r="O221" s="3"/>
      <c r="P221" s="2"/>
      <c r="Q221" s="4">
        <f t="shared" ref="Q221:Q222" si="74">SUM(S221:V221)</f>
        <v>0</v>
      </c>
      <c r="S221" s="4">
        <f t="shared" ref="S221:U222" si="75">S174+S198</f>
        <v>0</v>
      </c>
      <c r="T221" s="4">
        <f t="shared" ref="T221" si="76">T174+T198</f>
        <v>0</v>
      </c>
      <c r="U221" s="4">
        <f t="shared" si="75"/>
        <v>0</v>
      </c>
      <c r="V221" s="4">
        <f t="shared" ref="V221" si="77">V174+V198</f>
        <v>0</v>
      </c>
      <c r="X221" s="4">
        <f>X174+X198</f>
        <v>0</v>
      </c>
    </row>
    <row r="222" spans="1:24" s="1" customFormat="1" ht="12.75">
      <c r="A222" s="46"/>
      <c r="B222" s="1" t="s">
        <v>7</v>
      </c>
      <c r="H222" s="1" t="s">
        <v>32</v>
      </c>
      <c r="J222" s="4">
        <f>SUM(L222:N222)</f>
        <v>0</v>
      </c>
      <c r="L222" s="4">
        <f t="shared" si="73"/>
        <v>0</v>
      </c>
      <c r="M222" s="4">
        <f t="shared" si="73"/>
        <v>0</v>
      </c>
      <c r="N222" s="4">
        <f t="shared" si="73"/>
        <v>0</v>
      </c>
      <c r="O222" s="3"/>
      <c r="P222" s="2"/>
      <c r="Q222" s="4">
        <f t="shared" si="74"/>
        <v>0</v>
      </c>
      <c r="S222" s="4">
        <f t="shared" si="75"/>
        <v>0</v>
      </c>
      <c r="T222" s="4">
        <f t="shared" ref="T222" si="78">T175+T199</f>
        <v>0</v>
      </c>
      <c r="U222" s="4">
        <f t="shared" si="75"/>
        <v>0</v>
      </c>
      <c r="V222" s="4">
        <f t="shared" ref="V222" si="79">V175+V199</f>
        <v>0</v>
      </c>
      <c r="X222" s="4">
        <f>X175+X199</f>
        <v>0</v>
      </c>
    </row>
    <row r="223" spans="1:24" s="46" customFormat="1" ht="12.75">
      <c r="J223" s="5"/>
      <c r="L223" s="5"/>
      <c r="M223" s="5"/>
      <c r="N223" s="5"/>
      <c r="O223" s="11"/>
      <c r="P223" s="6"/>
      <c r="Q223" s="5"/>
      <c r="S223" s="5"/>
      <c r="T223" s="5"/>
      <c r="U223" s="5"/>
      <c r="V223" s="5"/>
      <c r="X223" s="5"/>
    </row>
    <row r="224" spans="1:24" s="1" customFormat="1" ht="12.75">
      <c r="A224" s="46"/>
      <c r="B224" s="8" t="s">
        <v>6</v>
      </c>
      <c r="C224" s="8"/>
      <c r="D224" s="8"/>
      <c r="E224" s="8"/>
      <c r="F224" s="8"/>
      <c r="G224" s="8"/>
      <c r="J224" s="9"/>
      <c r="L224" s="50"/>
      <c r="M224" s="50"/>
      <c r="N224" s="50"/>
      <c r="O224" s="3"/>
      <c r="P224" s="2"/>
      <c r="Q224" s="9"/>
      <c r="S224" s="50"/>
      <c r="T224" s="50"/>
      <c r="U224" s="50"/>
      <c r="V224" s="50"/>
      <c r="X224" s="50"/>
    </row>
    <row r="225" spans="1:24" s="1" customFormat="1" ht="12.75">
      <c r="A225" s="46"/>
      <c r="B225" s="1" t="s">
        <v>5</v>
      </c>
      <c r="D225" s="16"/>
      <c r="H225" s="1" t="s">
        <v>32</v>
      </c>
      <c r="J225" s="4">
        <f>SUM(L225:N225)</f>
        <v>0</v>
      </c>
      <c r="L225" s="4">
        <f>L178+L202</f>
        <v>0</v>
      </c>
      <c r="M225" s="4">
        <f>M178+M202</f>
        <v>0</v>
      </c>
      <c r="N225" s="4">
        <f>N178+N202</f>
        <v>0</v>
      </c>
      <c r="O225" s="3"/>
      <c r="P225" s="2"/>
      <c r="Q225" s="4">
        <f t="shared" ref="Q225:Q227" si="80">SUM(S225:V225)</f>
        <v>0</v>
      </c>
      <c r="S225" s="4">
        <f>S178+S202</f>
        <v>0</v>
      </c>
      <c r="T225" s="4">
        <f>T178+T202</f>
        <v>0</v>
      </c>
      <c r="U225" s="4">
        <f>U178+U202</f>
        <v>0</v>
      </c>
      <c r="V225" s="4">
        <f>V178+V202</f>
        <v>0</v>
      </c>
      <c r="X225" s="4">
        <f>X178+X202</f>
        <v>0</v>
      </c>
    </row>
    <row r="226" spans="1:24" s="1" customFormat="1" ht="12.75">
      <c r="A226" s="46"/>
      <c r="B226" s="1" t="s">
        <v>3</v>
      </c>
      <c r="H226" s="1" t="s">
        <v>32</v>
      </c>
      <c r="J226" s="4">
        <f>SUM(L226:N226)</f>
        <v>0</v>
      </c>
      <c r="L226" s="4">
        <f t="shared" ref="L226:N227" si="81">L179+L204</f>
        <v>0</v>
      </c>
      <c r="M226" s="4">
        <f t="shared" si="81"/>
        <v>0</v>
      </c>
      <c r="N226" s="4">
        <f t="shared" si="81"/>
        <v>0</v>
      </c>
      <c r="O226" s="3"/>
      <c r="P226" s="2"/>
      <c r="Q226" s="4">
        <f t="shared" si="80"/>
        <v>0</v>
      </c>
      <c r="S226" s="4">
        <f t="shared" ref="S226:U227" si="82">S179+S204</f>
        <v>0</v>
      </c>
      <c r="T226" s="4">
        <f t="shared" ref="T226" si="83">T179+T204</f>
        <v>0</v>
      </c>
      <c r="U226" s="4">
        <f t="shared" si="82"/>
        <v>0</v>
      </c>
      <c r="V226" s="4">
        <f t="shared" ref="V226" si="84">V179+V204</f>
        <v>0</v>
      </c>
      <c r="X226" s="4">
        <f>X179+X204</f>
        <v>0</v>
      </c>
    </row>
    <row r="227" spans="1:24" s="1" customFormat="1" ht="12.75">
      <c r="A227" s="46"/>
      <c r="B227" s="1" t="s">
        <v>2</v>
      </c>
      <c r="H227" s="1" t="s">
        <v>32</v>
      </c>
      <c r="J227" s="4">
        <f>SUM(L227:N227)</f>
        <v>0</v>
      </c>
      <c r="L227" s="4">
        <f t="shared" si="81"/>
        <v>0</v>
      </c>
      <c r="M227" s="4">
        <f t="shared" si="81"/>
        <v>0</v>
      </c>
      <c r="N227" s="4">
        <f t="shared" si="81"/>
        <v>0</v>
      </c>
      <c r="O227" s="3"/>
      <c r="P227" s="2"/>
      <c r="Q227" s="4">
        <f t="shared" si="80"/>
        <v>0</v>
      </c>
      <c r="S227" s="4">
        <f t="shared" si="82"/>
        <v>0</v>
      </c>
      <c r="T227" s="4">
        <f t="shared" ref="T227" si="85">T180+T205</f>
        <v>0</v>
      </c>
      <c r="U227" s="4">
        <f t="shared" si="82"/>
        <v>0</v>
      </c>
      <c r="V227" s="4">
        <f t="shared" ref="V227" si="86">V180+V205</f>
        <v>0</v>
      </c>
      <c r="X227" s="4">
        <f>X180+X205</f>
        <v>0</v>
      </c>
    </row>
    <row r="228" spans="1:24" s="1" customFormat="1" ht="12.75">
      <c r="A228" s="46"/>
      <c r="J228" s="9"/>
      <c r="L228" s="50"/>
      <c r="M228" s="50"/>
      <c r="N228" s="50"/>
      <c r="O228" s="3"/>
      <c r="P228" s="2"/>
      <c r="Q228" s="9"/>
      <c r="S228" s="50"/>
      <c r="T228" s="50"/>
      <c r="U228" s="50"/>
      <c r="V228" s="50"/>
      <c r="X228" s="50"/>
    </row>
    <row r="229" spans="1:24" s="1" customFormat="1" ht="12.75">
      <c r="A229" s="46"/>
      <c r="B229" s="8" t="s">
        <v>69</v>
      </c>
      <c r="C229" s="8"/>
      <c r="D229" s="8"/>
      <c r="E229" s="8"/>
      <c r="F229" s="8"/>
      <c r="G229" s="8"/>
      <c r="O229" s="3"/>
      <c r="P229" s="2"/>
    </row>
    <row r="230" spans="1:24" s="1" customFormat="1" ht="12.75">
      <c r="A230" s="46"/>
      <c r="B230" s="1" t="s">
        <v>114</v>
      </c>
      <c r="C230" s="8"/>
      <c r="D230" s="8"/>
      <c r="E230" s="8"/>
      <c r="F230" s="8"/>
      <c r="G230" s="8"/>
      <c r="H230" s="1" t="s">
        <v>32</v>
      </c>
      <c r="J230" s="4">
        <f>SUM(L230:N230)</f>
        <v>2648380.1542177638</v>
      </c>
      <c r="L230" s="4">
        <f>SUM(L212:L213,L216:L218,L225:L227)</f>
        <v>841795.45221673744</v>
      </c>
      <c r="M230" s="4">
        <f>SUM(M212:M213,M216:M218,M225:M227)</f>
        <v>328025.70200102619</v>
      </c>
      <c r="N230" s="4">
        <f>SUM(N212:N213,N216:N218,N225:N227)</f>
        <v>1478559</v>
      </c>
      <c r="O230" s="3"/>
      <c r="P230" s="2"/>
      <c r="Q230" s="4">
        <f t="shared" ref="Q230:Q231" si="87">SUM(S230:V230)</f>
        <v>16658.479111116743</v>
      </c>
      <c r="S230" s="4">
        <f>SUM(S212:S213,S216:S217,S225:S227)</f>
        <v>4099.6312916443267</v>
      </c>
      <c r="T230" s="4">
        <f>SUM(T212:T213,T216:T217,T225:T227)</f>
        <v>10047.078255577935</v>
      </c>
      <c r="U230" s="4">
        <f>SUM(U212:U213,U216:U217,U225:U227)</f>
        <v>0</v>
      </c>
      <c r="V230" s="4">
        <f>SUM(V212:V213,V216:V217,V225:V227)</f>
        <v>2511.7695638944838</v>
      </c>
      <c r="X230" s="4">
        <f>SUM(X212:X213,X216:X217,X225:X227)</f>
        <v>12558.847819472418</v>
      </c>
    </row>
    <row r="231" spans="1:24" s="1" customFormat="1" ht="12.75">
      <c r="A231" s="46"/>
      <c r="B231" s="1" t="s">
        <v>112</v>
      </c>
      <c r="H231" s="1" t="s">
        <v>32</v>
      </c>
      <c r="J231" s="4">
        <f>SUM(L231:N231)</f>
        <v>0</v>
      </c>
      <c r="K231" s="9"/>
      <c r="L231" s="4">
        <f>SUM(L221:L222)</f>
        <v>0</v>
      </c>
      <c r="M231" s="4">
        <f>SUM(M221:M222)</f>
        <v>0</v>
      </c>
      <c r="N231" s="4">
        <f>SUM(N221:N222)</f>
        <v>0</v>
      </c>
      <c r="O231" s="3"/>
      <c r="P231" s="2"/>
      <c r="Q231" s="4">
        <f t="shared" si="87"/>
        <v>0</v>
      </c>
      <c r="R231" s="9"/>
      <c r="S231" s="4">
        <f>SUM(S221:S222)</f>
        <v>0</v>
      </c>
      <c r="T231" s="4">
        <f>SUM(T221:T222)</f>
        <v>0</v>
      </c>
      <c r="U231" s="4">
        <f>SUM(U221:U222)</f>
        <v>0</v>
      </c>
      <c r="V231" s="4">
        <f>SUM(V221:V222)</f>
        <v>0</v>
      </c>
      <c r="X231" s="4">
        <f>SUM(X221:X222)</f>
        <v>0</v>
      </c>
    </row>
  </sheetData>
  <mergeCells count="1">
    <mergeCell ref="J9:N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tabColor rgb="FFFFCCFF"/>
  </sheetPr>
  <dimension ref="A1:U290"/>
  <sheetViews>
    <sheetView showGridLines="0" zoomScale="85" zoomScaleNormal="85" workbookViewId="0">
      <pane xSplit="8" ySplit="10" topLeftCell="I11" activePane="bottomRight" state="frozen"/>
      <selection activeCell="K8" sqref="K8"/>
      <selection pane="topRight" activeCell="K8" sqref="K8"/>
      <selection pane="bottomLeft" activeCell="K8" sqref="K8"/>
      <selection pane="bottomRight" activeCell="I11" sqref="I11"/>
    </sheetView>
  </sheetViews>
  <sheetFormatPr defaultRowHeight="14.25"/>
  <cols>
    <col min="1" max="1" width="2.28515625" style="167" customWidth="1"/>
    <col min="2" max="2" width="48.140625" style="167" customWidth="1"/>
    <col min="3" max="3" width="3.5703125" style="167" customWidth="1"/>
    <col min="4" max="4" width="21.7109375" style="167" customWidth="1"/>
    <col min="5" max="7" width="3.28515625" style="167" customWidth="1"/>
    <col min="8" max="8" width="14.42578125" style="167" bestFit="1" customWidth="1"/>
    <col min="9" max="9" width="3.140625" style="167" customWidth="1"/>
    <col min="10" max="10" width="16.28515625" style="167" customWidth="1"/>
    <col min="11" max="11" width="3.140625" style="167" customWidth="1"/>
    <col min="12" max="14" width="23.140625" style="167" customWidth="1"/>
    <col min="15" max="15" width="5.42578125" style="168" customWidth="1"/>
    <col min="16" max="16" width="5.42578125" style="169" customWidth="1"/>
    <col min="17" max="17" width="15.5703125" style="167" customWidth="1"/>
    <col min="18" max="18" width="9.140625" style="167"/>
    <col min="19" max="21" width="18.5703125" style="167" customWidth="1"/>
    <col min="22" max="16384" width="9.140625" style="167"/>
  </cols>
  <sheetData>
    <row r="1" spans="1:21">
      <c r="B1" s="1" t="s">
        <v>230</v>
      </c>
    </row>
    <row r="2" spans="1:21">
      <c r="B2" s="1"/>
    </row>
    <row r="3" spans="1:21" s="36" customFormat="1" ht="18" customHeight="1">
      <c r="B3" s="38" t="s">
        <v>97</v>
      </c>
      <c r="O3" s="37"/>
      <c r="P3" s="48"/>
    </row>
    <row r="4" spans="1:21" s="64" customFormat="1" ht="18" customHeight="1">
      <c r="B4" s="80"/>
      <c r="O4" s="81"/>
      <c r="P4" s="82"/>
    </row>
    <row r="5" spans="1:21" s="64" customFormat="1" ht="18" customHeight="1">
      <c r="B5" s="79" t="s">
        <v>164</v>
      </c>
      <c r="O5" s="81"/>
      <c r="P5" s="82"/>
    </row>
    <row r="6" spans="1:21" s="1" customFormat="1" ht="12.75">
      <c r="B6" s="1" t="s">
        <v>219</v>
      </c>
      <c r="O6" s="3"/>
      <c r="P6" s="2"/>
    </row>
    <row r="7" spans="1:21" s="1" customFormat="1" ht="12.75">
      <c r="O7" s="3"/>
      <c r="P7" s="2"/>
    </row>
    <row r="8" spans="1:21" s="1" customFormat="1" ht="12.75">
      <c r="O8" s="3"/>
      <c r="P8" s="2"/>
    </row>
    <row r="9" spans="1:21" s="19" customFormat="1" ht="15" customHeight="1">
      <c r="J9" s="185" t="s">
        <v>30</v>
      </c>
      <c r="K9" s="185"/>
      <c r="L9" s="185"/>
      <c r="M9" s="185"/>
      <c r="N9" s="185"/>
      <c r="O9" s="35"/>
      <c r="P9" s="185" t="s">
        <v>29</v>
      </c>
      <c r="Q9" s="185"/>
      <c r="R9" s="185"/>
      <c r="S9" s="185"/>
      <c r="T9" s="185"/>
    </row>
    <row r="10" spans="1:21" s="32" customFormat="1" ht="12.75">
      <c r="D10" s="32" t="s">
        <v>28</v>
      </c>
      <c r="H10" s="32" t="s">
        <v>27</v>
      </c>
      <c r="J10" s="32" t="s">
        <v>26</v>
      </c>
      <c r="L10" s="32" t="s">
        <v>25</v>
      </c>
      <c r="M10" s="32" t="s">
        <v>24</v>
      </c>
      <c r="N10" s="32" t="s">
        <v>36</v>
      </c>
      <c r="O10" s="33"/>
      <c r="P10" s="34"/>
      <c r="Q10" s="32" t="s">
        <v>26</v>
      </c>
      <c r="S10" s="32" t="s">
        <v>25</v>
      </c>
      <c r="T10" s="32" t="s">
        <v>24</v>
      </c>
      <c r="U10" s="32" t="s">
        <v>36</v>
      </c>
    </row>
    <row r="11" spans="1:21" s="1" customFormat="1" ht="12.75">
      <c r="O11" s="3"/>
      <c r="P11" s="2"/>
    </row>
    <row r="12" spans="1:21" s="32" customFormat="1" ht="12.75">
      <c r="B12" s="32" t="s">
        <v>96</v>
      </c>
      <c r="O12" s="33"/>
      <c r="P12" s="34"/>
    </row>
    <row r="13" spans="1:21" s="1" customFormat="1" ht="12.75">
      <c r="O13" s="3"/>
      <c r="P13" s="2"/>
    </row>
    <row r="14" spans="1:21" s="1" customFormat="1" ht="12.75">
      <c r="B14" s="28"/>
      <c r="O14" s="3"/>
      <c r="P14" s="2"/>
    </row>
    <row r="15" spans="1:21" s="1" customFormat="1" ht="12.75">
      <c r="A15" s="46"/>
      <c r="B15" s="1" t="s">
        <v>91</v>
      </c>
      <c r="H15" s="1" t="s">
        <v>95</v>
      </c>
      <c r="J15" s="181">
        <v>4.4999999999999998E-2</v>
      </c>
      <c r="O15" s="3"/>
      <c r="P15" s="2"/>
    </row>
    <row r="16" spans="1:21" s="1" customFormat="1" ht="12.75">
      <c r="A16" s="46"/>
      <c r="B16" s="1" t="s">
        <v>90</v>
      </c>
      <c r="H16" s="1" t="s">
        <v>95</v>
      </c>
      <c r="J16" s="182">
        <v>0.03</v>
      </c>
      <c r="O16" s="3"/>
      <c r="P16" s="2"/>
    </row>
    <row r="17" spans="1:21" s="1" customFormat="1" ht="12.75">
      <c r="A17" s="46"/>
      <c r="O17" s="3"/>
      <c r="P17" s="2"/>
    </row>
    <row r="18" spans="1:21" s="32" customFormat="1" ht="12.75">
      <c r="B18" s="32" t="s">
        <v>94</v>
      </c>
      <c r="O18" s="33"/>
      <c r="P18" s="34"/>
    </row>
    <row r="19" spans="1:21" s="1" customFormat="1" ht="12.75">
      <c r="O19" s="3"/>
      <c r="P19" s="2"/>
    </row>
    <row r="20" spans="1:21" s="1" customFormat="1" ht="12.75">
      <c r="A20" s="46"/>
      <c r="B20" s="27" t="s">
        <v>87</v>
      </c>
      <c r="O20" s="3"/>
      <c r="P20" s="2"/>
    </row>
    <row r="21" spans="1:21" s="1" customFormat="1" ht="12.75">
      <c r="A21" s="46"/>
      <c r="O21" s="3"/>
      <c r="P21" s="2"/>
    </row>
    <row r="22" spans="1:21" s="1" customFormat="1" ht="12.75">
      <c r="A22" s="46"/>
      <c r="B22" s="27" t="s">
        <v>59</v>
      </c>
      <c r="O22" s="3"/>
      <c r="P22" s="2"/>
    </row>
    <row r="23" spans="1:21" s="1" customFormat="1" ht="12.75">
      <c r="A23" s="46"/>
      <c r="B23" s="1" t="s">
        <v>58</v>
      </c>
      <c r="H23" s="1" t="s">
        <v>35</v>
      </c>
      <c r="J23" s="4">
        <f>SUM(L23:N23)</f>
        <v>0</v>
      </c>
      <c r="L23" s="49">
        <f>'GAW-EHD'!L13</f>
        <v>0</v>
      </c>
      <c r="M23" s="49">
        <f>'GAW-EHD'!M13</f>
        <v>0</v>
      </c>
      <c r="N23" s="49">
        <f>'GAW-EHD'!N13</f>
        <v>0</v>
      </c>
      <c r="O23" s="3"/>
      <c r="P23" s="2"/>
      <c r="Q23" s="4">
        <f>SUM(S23:U23)</f>
        <v>0</v>
      </c>
      <c r="S23" s="49">
        <f>'GAW-EHD'!S13</f>
        <v>0</v>
      </c>
      <c r="T23" s="49">
        <f>'GAW-EHD'!T13</f>
        <v>0</v>
      </c>
      <c r="U23" s="49">
        <f>'GAW-EHD'!U13</f>
        <v>0</v>
      </c>
    </row>
    <row r="24" spans="1:21" s="1" customFormat="1" ht="12.75">
      <c r="A24" s="46"/>
      <c r="B24" s="1" t="s">
        <v>57</v>
      </c>
      <c r="H24" s="1" t="s">
        <v>35</v>
      </c>
      <c r="J24" s="4">
        <f>SUM(L24:N24)</f>
        <v>1333404.8524720615</v>
      </c>
      <c r="L24" s="49">
        <f>'GAW-EHD'!L14</f>
        <v>272912.20559155481</v>
      </c>
      <c r="M24" s="49">
        <f>'GAW-EHD'!M14</f>
        <v>71438.151510765631</v>
      </c>
      <c r="N24" s="49">
        <f>'GAW-EHD'!N14</f>
        <v>989054.49536974111</v>
      </c>
      <c r="O24" s="3"/>
      <c r="P24" s="2"/>
      <c r="Q24" s="4">
        <f>SUM(S24:U24)</f>
        <v>0</v>
      </c>
      <c r="S24" s="49">
        <f>'GAW-EHD'!S14</f>
        <v>0</v>
      </c>
      <c r="T24" s="49">
        <f>'GAW-EHD'!T14</f>
        <v>0</v>
      </c>
      <c r="U24" s="49">
        <f>'GAW-EHD'!U14</f>
        <v>0</v>
      </c>
    </row>
    <row r="25" spans="1:21" s="1" customFormat="1" ht="12.75">
      <c r="A25" s="46"/>
      <c r="B25" s="1" t="s">
        <v>56</v>
      </c>
      <c r="H25" s="1" t="s">
        <v>35</v>
      </c>
      <c r="J25" s="4">
        <f>SUM(L25:N25)</f>
        <v>53186910.483296588</v>
      </c>
      <c r="L25" s="49">
        <f>'GAW-EHD'!L15</f>
        <v>10725449.679748079</v>
      </c>
      <c r="M25" s="49">
        <f>'GAW-EHD'!M15</f>
        <v>2800375.5392220155</v>
      </c>
      <c r="N25" s="49">
        <f>'GAW-EHD'!N15</f>
        <v>39661085.264326498</v>
      </c>
      <c r="O25" s="3"/>
      <c r="P25" s="2"/>
      <c r="Q25" s="4">
        <f>SUM(S25:U25)</f>
        <v>0</v>
      </c>
      <c r="S25" s="49">
        <f>'GAW-EHD'!S15</f>
        <v>0</v>
      </c>
      <c r="T25" s="49">
        <f>'GAW-EHD'!T15</f>
        <v>0</v>
      </c>
      <c r="U25" s="49">
        <f>'GAW-EHD'!U15</f>
        <v>0</v>
      </c>
    </row>
    <row r="26" spans="1:21" s="1" customFormat="1" ht="12.75">
      <c r="A26" s="46"/>
      <c r="L26" s="55"/>
      <c r="M26" s="55"/>
      <c r="N26" s="55"/>
      <c r="O26" s="3"/>
      <c r="P26" s="2"/>
    </row>
    <row r="27" spans="1:21" s="1" customFormat="1" ht="12.75">
      <c r="A27" s="46"/>
      <c r="B27" s="27" t="s">
        <v>55</v>
      </c>
      <c r="O27" s="3"/>
      <c r="P27" s="2"/>
    </row>
    <row r="28" spans="1:21" s="1" customFormat="1" ht="12.75">
      <c r="A28" s="46"/>
      <c r="B28" s="1" t="s">
        <v>54</v>
      </c>
      <c r="H28" s="1" t="s">
        <v>35</v>
      </c>
      <c r="J28" s="4">
        <f>SUM(L28:N28)</f>
        <v>160471</v>
      </c>
      <c r="L28" s="49">
        <f>'GAW-EHD'!L18</f>
        <v>0</v>
      </c>
      <c r="M28" s="49">
        <f>'GAW-EHD'!M18</f>
        <v>0</v>
      </c>
      <c r="N28" s="49">
        <f>'GAW-EHD'!N18</f>
        <v>160471</v>
      </c>
      <c r="O28" s="3"/>
      <c r="P28" s="2"/>
      <c r="Q28" s="4">
        <f>SUM(S28:U28)</f>
        <v>0</v>
      </c>
      <c r="S28" s="49">
        <f>'GAW-EHD'!S18</f>
        <v>0</v>
      </c>
      <c r="T28" s="49">
        <f>'GAW-EHD'!T18</f>
        <v>0</v>
      </c>
      <c r="U28" s="49">
        <f>'GAW-EHD'!U18</f>
        <v>0</v>
      </c>
    </row>
    <row r="29" spans="1:21" s="1" customFormat="1" ht="12.75">
      <c r="A29" s="46"/>
      <c r="B29" s="1" t="s">
        <v>38</v>
      </c>
      <c r="H29" s="1" t="s">
        <v>35</v>
      </c>
      <c r="J29" s="4">
        <f>SUM(L29:N29)</f>
        <v>122654.34275509944</v>
      </c>
      <c r="L29" s="49">
        <f>'GAW-EHD'!L19</f>
        <v>0</v>
      </c>
      <c r="M29" s="49">
        <f>'GAW-EHD'!M19</f>
        <v>0</v>
      </c>
      <c r="N29" s="49">
        <f>'GAW-EHD'!N19</f>
        <v>122654.34275509944</v>
      </c>
      <c r="O29" s="3"/>
      <c r="P29" s="2"/>
      <c r="Q29" s="4">
        <f>SUM(S29:U29)</f>
        <v>0</v>
      </c>
      <c r="S29" s="49">
        <f>'GAW-EHD'!S19</f>
        <v>0</v>
      </c>
      <c r="T29" s="49">
        <f>'GAW-EHD'!T19</f>
        <v>0</v>
      </c>
      <c r="U29" s="49">
        <f>'GAW-EHD'!U19</f>
        <v>0</v>
      </c>
    </row>
    <row r="30" spans="1:21" s="1" customFormat="1" ht="12.75">
      <c r="A30" s="46"/>
      <c r="B30" s="1" t="s">
        <v>53</v>
      </c>
      <c r="H30" s="1" t="s">
        <v>35</v>
      </c>
      <c r="J30" s="4">
        <f>SUM(L30:N30)</f>
        <v>563497.16721659305</v>
      </c>
      <c r="L30" s="49">
        <f>'GAW-EHD'!L20</f>
        <v>0</v>
      </c>
      <c r="M30" s="49">
        <f>'GAW-EHD'!M20</f>
        <v>0</v>
      </c>
      <c r="N30" s="49">
        <f>'GAW-EHD'!N20</f>
        <v>563497.16721659305</v>
      </c>
      <c r="O30" s="3"/>
      <c r="P30" s="2"/>
      <c r="Q30" s="4">
        <f>SUM(S30:U30)</f>
        <v>0</v>
      </c>
      <c r="S30" s="49">
        <f>'GAW-EHD'!S20</f>
        <v>0</v>
      </c>
      <c r="T30" s="49">
        <f>'GAW-EHD'!T20</f>
        <v>0</v>
      </c>
      <c r="U30" s="49">
        <f>'GAW-EHD'!U20</f>
        <v>0</v>
      </c>
    </row>
    <row r="31" spans="1:21" s="1" customFormat="1" ht="12.75">
      <c r="A31" s="46"/>
      <c r="O31" s="3"/>
      <c r="P31" s="2"/>
    </row>
    <row r="32" spans="1:21" s="1" customFormat="1" ht="12.75">
      <c r="A32" s="46"/>
      <c r="B32" s="27" t="s">
        <v>52</v>
      </c>
      <c r="O32" s="3"/>
      <c r="P32" s="2"/>
    </row>
    <row r="33" spans="1:21" s="1" customFormat="1" ht="12.75">
      <c r="A33" s="46"/>
      <c r="B33" s="1" t="s">
        <v>51</v>
      </c>
      <c r="H33" s="1" t="s">
        <v>35</v>
      </c>
      <c r="J33" s="4">
        <f>SUM(L33:N33)</f>
        <v>0</v>
      </c>
      <c r="L33" s="49">
        <f>'GAW-EHD'!L23</f>
        <v>0</v>
      </c>
      <c r="M33" s="49">
        <f>'GAW-EHD'!M23</f>
        <v>0</v>
      </c>
      <c r="N33" s="49">
        <f>'GAW-EHD'!N23</f>
        <v>0</v>
      </c>
      <c r="O33" s="3"/>
      <c r="P33" s="2"/>
      <c r="Q33" s="4">
        <f>SUM(S33:U33)</f>
        <v>0</v>
      </c>
      <c r="S33" s="49">
        <f>'GAW-EHD'!S23</f>
        <v>0</v>
      </c>
      <c r="T33" s="49">
        <f>'GAW-EHD'!T23</f>
        <v>0</v>
      </c>
      <c r="U33" s="49">
        <f>'GAW-EHD'!U23</f>
        <v>0</v>
      </c>
    </row>
    <row r="34" spans="1:21" s="1" customFormat="1" ht="12.75">
      <c r="A34" s="46"/>
      <c r="B34" s="1" t="s">
        <v>50</v>
      </c>
      <c r="H34" s="1" t="s">
        <v>35</v>
      </c>
      <c r="J34" s="4">
        <f>SUM(L34:N34)</f>
        <v>0</v>
      </c>
      <c r="L34" s="49">
        <f>'GAW-EHD'!L24</f>
        <v>0</v>
      </c>
      <c r="M34" s="49">
        <f>'GAW-EHD'!M24</f>
        <v>0</v>
      </c>
      <c r="N34" s="49">
        <f>'GAW-EHD'!N24</f>
        <v>0</v>
      </c>
      <c r="O34" s="3"/>
      <c r="P34" s="2"/>
      <c r="Q34" s="4">
        <f>SUM(S34:U34)</f>
        <v>0</v>
      </c>
      <c r="S34" s="49">
        <f>'GAW-EHD'!S24</f>
        <v>0</v>
      </c>
      <c r="T34" s="49">
        <f>'GAW-EHD'!T24</f>
        <v>0</v>
      </c>
      <c r="U34" s="49">
        <f>'GAW-EHD'!U24</f>
        <v>0</v>
      </c>
    </row>
    <row r="35" spans="1:21" s="1" customFormat="1" ht="12.75">
      <c r="A35" s="46"/>
      <c r="B35" s="1" t="s">
        <v>49</v>
      </c>
      <c r="H35" s="1" t="s">
        <v>35</v>
      </c>
      <c r="J35" s="4">
        <f>SUM(L35:N35)</f>
        <v>0</v>
      </c>
      <c r="L35" s="49">
        <f>'GAW-EHD'!L25</f>
        <v>0</v>
      </c>
      <c r="M35" s="49">
        <f>'GAW-EHD'!M25</f>
        <v>0</v>
      </c>
      <c r="N35" s="49">
        <f>'GAW-EHD'!N25</f>
        <v>0</v>
      </c>
      <c r="O35" s="3"/>
      <c r="P35" s="2"/>
      <c r="Q35" s="4">
        <f>SUM(S35:U35)</f>
        <v>0</v>
      </c>
      <c r="S35" s="49">
        <f>'GAW-EHD'!S25</f>
        <v>0</v>
      </c>
      <c r="T35" s="49">
        <f>'GAW-EHD'!T25</f>
        <v>0</v>
      </c>
      <c r="U35" s="49">
        <f>'GAW-EHD'!U25</f>
        <v>0</v>
      </c>
    </row>
    <row r="36" spans="1:21" s="1" customFormat="1" ht="12.75">
      <c r="A36" s="46"/>
      <c r="O36" s="3"/>
      <c r="P36" s="2"/>
    </row>
    <row r="37" spans="1:21" s="1" customFormat="1" ht="12.75">
      <c r="A37" s="46"/>
      <c r="B37" s="27" t="s">
        <v>48</v>
      </c>
      <c r="O37" s="3"/>
      <c r="P37" s="2"/>
    </row>
    <row r="38" spans="1:21" s="1" customFormat="1" ht="12.75">
      <c r="A38" s="46"/>
      <c r="B38" s="1" t="s">
        <v>47</v>
      </c>
      <c r="H38" s="1" t="s">
        <v>35</v>
      </c>
      <c r="J38" s="4">
        <f>SUM(L38:N38)</f>
        <v>0</v>
      </c>
      <c r="L38" s="49">
        <f>'GAW-EHD'!L28</f>
        <v>0</v>
      </c>
      <c r="M38" s="49">
        <f>'GAW-EHD'!M28</f>
        <v>0</v>
      </c>
      <c r="N38" s="49">
        <f>'GAW-EHD'!N28</f>
        <v>0</v>
      </c>
      <c r="O38" s="3"/>
      <c r="P38" s="2"/>
      <c r="Q38" s="4">
        <f>SUM(S38:U38)</f>
        <v>0</v>
      </c>
      <c r="S38" s="49">
        <f>'GAW-EHD'!S28</f>
        <v>0</v>
      </c>
      <c r="T38" s="49">
        <f>'GAW-EHD'!T28</f>
        <v>0</v>
      </c>
      <c r="U38" s="49">
        <f>'GAW-EHD'!U28</f>
        <v>0</v>
      </c>
    </row>
    <row r="39" spans="1:21" s="1" customFormat="1" ht="12.75">
      <c r="A39" s="46"/>
      <c r="B39" s="1" t="s">
        <v>46</v>
      </c>
      <c r="H39" s="1" t="s">
        <v>35</v>
      </c>
      <c r="J39" s="4">
        <f>SUM(L39:N39)</f>
        <v>0</v>
      </c>
      <c r="L39" s="49">
        <f>'GAW-EHD'!L29</f>
        <v>0</v>
      </c>
      <c r="M39" s="49">
        <f>'GAW-EHD'!M29</f>
        <v>0</v>
      </c>
      <c r="N39" s="49">
        <f>'GAW-EHD'!N29</f>
        <v>0</v>
      </c>
      <c r="O39" s="3"/>
      <c r="P39" s="2"/>
      <c r="Q39" s="4">
        <f>SUM(S39:U39)</f>
        <v>0</v>
      </c>
      <c r="S39" s="49">
        <f>'GAW-EHD'!S29</f>
        <v>0</v>
      </c>
      <c r="T39" s="49">
        <f>'GAW-EHD'!T29</f>
        <v>0</v>
      </c>
      <c r="U39" s="49">
        <f>'GAW-EHD'!U29</f>
        <v>0</v>
      </c>
    </row>
    <row r="40" spans="1:21" s="1" customFormat="1" ht="12.75">
      <c r="A40" s="46"/>
      <c r="B40" s="1" t="s">
        <v>45</v>
      </c>
      <c r="H40" s="1" t="s">
        <v>35</v>
      </c>
      <c r="J40" s="4">
        <f>SUM(L40:N40)</f>
        <v>0</v>
      </c>
      <c r="L40" s="49">
        <f>'GAW-EHD'!L30</f>
        <v>0</v>
      </c>
      <c r="M40" s="49">
        <f>'GAW-EHD'!M30</f>
        <v>0</v>
      </c>
      <c r="N40" s="49">
        <f>'GAW-EHD'!N30</f>
        <v>0</v>
      </c>
      <c r="O40" s="3"/>
      <c r="P40" s="2"/>
      <c r="Q40" s="4">
        <f>SUM(S40:U40)</f>
        <v>0</v>
      </c>
      <c r="S40" s="49">
        <f>'GAW-EHD'!S30</f>
        <v>0</v>
      </c>
      <c r="T40" s="49">
        <f>'GAW-EHD'!T30</f>
        <v>0</v>
      </c>
      <c r="U40" s="49">
        <f>'GAW-EHD'!U30</f>
        <v>0</v>
      </c>
    </row>
    <row r="41" spans="1:21" s="1" customFormat="1" ht="12.75">
      <c r="A41" s="46"/>
      <c r="O41" s="3"/>
      <c r="P41" s="2"/>
    </row>
    <row r="42" spans="1:21" s="1" customFormat="1" ht="12.75">
      <c r="A42" s="46"/>
      <c r="B42" s="27" t="s">
        <v>44</v>
      </c>
      <c r="O42" s="3"/>
      <c r="P42" s="2"/>
    </row>
    <row r="43" spans="1:21" s="1" customFormat="1" ht="12.75">
      <c r="A43" s="46"/>
      <c r="B43" s="1" t="s">
        <v>43</v>
      </c>
      <c r="H43" s="1" t="s">
        <v>35</v>
      </c>
      <c r="J43" s="4">
        <f>SUM(L43:N43)</f>
        <v>0</v>
      </c>
      <c r="L43" s="49">
        <f>'GAW-EHD'!L33</f>
        <v>0</v>
      </c>
      <c r="M43" s="49">
        <f>'GAW-EHD'!M33</f>
        <v>0</v>
      </c>
      <c r="N43" s="49">
        <f>'GAW-EHD'!N33</f>
        <v>0</v>
      </c>
      <c r="O43" s="3"/>
      <c r="P43" s="2"/>
      <c r="Q43" s="4">
        <f>SUM(S43:U43)</f>
        <v>0</v>
      </c>
      <c r="S43" s="49">
        <f>'GAW-EHD'!S33</f>
        <v>0</v>
      </c>
      <c r="T43" s="49">
        <f>'GAW-EHD'!T33</f>
        <v>0</v>
      </c>
      <c r="U43" s="49">
        <f>'GAW-EHD'!U33</f>
        <v>0</v>
      </c>
    </row>
    <row r="44" spans="1:21" s="1" customFormat="1" ht="12.75">
      <c r="A44" s="46"/>
      <c r="B44" s="1" t="s">
        <v>42</v>
      </c>
      <c r="H44" s="1" t="s">
        <v>35</v>
      </c>
      <c r="J44" s="4">
        <f>SUM(L44:N44)</f>
        <v>0</v>
      </c>
      <c r="L44" s="49">
        <f>'GAW-EHD'!L34</f>
        <v>0</v>
      </c>
      <c r="M44" s="49">
        <f>'GAW-EHD'!M34</f>
        <v>0</v>
      </c>
      <c r="N44" s="49">
        <f>'GAW-EHD'!N34</f>
        <v>0</v>
      </c>
      <c r="O44" s="3"/>
      <c r="P44" s="2"/>
      <c r="Q44" s="4">
        <f>SUM(S44:U44)</f>
        <v>0</v>
      </c>
      <c r="S44" s="49">
        <f>'GAW-EHD'!S34</f>
        <v>0</v>
      </c>
      <c r="T44" s="49">
        <f>'GAW-EHD'!T34</f>
        <v>0</v>
      </c>
      <c r="U44" s="49">
        <f>'GAW-EHD'!U34</f>
        <v>0</v>
      </c>
    </row>
    <row r="45" spans="1:21" s="1" customFormat="1" ht="12.75">
      <c r="A45" s="46"/>
      <c r="B45" s="1" t="s">
        <v>41</v>
      </c>
      <c r="H45" s="1" t="s">
        <v>35</v>
      </c>
      <c r="J45" s="4">
        <f>SUM(L45:N45)</f>
        <v>0</v>
      </c>
      <c r="L45" s="49">
        <f>'GAW-EHD'!L35</f>
        <v>0</v>
      </c>
      <c r="M45" s="49">
        <f>'GAW-EHD'!M35</f>
        <v>0</v>
      </c>
      <c r="N45" s="49">
        <f>'GAW-EHD'!N35</f>
        <v>0</v>
      </c>
      <c r="O45" s="3"/>
      <c r="P45" s="2"/>
      <c r="Q45" s="4">
        <f>SUM(S45:U45)</f>
        <v>0</v>
      </c>
      <c r="S45" s="49">
        <f>'GAW-EHD'!S35</f>
        <v>0</v>
      </c>
      <c r="T45" s="49">
        <f>'GAW-EHD'!T35</f>
        <v>0</v>
      </c>
      <c r="U45" s="49">
        <f>'GAW-EHD'!U35</f>
        <v>0</v>
      </c>
    </row>
    <row r="46" spans="1:21" s="1" customFormat="1" ht="12.75">
      <c r="A46" s="46"/>
      <c r="O46" s="3"/>
      <c r="P46" s="2"/>
    </row>
    <row r="47" spans="1:21" s="1" customFormat="1" ht="12.75">
      <c r="A47" s="46"/>
      <c r="O47" s="3"/>
      <c r="P47" s="2"/>
    </row>
    <row r="48" spans="1:21" s="1" customFormat="1" ht="12.75">
      <c r="A48" s="46"/>
      <c r="B48" s="27" t="s">
        <v>86</v>
      </c>
      <c r="O48" s="3"/>
      <c r="P48" s="2"/>
    </row>
    <row r="49" spans="1:21" s="1" customFormat="1" ht="12.75">
      <c r="A49" s="46"/>
      <c r="O49" s="3"/>
      <c r="P49" s="2"/>
    </row>
    <row r="50" spans="1:21" s="1" customFormat="1" ht="12.75">
      <c r="A50" s="46"/>
      <c r="B50" s="27" t="s">
        <v>85</v>
      </c>
      <c r="O50" s="3"/>
      <c r="P50" s="2"/>
    </row>
    <row r="51" spans="1:21" s="1" customFormat="1" ht="12.75">
      <c r="A51" s="46"/>
      <c r="B51" s="1" t="s">
        <v>38</v>
      </c>
      <c r="H51" s="1" t="s">
        <v>35</v>
      </c>
      <c r="J51" s="4">
        <f>SUM(L51:N51)</f>
        <v>1456059.195227161</v>
      </c>
      <c r="L51" s="4">
        <f>L24+L29+L39+L44</f>
        <v>272912.20559155481</v>
      </c>
      <c r="M51" s="4">
        <f t="shared" ref="M51:N52" si="0">M24+M29+M39+M44</f>
        <v>71438.151510765631</v>
      </c>
      <c r="N51" s="4">
        <f t="shared" si="0"/>
        <v>1111708.8381248405</v>
      </c>
      <c r="O51" s="3"/>
      <c r="P51" s="2"/>
      <c r="Q51" s="4">
        <f>SUM(S51:U51)</f>
        <v>0</v>
      </c>
      <c r="S51" s="4">
        <f>S24+S29+S39+S44</f>
        <v>0</v>
      </c>
      <c r="T51" s="4">
        <f t="shared" ref="T51:U52" si="1">T24+T29+T39+T44</f>
        <v>0</v>
      </c>
      <c r="U51" s="4">
        <f t="shared" si="1"/>
        <v>0</v>
      </c>
    </row>
    <row r="52" spans="1:21" s="1" customFormat="1" ht="12.75">
      <c r="A52" s="46"/>
      <c r="B52" s="1" t="s">
        <v>81</v>
      </c>
      <c r="H52" s="1" t="s">
        <v>35</v>
      </c>
      <c r="J52" s="4">
        <f>SUM(L52:N52)</f>
        <v>53750407.650513187</v>
      </c>
      <c r="L52" s="4">
        <f>L25+L30+L40+L45</f>
        <v>10725449.679748079</v>
      </c>
      <c r="M52" s="4">
        <f t="shared" si="0"/>
        <v>2800375.5392220155</v>
      </c>
      <c r="N52" s="4">
        <f t="shared" si="0"/>
        <v>40224582.431543089</v>
      </c>
      <c r="O52" s="3"/>
      <c r="P52" s="2"/>
      <c r="Q52" s="4">
        <f>SUM(S52:U52)</f>
        <v>0</v>
      </c>
      <c r="S52" s="4">
        <f>S25+S30+S40+S45</f>
        <v>0</v>
      </c>
      <c r="T52" s="4">
        <f t="shared" si="1"/>
        <v>0</v>
      </c>
      <c r="U52" s="4">
        <f t="shared" si="1"/>
        <v>0</v>
      </c>
    </row>
    <row r="53" spans="1:21" s="1" customFormat="1" ht="12.75">
      <c r="A53" s="46"/>
      <c r="B53" s="1" t="s">
        <v>93</v>
      </c>
      <c r="D53" s="28" t="s">
        <v>117</v>
      </c>
      <c r="H53" s="1" t="s">
        <v>35</v>
      </c>
      <c r="J53" s="4">
        <f>SUM(L53:N53)</f>
        <v>3874827.5395002537</v>
      </c>
      <c r="L53" s="4">
        <f>L51+(L52*$J$15)</f>
        <v>755557.44118021836</v>
      </c>
      <c r="M53" s="4">
        <f>M51+(M52*$J$15)</f>
        <v>197455.05077575633</v>
      </c>
      <c r="N53" s="4">
        <f>N51+(N52*$J$15)</f>
        <v>2921815.0475442791</v>
      </c>
      <c r="O53" s="3"/>
      <c r="P53" s="2"/>
      <c r="Q53" s="4">
        <f>SUM(S53:U53)</f>
        <v>0</v>
      </c>
      <c r="S53" s="4">
        <f>S51+(S52*$J$15)</f>
        <v>0</v>
      </c>
      <c r="T53" s="4">
        <f>T51+(T52*$J$15)</f>
        <v>0</v>
      </c>
      <c r="U53" s="4">
        <f>U51+(U52*$J$15)</f>
        <v>0</v>
      </c>
    </row>
    <row r="54" spans="1:21" s="1" customFormat="1" ht="12.75">
      <c r="A54" s="46"/>
      <c r="B54" s="1" t="s">
        <v>92</v>
      </c>
      <c r="D54" s="28" t="s">
        <v>125</v>
      </c>
      <c r="H54" s="1" t="s">
        <v>35</v>
      </c>
      <c r="J54" s="4">
        <f>SUM(L54:N54)</f>
        <v>3068571.4247425562</v>
      </c>
      <c r="L54" s="4">
        <f>L51+(L52*$J$16)</f>
        <v>594675.69598399708</v>
      </c>
      <c r="M54" s="4">
        <f>M51+(M52*$J$16)</f>
        <v>155449.41768742609</v>
      </c>
      <c r="N54" s="4">
        <f>N51+(N52*$J$16)</f>
        <v>2318446.3110711332</v>
      </c>
      <c r="O54" s="3"/>
      <c r="P54" s="2"/>
      <c r="Q54" s="4">
        <f>SUM(S54:U54)</f>
        <v>0</v>
      </c>
      <c r="S54" s="4">
        <f>S51+(S52*$J$16)</f>
        <v>0</v>
      </c>
      <c r="T54" s="4">
        <f>T51+(T52*$J$16)</f>
        <v>0</v>
      </c>
      <c r="U54" s="4">
        <f>U51+(U52*$J$16)</f>
        <v>0</v>
      </c>
    </row>
    <row r="55" spans="1:21" s="50" customFormat="1" ht="12.75">
      <c r="A55" s="103"/>
      <c r="O55" s="58"/>
      <c r="P55" s="59"/>
    </row>
    <row r="56" spans="1:21" s="1" customFormat="1" ht="12.75">
      <c r="A56" s="46"/>
      <c r="B56" s="27" t="s">
        <v>82</v>
      </c>
      <c r="O56" s="3"/>
      <c r="P56" s="2"/>
    </row>
    <row r="57" spans="1:21" s="1" customFormat="1" ht="12.75">
      <c r="A57" s="46"/>
      <c r="B57" s="1" t="s">
        <v>38</v>
      </c>
      <c r="H57" s="1" t="s">
        <v>35</v>
      </c>
      <c r="J57" s="4">
        <f>SUM(L57:N57)</f>
        <v>0</v>
      </c>
      <c r="L57" s="49">
        <f>L34</f>
        <v>0</v>
      </c>
      <c r="M57" s="49">
        <f>M34</f>
        <v>0</v>
      </c>
      <c r="N57" s="49">
        <f>N34</f>
        <v>0</v>
      </c>
      <c r="O57" s="3"/>
      <c r="P57" s="2"/>
      <c r="Q57" s="4">
        <f>SUM(S57:U57)</f>
        <v>0</v>
      </c>
      <c r="S57" s="49">
        <f>S34</f>
        <v>0</v>
      </c>
      <c r="T57" s="49">
        <f>T34</f>
        <v>0</v>
      </c>
      <c r="U57" s="49">
        <f>U34</f>
        <v>0</v>
      </c>
    </row>
    <row r="58" spans="1:21" s="1" customFormat="1" ht="12.75">
      <c r="A58" s="46"/>
      <c r="B58" s="1" t="s">
        <v>81</v>
      </c>
      <c r="H58" s="1" t="s">
        <v>35</v>
      </c>
      <c r="J58" s="4">
        <f>SUM(L58:N58)</f>
        <v>0</v>
      </c>
      <c r="L58" s="49">
        <f>L35</f>
        <v>0</v>
      </c>
      <c r="M58" s="49">
        <f t="shared" ref="M58:N58" si="2">M35</f>
        <v>0</v>
      </c>
      <c r="N58" s="49">
        <f t="shared" si="2"/>
        <v>0</v>
      </c>
      <c r="O58" s="3"/>
      <c r="P58" s="2"/>
      <c r="Q58" s="4">
        <f>SUM(S58:U58)</f>
        <v>0</v>
      </c>
      <c r="S58" s="49">
        <f>S35</f>
        <v>0</v>
      </c>
      <c r="T58" s="49">
        <f t="shared" ref="T58:U58" si="3">T35</f>
        <v>0</v>
      </c>
      <c r="U58" s="49">
        <f t="shared" si="3"/>
        <v>0</v>
      </c>
    </row>
    <row r="59" spans="1:21" s="1" customFormat="1" ht="12.75">
      <c r="A59" s="46"/>
      <c r="B59" s="1" t="s">
        <v>80</v>
      </c>
      <c r="D59" s="16"/>
      <c r="H59" s="1" t="s">
        <v>35</v>
      </c>
      <c r="J59" s="4">
        <f>SUM(L59:N59)</f>
        <v>0</v>
      </c>
      <c r="L59" s="4">
        <f>L57+(L58*$J$15)</f>
        <v>0</v>
      </c>
      <c r="M59" s="4">
        <f>M57+(M58*$J$15)</f>
        <v>0</v>
      </c>
      <c r="N59" s="4">
        <f>N57+(N58*$J$15)</f>
        <v>0</v>
      </c>
      <c r="O59" s="3"/>
      <c r="P59" s="2"/>
      <c r="Q59" s="4">
        <f>SUM(S59:U59)</f>
        <v>0</v>
      </c>
      <c r="S59" s="4">
        <f>S57+(S58*$J$15)</f>
        <v>0</v>
      </c>
      <c r="T59" s="4">
        <f>T57+(T58*$J$15)</f>
        <v>0</v>
      </c>
      <c r="U59" s="4">
        <f>U57+(U58*$J$15)</f>
        <v>0</v>
      </c>
    </row>
    <row r="60" spans="1:21" s="1" customFormat="1" ht="12.75">
      <c r="A60" s="46"/>
      <c r="B60" s="1" t="s">
        <v>79</v>
      </c>
      <c r="H60" s="1" t="s">
        <v>35</v>
      </c>
      <c r="J60" s="4">
        <f>SUM(L60:N60)</f>
        <v>0</v>
      </c>
      <c r="L60" s="4">
        <f>L57+(L58*$J$16)</f>
        <v>0</v>
      </c>
      <c r="M60" s="4">
        <f>M57+(M58*$J$16)</f>
        <v>0</v>
      </c>
      <c r="N60" s="4">
        <f>N57+(N58*$J$16)</f>
        <v>0</v>
      </c>
      <c r="O60" s="3"/>
      <c r="P60" s="2"/>
      <c r="Q60" s="4">
        <f>SUM(S60:U60)</f>
        <v>0</v>
      </c>
      <c r="S60" s="4">
        <f>S57+(S58*$J$16)</f>
        <v>0</v>
      </c>
      <c r="T60" s="4">
        <f>T57+(T58*$J$16)</f>
        <v>0</v>
      </c>
      <c r="U60" s="4">
        <f>U57+(U58*$J$16)</f>
        <v>0</v>
      </c>
    </row>
    <row r="61" spans="1:21" s="1" customFormat="1" ht="12.75">
      <c r="A61" s="46"/>
      <c r="O61" s="3"/>
      <c r="P61" s="2"/>
    </row>
    <row r="62" spans="1:21" s="1" customFormat="1" ht="12.75">
      <c r="A62" s="46"/>
      <c r="O62" s="3"/>
      <c r="P62" s="2"/>
    </row>
    <row r="63" spans="1:21" s="1" customFormat="1" ht="12.75">
      <c r="A63" s="46"/>
      <c r="B63" s="1" t="s">
        <v>78</v>
      </c>
      <c r="H63" s="1" t="s">
        <v>35</v>
      </c>
      <c r="J63" s="4">
        <f>SUM(L63:N63)</f>
        <v>0</v>
      </c>
      <c r="L63" s="39"/>
      <c r="M63" s="39"/>
      <c r="N63" s="39"/>
      <c r="O63" s="3"/>
      <c r="P63" s="2"/>
      <c r="Q63" s="4">
        <f>SUM(S63:U63)</f>
        <v>0</v>
      </c>
      <c r="S63" s="39"/>
      <c r="T63" s="39"/>
      <c r="U63" s="39"/>
    </row>
    <row r="64" spans="1:21" s="1" customFormat="1" ht="12.75">
      <c r="A64" s="46"/>
      <c r="O64" s="3"/>
      <c r="P64" s="2"/>
    </row>
    <row r="65" spans="1:21" s="1" customFormat="1" ht="12.75">
      <c r="A65" s="46"/>
      <c r="O65" s="3"/>
      <c r="P65" s="2"/>
    </row>
    <row r="66" spans="1:21" s="1" customFormat="1" ht="12.75">
      <c r="A66" s="46"/>
      <c r="B66" s="27" t="s">
        <v>77</v>
      </c>
      <c r="O66" s="3"/>
      <c r="P66" s="2"/>
    </row>
    <row r="67" spans="1:21" s="1" customFormat="1" ht="12.75">
      <c r="A67" s="46"/>
      <c r="O67" s="3"/>
      <c r="P67" s="2"/>
    </row>
    <row r="68" spans="1:21" s="1" customFormat="1" ht="12.75">
      <c r="A68" s="46"/>
      <c r="B68" s="1" t="s">
        <v>126</v>
      </c>
      <c r="D68" s="1" t="s">
        <v>119</v>
      </c>
      <c r="H68" s="1" t="s">
        <v>35</v>
      </c>
      <c r="J68" s="4">
        <f>SUM(L68:N68)</f>
        <v>3874827.5395002537</v>
      </c>
      <c r="L68" s="4">
        <f>L53-L63</f>
        <v>755557.44118021836</v>
      </c>
      <c r="M68" s="4">
        <f t="shared" ref="M68:N68" si="4">M53-M63</f>
        <v>197455.05077575633</v>
      </c>
      <c r="N68" s="4">
        <f t="shared" si="4"/>
        <v>2921815.0475442791</v>
      </c>
      <c r="O68" s="3"/>
      <c r="P68" s="2"/>
      <c r="Q68" s="4">
        <f>SUM(S68:U68)</f>
        <v>0</v>
      </c>
      <c r="S68" s="4">
        <f>S53-S63</f>
        <v>0</v>
      </c>
      <c r="T68" s="4">
        <f t="shared" ref="T68:U68" si="5">T53-T63</f>
        <v>0</v>
      </c>
      <c r="U68" s="4">
        <f t="shared" si="5"/>
        <v>0</v>
      </c>
    </row>
    <row r="69" spans="1:21" s="1" customFormat="1" ht="12.75">
      <c r="A69" s="46"/>
      <c r="B69" s="1" t="s">
        <v>127</v>
      </c>
      <c r="D69" s="1" t="s">
        <v>120</v>
      </c>
      <c r="H69" s="1" t="s">
        <v>35</v>
      </c>
      <c r="J69" s="4">
        <f>SUM(L69:N69)</f>
        <v>3068571.4247425562</v>
      </c>
      <c r="L69" s="4">
        <f>L54-L63</f>
        <v>594675.69598399708</v>
      </c>
      <c r="M69" s="4">
        <f t="shared" ref="M69:N69" si="6">M54-M63</f>
        <v>155449.41768742609</v>
      </c>
      <c r="N69" s="4">
        <f t="shared" si="6"/>
        <v>2318446.3110711332</v>
      </c>
      <c r="O69" s="3"/>
      <c r="P69" s="2"/>
      <c r="Q69" s="4">
        <f>SUM(S69:U69)</f>
        <v>0</v>
      </c>
      <c r="S69" s="4">
        <f>S54-S63</f>
        <v>0</v>
      </c>
      <c r="T69" s="4">
        <f t="shared" ref="T69:U69" si="7">T54-T63</f>
        <v>0</v>
      </c>
      <c r="U69" s="4">
        <f t="shared" si="7"/>
        <v>0</v>
      </c>
    </row>
    <row r="70" spans="1:21" s="1" customFormat="1" ht="12.75">
      <c r="J70" s="5"/>
      <c r="K70" s="46"/>
      <c r="L70" s="5"/>
      <c r="M70" s="5"/>
      <c r="N70" s="5"/>
      <c r="O70" s="3"/>
      <c r="P70" s="2"/>
    </row>
    <row r="71" spans="1:21" s="32" customFormat="1" ht="12.75">
      <c r="B71" s="32" t="s">
        <v>89</v>
      </c>
      <c r="O71" s="33"/>
      <c r="P71" s="34"/>
    </row>
    <row r="72" spans="1:21" s="1" customFormat="1" ht="12.75">
      <c r="B72" s="27" t="s">
        <v>87</v>
      </c>
      <c r="O72" s="3"/>
      <c r="P72" s="2"/>
    </row>
    <row r="73" spans="1:21" s="1" customFormat="1" ht="12.75">
      <c r="O73" s="3"/>
      <c r="P73" s="2"/>
    </row>
    <row r="74" spans="1:21" s="1" customFormat="1" ht="12.75">
      <c r="B74" s="27" t="s">
        <v>59</v>
      </c>
      <c r="O74" s="3"/>
      <c r="P74" s="2"/>
    </row>
    <row r="75" spans="1:21" s="1" customFormat="1" ht="12.75">
      <c r="A75" s="46"/>
      <c r="B75" s="1" t="s">
        <v>58</v>
      </c>
      <c r="H75" s="1" t="s">
        <v>34</v>
      </c>
      <c r="J75" s="4">
        <f>SUM(L75:N75)</f>
        <v>0</v>
      </c>
      <c r="L75" s="49">
        <f>'GAW-EHD'!L45</f>
        <v>0</v>
      </c>
      <c r="M75" s="49">
        <f>'GAW-EHD'!M45</f>
        <v>0</v>
      </c>
      <c r="N75" s="49">
        <f>'GAW-EHD'!N45</f>
        <v>0</v>
      </c>
      <c r="O75" s="3"/>
      <c r="P75" s="2"/>
      <c r="Q75" s="4">
        <f>SUM(S75:U75)</f>
        <v>0</v>
      </c>
      <c r="S75" s="49">
        <f>'GAW-EHD'!S45</f>
        <v>0</v>
      </c>
      <c r="T75" s="49">
        <f>'GAW-EHD'!T45</f>
        <v>0</v>
      </c>
      <c r="U75" s="49">
        <f>'GAW-EHD'!U45</f>
        <v>0</v>
      </c>
    </row>
    <row r="76" spans="1:21" s="1" customFormat="1" ht="12.75">
      <c r="A76" s="46"/>
      <c r="B76" s="1" t="s">
        <v>57</v>
      </c>
      <c r="H76" s="1" t="s">
        <v>34</v>
      </c>
      <c r="J76" s="4">
        <f>SUM(L76:N76)</f>
        <v>1370740.1883412793</v>
      </c>
      <c r="L76" s="49">
        <f>'GAW-EHD'!L46</f>
        <v>280553.74734811834</v>
      </c>
      <c r="M76" s="49">
        <f>'GAW-EHD'!M46</f>
        <v>73438.419753067079</v>
      </c>
      <c r="N76" s="49">
        <f>'GAW-EHD'!N46</f>
        <v>1016748.0212400939</v>
      </c>
      <c r="O76" s="3"/>
      <c r="P76" s="2"/>
      <c r="Q76" s="4">
        <f>SUM(S76:U76)</f>
        <v>0</v>
      </c>
      <c r="S76" s="49">
        <f>'GAW-EHD'!S46</f>
        <v>0</v>
      </c>
      <c r="T76" s="49">
        <f>'GAW-EHD'!T46</f>
        <v>0</v>
      </c>
      <c r="U76" s="49">
        <f>'GAW-EHD'!U46</f>
        <v>0</v>
      </c>
    </row>
    <row r="77" spans="1:21" s="1" customFormat="1" ht="12.75">
      <c r="A77" s="46"/>
      <c r="B77" s="1" t="s">
        <v>56</v>
      </c>
      <c r="H77" s="1" t="s">
        <v>34</v>
      </c>
      <c r="J77" s="4">
        <f>SUM(L77:N77)</f>
        <v>53305403.788487613</v>
      </c>
      <c r="L77" s="49">
        <f>'GAW-EHD'!L47</f>
        <v>10745208.523432905</v>
      </c>
      <c r="M77" s="49">
        <f>'GAW-EHD'!M47</f>
        <v>2805347.6345671653</v>
      </c>
      <c r="N77" s="49">
        <f>'GAW-EHD'!N47</f>
        <v>39754847.630487546</v>
      </c>
      <c r="O77" s="3"/>
      <c r="P77" s="2"/>
      <c r="Q77" s="4">
        <f>SUM(S77:U77)</f>
        <v>0</v>
      </c>
      <c r="S77" s="49">
        <f>'GAW-EHD'!S47</f>
        <v>0</v>
      </c>
      <c r="T77" s="49">
        <f>'GAW-EHD'!T47</f>
        <v>0</v>
      </c>
      <c r="U77" s="49">
        <f>'GAW-EHD'!U47</f>
        <v>0</v>
      </c>
    </row>
    <row r="78" spans="1:21" s="1" customFormat="1" ht="12.75">
      <c r="A78" s="46"/>
      <c r="O78" s="3"/>
      <c r="P78" s="2"/>
    </row>
    <row r="79" spans="1:21" s="1" customFormat="1" ht="12.75">
      <c r="A79" s="46"/>
      <c r="B79" s="27" t="s">
        <v>55</v>
      </c>
      <c r="O79" s="3"/>
      <c r="P79" s="2"/>
    </row>
    <row r="80" spans="1:21" s="1" customFormat="1" ht="12.75">
      <c r="A80" s="46"/>
      <c r="B80" s="1" t="s">
        <v>54</v>
      </c>
      <c r="H80" s="1" t="s">
        <v>34</v>
      </c>
      <c r="J80" s="4">
        <f>SUM(L80:N80)</f>
        <v>130837</v>
      </c>
      <c r="L80" s="49">
        <f>'GAW-EHD'!L50</f>
        <v>0</v>
      </c>
      <c r="M80" s="49">
        <f>'GAW-EHD'!M50</f>
        <v>0</v>
      </c>
      <c r="N80" s="49">
        <f>'GAW-EHD'!N50</f>
        <v>130837</v>
      </c>
      <c r="O80" s="3"/>
      <c r="P80" s="2"/>
      <c r="Q80" s="4">
        <f>SUM(S80:U80)</f>
        <v>0</v>
      </c>
      <c r="S80" s="49">
        <f>'GAW-EHD'!S50</f>
        <v>0</v>
      </c>
      <c r="T80" s="49">
        <f>'GAW-EHD'!T50</f>
        <v>0</v>
      </c>
      <c r="U80" s="49">
        <f>'GAW-EHD'!U50</f>
        <v>0</v>
      </c>
    </row>
    <row r="81" spans="1:21" s="1" customFormat="1" ht="12.75">
      <c r="A81" s="46"/>
      <c r="B81" s="1" t="s">
        <v>38</v>
      </c>
      <c r="H81" s="1" t="s">
        <v>34</v>
      </c>
      <c r="J81" s="4">
        <f>SUM(L81:N81)</f>
        <v>107410.47077995101</v>
      </c>
      <c r="L81" s="49">
        <f>'GAW-EHD'!L51</f>
        <v>0</v>
      </c>
      <c r="M81" s="49">
        <f>'GAW-EHD'!M51</f>
        <v>0</v>
      </c>
      <c r="N81" s="49">
        <f>'GAW-EHD'!N51</f>
        <v>107410.47077995101</v>
      </c>
      <c r="O81" s="3"/>
      <c r="P81" s="2"/>
      <c r="Q81" s="4">
        <f>SUM(S81:U81)</f>
        <v>0</v>
      </c>
      <c r="S81" s="49">
        <f>'GAW-EHD'!S51</f>
        <v>0</v>
      </c>
      <c r="T81" s="49">
        <f>'GAW-EHD'!T51</f>
        <v>0</v>
      </c>
      <c r="U81" s="49">
        <f>'GAW-EHD'!U51</f>
        <v>0</v>
      </c>
    </row>
    <row r="82" spans="1:21" s="1" customFormat="1" ht="12.75">
      <c r="A82" s="46"/>
      <c r="B82" s="1" t="s">
        <v>53</v>
      </c>
      <c r="H82" s="1" t="s">
        <v>34</v>
      </c>
      <c r="J82" s="4">
        <f>SUM(L82:N82)</f>
        <v>602701.61711870669</v>
      </c>
      <c r="L82" s="49">
        <f>'GAW-EHD'!L52</f>
        <v>0</v>
      </c>
      <c r="M82" s="49">
        <f>'GAW-EHD'!M52</f>
        <v>0</v>
      </c>
      <c r="N82" s="49">
        <f>'GAW-EHD'!N52</f>
        <v>602701.61711870669</v>
      </c>
      <c r="O82" s="3"/>
      <c r="P82" s="2"/>
      <c r="Q82" s="4">
        <f>SUM(S82:U82)</f>
        <v>0</v>
      </c>
      <c r="S82" s="49">
        <f>'GAW-EHD'!S52</f>
        <v>0</v>
      </c>
      <c r="T82" s="49">
        <f>'GAW-EHD'!T52</f>
        <v>0</v>
      </c>
      <c r="U82" s="49">
        <f>'GAW-EHD'!U52</f>
        <v>0</v>
      </c>
    </row>
    <row r="83" spans="1:21" s="1" customFormat="1" ht="12.75">
      <c r="A83" s="46"/>
      <c r="O83" s="3"/>
      <c r="P83" s="2"/>
    </row>
    <row r="84" spans="1:21" s="1" customFormat="1" ht="12.75">
      <c r="A84" s="46"/>
      <c r="B84" s="27" t="s">
        <v>52</v>
      </c>
      <c r="L84" s="50"/>
      <c r="M84" s="50"/>
      <c r="N84" s="50"/>
      <c r="O84" s="3"/>
      <c r="P84" s="2"/>
      <c r="S84" s="50"/>
      <c r="T84" s="50"/>
      <c r="U84" s="50"/>
    </row>
    <row r="85" spans="1:21" s="1" customFormat="1" ht="12.75">
      <c r="A85" s="46"/>
      <c r="B85" s="1" t="s">
        <v>51</v>
      </c>
      <c r="H85" s="1" t="s">
        <v>34</v>
      </c>
      <c r="J85" s="4">
        <f>SUM(L85:N85)</f>
        <v>0</v>
      </c>
      <c r="L85" s="49">
        <f>'GAW-EHD'!L55</f>
        <v>0</v>
      </c>
      <c r="M85" s="49">
        <f>'GAW-EHD'!M55</f>
        <v>0</v>
      </c>
      <c r="N85" s="49">
        <f>'GAW-EHD'!N55</f>
        <v>0</v>
      </c>
      <c r="O85" s="3"/>
      <c r="P85" s="2"/>
      <c r="Q85" s="4">
        <f>SUM(S85:U85)</f>
        <v>0</v>
      </c>
      <c r="S85" s="49">
        <f>'GAW-EHD'!S55</f>
        <v>0</v>
      </c>
      <c r="T85" s="49">
        <f>'GAW-EHD'!T55</f>
        <v>0</v>
      </c>
      <c r="U85" s="49">
        <f>'GAW-EHD'!U55</f>
        <v>0</v>
      </c>
    </row>
    <row r="86" spans="1:21" s="1" customFormat="1" ht="12.75">
      <c r="A86" s="46"/>
      <c r="B86" s="1" t="s">
        <v>50</v>
      </c>
      <c r="H86" s="1" t="s">
        <v>34</v>
      </c>
      <c r="J86" s="4">
        <f>SUM(L86:N86)</f>
        <v>0</v>
      </c>
      <c r="L86" s="49">
        <f>'GAW-EHD'!L56</f>
        <v>0</v>
      </c>
      <c r="M86" s="49">
        <f>'GAW-EHD'!M56</f>
        <v>0</v>
      </c>
      <c r="N86" s="49">
        <f>'GAW-EHD'!N56</f>
        <v>0</v>
      </c>
      <c r="O86" s="3"/>
      <c r="P86" s="2"/>
      <c r="Q86" s="4">
        <f>SUM(S86:U86)</f>
        <v>0</v>
      </c>
      <c r="S86" s="49">
        <f>'GAW-EHD'!S56</f>
        <v>0</v>
      </c>
      <c r="T86" s="49">
        <f>'GAW-EHD'!T56</f>
        <v>0</v>
      </c>
      <c r="U86" s="49">
        <f>'GAW-EHD'!U56</f>
        <v>0</v>
      </c>
    </row>
    <row r="87" spans="1:21" s="1" customFormat="1" ht="12.75">
      <c r="A87" s="46"/>
      <c r="B87" s="1" t="s">
        <v>49</v>
      </c>
      <c r="H87" s="1" t="s">
        <v>34</v>
      </c>
      <c r="J87" s="4">
        <f>SUM(L87:N87)</f>
        <v>0</v>
      </c>
      <c r="L87" s="49">
        <f>'GAW-EHD'!L57</f>
        <v>0</v>
      </c>
      <c r="M87" s="49">
        <f>'GAW-EHD'!M57</f>
        <v>0</v>
      </c>
      <c r="N87" s="49">
        <f>'GAW-EHD'!N57</f>
        <v>0</v>
      </c>
      <c r="O87" s="3"/>
      <c r="P87" s="2"/>
      <c r="Q87" s="4">
        <f>SUM(S87:U87)</f>
        <v>0</v>
      </c>
      <c r="S87" s="49">
        <f>'GAW-EHD'!S57</f>
        <v>0</v>
      </c>
      <c r="T87" s="49">
        <f>'GAW-EHD'!T57</f>
        <v>0</v>
      </c>
      <c r="U87" s="49">
        <f>'GAW-EHD'!U57</f>
        <v>0</v>
      </c>
    </row>
    <row r="88" spans="1:21" s="1" customFormat="1" ht="12.75">
      <c r="A88" s="46"/>
      <c r="O88" s="3"/>
      <c r="P88" s="2"/>
    </row>
    <row r="89" spans="1:21" s="1" customFormat="1" ht="12.75">
      <c r="A89" s="46"/>
      <c r="B89" s="27" t="s">
        <v>48</v>
      </c>
      <c r="O89" s="3"/>
      <c r="P89" s="2"/>
    </row>
    <row r="90" spans="1:21" s="1" customFormat="1" ht="12.75">
      <c r="A90" s="46"/>
      <c r="B90" s="1" t="s">
        <v>47</v>
      </c>
      <c r="H90" s="1" t="s">
        <v>34</v>
      </c>
      <c r="J90" s="4">
        <f>SUM(L90:N90)</f>
        <v>0</v>
      </c>
      <c r="L90" s="49">
        <f>'GAW-EHD'!L60</f>
        <v>0</v>
      </c>
      <c r="M90" s="49">
        <f>'GAW-EHD'!M60</f>
        <v>0</v>
      </c>
      <c r="N90" s="49">
        <f>'GAW-EHD'!N60</f>
        <v>0</v>
      </c>
      <c r="O90" s="3"/>
      <c r="P90" s="2"/>
      <c r="Q90" s="4">
        <f>SUM(S90:U90)</f>
        <v>0</v>
      </c>
      <c r="S90" s="49">
        <f>'GAW-EHD'!S60</f>
        <v>0</v>
      </c>
      <c r="T90" s="49">
        <f>'GAW-EHD'!T60</f>
        <v>0</v>
      </c>
      <c r="U90" s="49">
        <f>'GAW-EHD'!U60</f>
        <v>0</v>
      </c>
    </row>
    <row r="91" spans="1:21" s="1" customFormat="1" ht="12.75">
      <c r="A91" s="46"/>
      <c r="B91" s="1" t="s">
        <v>46</v>
      </c>
      <c r="H91" s="1" t="s">
        <v>34</v>
      </c>
      <c r="J91" s="4">
        <f>SUM(L91:N91)</f>
        <v>0</v>
      </c>
      <c r="L91" s="49">
        <f>'GAW-EHD'!L61</f>
        <v>0</v>
      </c>
      <c r="M91" s="49">
        <f>'GAW-EHD'!M61</f>
        <v>0</v>
      </c>
      <c r="N91" s="49">
        <f>'GAW-EHD'!N61</f>
        <v>0</v>
      </c>
      <c r="O91" s="3"/>
      <c r="P91" s="2"/>
      <c r="Q91" s="4">
        <f>SUM(S91:U91)</f>
        <v>0</v>
      </c>
      <c r="S91" s="49">
        <f>'GAW-EHD'!S61</f>
        <v>0</v>
      </c>
      <c r="T91" s="49">
        <f>'GAW-EHD'!T61</f>
        <v>0</v>
      </c>
      <c r="U91" s="49">
        <f>'GAW-EHD'!U61</f>
        <v>0</v>
      </c>
    </row>
    <row r="92" spans="1:21" s="1" customFormat="1" ht="12.75">
      <c r="A92" s="46"/>
      <c r="B92" s="1" t="s">
        <v>45</v>
      </c>
      <c r="H92" s="1" t="s">
        <v>34</v>
      </c>
      <c r="J92" s="4">
        <f>SUM(L92:N92)</f>
        <v>0</v>
      </c>
      <c r="L92" s="49">
        <f>'GAW-EHD'!L62</f>
        <v>0</v>
      </c>
      <c r="M92" s="49">
        <f>'GAW-EHD'!M62</f>
        <v>0</v>
      </c>
      <c r="N92" s="49">
        <f>'GAW-EHD'!N62</f>
        <v>0</v>
      </c>
      <c r="O92" s="3"/>
      <c r="P92" s="2"/>
      <c r="Q92" s="4">
        <f>SUM(S92:U92)</f>
        <v>0</v>
      </c>
      <c r="S92" s="49">
        <f>'GAW-EHD'!S62</f>
        <v>0</v>
      </c>
      <c r="T92" s="49">
        <f>'GAW-EHD'!T62</f>
        <v>0</v>
      </c>
      <c r="U92" s="49">
        <f>'GAW-EHD'!U62</f>
        <v>0</v>
      </c>
    </row>
    <row r="93" spans="1:21" s="1" customFormat="1" ht="12.75">
      <c r="A93" s="46"/>
      <c r="O93" s="3"/>
      <c r="P93" s="2"/>
    </row>
    <row r="94" spans="1:21" s="1" customFormat="1" ht="12.75">
      <c r="A94" s="46"/>
      <c r="B94" s="27" t="s">
        <v>44</v>
      </c>
      <c r="O94" s="3"/>
      <c r="P94" s="2"/>
    </row>
    <row r="95" spans="1:21" s="1" customFormat="1" ht="12.75">
      <c r="A95" s="46"/>
      <c r="B95" s="1" t="s">
        <v>43</v>
      </c>
      <c r="H95" s="1" t="s">
        <v>34</v>
      </c>
      <c r="J95" s="4">
        <f>SUM(L95:N95)</f>
        <v>0</v>
      </c>
      <c r="L95" s="49">
        <f>'GAW-EHD'!L65</f>
        <v>0</v>
      </c>
      <c r="M95" s="49">
        <f>'GAW-EHD'!M65</f>
        <v>0</v>
      </c>
      <c r="N95" s="49">
        <f>'GAW-EHD'!N65</f>
        <v>0</v>
      </c>
      <c r="O95" s="3"/>
      <c r="P95" s="2"/>
      <c r="Q95" s="4">
        <f>SUM(S95:U95)</f>
        <v>0</v>
      </c>
      <c r="S95" s="49">
        <f>'GAW-EHD'!S65</f>
        <v>0</v>
      </c>
      <c r="T95" s="49">
        <f>'GAW-EHD'!T65</f>
        <v>0</v>
      </c>
      <c r="U95" s="49">
        <f>'GAW-EHD'!U65</f>
        <v>0</v>
      </c>
    </row>
    <row r="96" spans="1:21" s="1" customFormat="1" ht="12.75">
      <c r="A96" s="46"/>
      <c r="B96" s="1" t="s">
        <v>42</v>
      </c>
      <c r="H96" s="1" t="s">
        <v>34</v>
      </c>
      <c r="J96" s="4">
        <f>SUM(L96:N96)</f>
        <v>0</v>
      </c>
      <c r="L96" s="49">
        <f>'GAW-EHD'!L66</f>
        <v>0</v>
      </c>
      <c r="M96" s="49">
        <f>'GAW-EHD'!M66</f>
        <v>0</v>
      </c>
      <c r="N96" s="49">
        <f>'GAW-EHD'!N66</f>
        <v>0</v>
      </c>
      <c r="O96" s="3"/>
      <c r="P96" s="2"/>
      <c r="Q96" s="4">
        <f>SUM(S96:U96)</f>
        <v>0</v>
      </c>
      <c r="S96" s="49">
        <f>'GAW-EHD'!S66</f>
        <v>0</v>
      </c>
      <c r="T96" s="49">
        <f>'GAW-EHD'!T66</f>
        <v>0</v>
      </c>
      <c r="U96" s="49">
        <f>'GAW-EHD'!U66</f>
        <v>0</v>
      </c>
    </row>
    <row r="97" spans="1:21" s="1" customFormat="1" ht="12.75">
      <c r="A97" s="46"/>
      <c r="B97" s="1" t="s">
        <v>41</v>
      </c>
      <c r="H97" s="1" t="s">
        <v>34</v>
      </c>
      <c r="J97" s="4">
        <f>SUM(L97:N97)</f>
        <v>0</v>
      </c>
      <c r="L97" s="49">
        <f>'GAW-EHD'!L67</f>
        <v>0</v>
      </c>
      <c r="M97" s="49">
        <f>'GAW-EHD'!M67</f>
        <v>0</v>
      </c>
      <c r="N97" s="49">
        <f>'GAW-EHD'!N67</f>
        <v>0</v>
      </c>
      <c r="O97" s="3"/>
      <c r="P97" s="2"/>
      <c r="Q97" s="4">
        <f>SUM(S97:U97)</f>
        <v>0</v>
      </c>
      <c r="S97" s="49">
        <f>'GAW-EHD'!S67</f>
        <v>0</v>
      </c>
      <c r="T97" s="49">
        <f>'GAW-EHD'!T67</f>
        <v>0</v>
      </c>
      <c r="U97" s="49">
        <f>'GAW-EHD'!U67</f>
        <v>0</v>
      </c>
    </row>
    <row r="98" spans="1:21" s="1" customFormat="1" ht="12.75">
      <c r="A98" s="46"/>
      <c r="O98" s="3"/>
      <c r="P98" s="2"/>
    </row>
    <row r="99" spans="1:21" s="1" customFormat="1" ht="12.75">
      <c r="A99" s="46"/>
      <c r="O99" s="3"/>
      <c r="P99" s="2"/>
    </row>
    <row r="100" spans="1:21" s="1" customFormat="1" ht="12.75">
      <c r="A100" s="46"/>
      <c r="B100" s="27" t="s">
        <v>86</v>
      </c>
      <c r="O100" s="3"/>
      <c r="P100" s="2"/>
    </row>
    <row r="101" spans="1:21" s="1" customFormat="1" ht="12.75">
      <c r="A101" s="46"/>
      <c r="O101" s="3"/>
      <c r="P101" s="2"/>
    </row>
    <row r="102" spans="1:21" s="1" customFormat="1" ht="12.75">
      <c r="A102" s="46"/>
      <c r="B102" s="27" t="s">
        <v>85</v>
      </c>
      <c r="O102" s="3"/>
      <c r="P102" s="2"/>
    </row>
    <row r="103" spans="1:21" s="1" customFormat="1" ht="12.75">
      <c r="A103" s="46"/>
      <c r="B103" s="1" t="s">
        <v>38</v>
      </c>
      <c r="H103" s="1" t="s">
        <v>34</v>
      </c>
      <c r="J103" s="4">
        <f>SUM(L103:N103)</f>
        <v>1478150.6591212302</v>
      </c>
      <c r="L103" s="4">
        <f t="shared" ref="L103:N104" si="8">L76+L81+L91+L96</f>
        <v>280553.74734811834</v>
      </c>
      <c r="M103" s="4">
        <f t="shared" si="8"/>
        <v>73438.419753067079</v>
      </c>
      <c r="N103" s="4">
        <f t="shared" si="8"/>
        <v>1124158.4920200449</v>
      </c>
      <c r="O103" s="3"/>
      <c r="P103" s="2"/>
      <c r="Q103" s="4">
        <f>SUM(S103:U103)</f>
        <v>0</v>
      </c>
      <c r="S103" s="4">
        <f t="shared" ref="S103:U104" si="9">S76+S81+S91+S96</f>
        <v>0</v>
      </c>
      <c r="T103" s="4">
        <f t="shared" si="9"/>
        <v>0</v>
      </c>
      <c r="U103" s="4">
        <f t="shared" si="9"/>
        <v>0</v>
      </c>
    </row>
    <row r="104" spans="1:21" s="1" customFormat="1" ht="12.75">
      <c r="A104" s="46"/>
      <c r="B104" s="1" t="s">
        <v>81</v>
      </c>
      <c r="H104" s="1" t="s">
        <v>34</v>
      </c>
      <c r="J104" s="4">
        <f>SUM(L104:N104)</f>
        <v>53908105.405606329</v>
      </c>
      <c r="L104" s="4">
        <f t="shared" si="8"/>
        <v>10745208.523432905</v>
      </c>
      <c r="M104" s="4">
        <f t="shared" si="8"/>
        <v>2805347.6345671653</v>
      </c>
      <c r="N104" s="4">
        <f t="shared" si="8"/>
        <v>40357549.247606255</v>
      </c>
      <c r="O104" s="3"/>
      <c r="P104" s="2"/>
      <c r="Q104" s="4">
        <f>SUM(S104:U104)</f>
        <v>0</v>
      </c>
      <c r="S104" s="4">
        <f t="shared" si="9"/>
        <v>0</v>
      </c>
      <c r="T104" s="4">
        <f t="shared" si="9"/>
        <v>0</v>
      </c>
      <c r="U104" s="4">
        <f t="shared" si="9"/>
        <v>0</v>
      </c>
    </row>
    <row r="105" spans="1:21" s="1" customFormat="1" ht="12.75">
      <c r="A105" s="46"/>
      <c r="B105" s="1" t="s">
        <v>84</v>
      </c>
      <c r="D105" s="1" t="s">
        <v>117</v>
      </c>
      <c r="H105" s="1" t="s">
        <v>34</v>
      </c>
      <c r="J105" s="4">
        <f>SUM(L105:N105)</f>
        <v>3904015.4023735151</v>
      </c>
      <c r="L105" s="4">
        <f>L103+(L104*$J$15)</f>
        <v>764088.13090259908</v>
      </c>
      <c r="M105" s="4">
        <f>M103+(M104*$J$15)</f>
        <v>199679.06330858951</v>
      </c>
      <c r="N105" s="4">
        <f>N103+(N104*$J$15)</f>
        <v>2940248.2081623264</v>
      </c>
      <c r="O105" s="3"/>
      <c r="P105" s="2"/>
      <c r="Q105" s="4">
        <f>SUM(S105:U105)</f>
        <v>0</v>
      </c>
      <c r="S105" s="4">
        <f>S103+(S104*$J$15)</f>
        <v>0</v>
      </c>
      <c r="T105" s="4">
        <f>T103+(T104*$J$15)</f>
        <v>0</v>
      </c>
      <c r="U105" s="4">
        <f>U103+(U104*$J$15)</f>
        <v>0</v>
      </c>
    </row>
    <row r="106" spans="1:21" s="1" customFormat="1" ht="12.75">
      <c r="A106" s="46"/>
      <c r="B106" s="1" t="s">
        <v>83</v>
      </c>
      <c r="D106" s="1" t="s">
        <v>125</v>
      </c>
      <c r="H106" s="1" t="s">
        <v>34</v>
      </c>
      <c r="J106" s="4">
        <f>SUM(L106:N106)</f>
        <v>3095393.8212894201</v>
      </c>
      <c r="L106" s="4">
        <f>L103+(L104*$J$16)</f>
        <v>602910.00305110542</v>
      </c>
      <c r="M106" s="4">
        <f>M103+(M104*$J$16)</f>
        <v>157598.84879008203</v>
      </c>
      <c r="N106" s="4">
        <f>N103+(N104*$J$16)</f>
        <v>2334884.9694482326</v>
      </c>
      <c r="O106" s="3"/>
      <c r="P106" s="2"/>
      <c r="Q106" s="4">
        <f>SUM(S106:U106)</f>
        <v>0</v>
      </c>
      <c r="S106" s="4">
        <f>S103+(S104*$J$16)</f>
        <v>0</v>
      </c>
      <c r="T106" s="4">
        <f>T103+(T104*$J$16)</f>
        <v>0</v>
      </c>
      <c r="U106" s="4">
        <f>U103+(U104*$J$16)</f>
        <v>0</v>
      </c>
    </row>
    <row r="107" spans="1:21" s="1" customFormat="1" ht="12.75">
      <c r="A107" s="46"/>
      <c r="J107" s="50"/>
      <c r="O107" s="3"/>
      <c r="P107" s="2"/>
      <c r="Q107" s="50"/>
    </row>
    <row r="108" spans="1:21" s="1" customFormat="1" ht="12.75">
      <c r="A108" s="46"/>
      <c r="B108" s="27" t="s">
        <v>82</v>
      </c>
      <c r="O108" s="3"/>
      <c r="P108" s="2"/>
    </row>
    <row r="109" spans="1:21" s="1" customFormat="1" ht="12.75">
      <c r="A109" s="46"/>
      <c r="B109" s="1" t="s">
        <v>38</v>
      </c>
      <c r="H109" s="1" t="s">
        <v>34</v>
      </c>
      <c r="J109" s="4">
        <f>SUM(L109:N109)</f>
        <v>0</v>
      </c>
      <c r="L109" s="49">
        <f>L86</f>
        <v>0</v>
      </c>
      <c r="M109" s="49">
        <f>M86</f>
        <v>0</v>
      </c>
      <c r="N109" s="49">
        <f>N86</f>
        <v>0</v>
      </c>
      <c r="O109" s="3"/>
      <c r="P109" s="2"/>
      <c r="Q109" s="4">
        <f>SUM(S109:U109)</f>
        <v>0</v>
      </c>
      <c r="S109" s="49">
        <f>S86</f>
        <v>0</v>
      </c>
      <c r="T109" s="49">
        <f>T86</f>
        <v>0</v>
      </c>
      <c r="U109" s="49">
        <f>U86</f>
        <v>0</v>
      </c>
    </row>
    <row r="110" spans="1:21" s="1" customFormat="1" ht="12.75">
      <c r="A110" s="46"/>
      <c r="B110" s="1" t="s">
        <v>81</v>
      </c>
      <c r="H110" s="1" t="s">
        <v>34</v>
      </c>
      <c r="J110" s="4">
        <f>SUM(L110:N110)</f>
        <v>0</v>
      </c>
      <c r="L110" s="49">
        <f>L87</f>
        <v>0</v>
      </c>
      <c r="M110" s="49">
        <f t="shared" ref="M110:N110" si="10">M87</f>
        <v>0</v>
      </c>
      <c r="N110" s="49">
        <f t="shared" si="10"/>
        <v>0</v>
      </c>
      <c r="O110" s="3"/>
      <c r="P110" s="2"/>
      <c r="Q110" s="4">
        <f>SUM(S110:U110)</f>
        <v>0</v>
      </c>
      <c r="S110" s="49">
        <f>S87</f>
        <v>0</v>
      </c>
      <c r="T110" s="49">
        <f t="shared" ref="T110:U110" si="11">T87</f>
        <v>0</v>
      </c>
      <c r="U110" s="49">
        <f t="shared" si="11"/>
        <v>0</v>
      </c>
    </row>
    <row r="111" spans="1:21" s="1" customFormat="1" ht="12.75">
      <c r="A111" s="46"/>
      <c r="B111" s="1" t="s">
        <v>80</v>
      </c>
      <c r="H111" s="1" t="s">
        <v>35</v>
      </c>
      <c r="J111" s="4">
        <f>SUM(L111:N111)</f>
        <v>0</v>
      </c>
      <c r="L111" s="4">
        <f>L109+(L110*$J$15)</f>
        <v>0</v>
      </c>
      <c r="M111" s="4">
        <f>M109+(M110*$J$15)</f>
        <v>0</v>
      </c>
      <c r="N111" s="4">
        <f>N109+(N110*$J$15)</f>
        <v>0</v>
      </c>
      <c r="O111" s="3"/>
      <c r="P111" s="2"/>
      <c r="Q111" s="4">
        <f>SUM(S111:U111)</f>
        <v>0</v>
      </c>
      <c r="S111" s="4">
        <f>S109+(S110*$J$15)</f>
        <v>0</v>
      </c>
      <c r="T111" s="4">
        <f>T109+(T110*$J$15)</f>
        <v>0</v>
      </c>
      <c r="U111" s="4">
        <f>U109+(U110*$J$15)</f>
        <v>0</v>
      </c>
    </row>
    <row r="112" spans="1:21" s="1" customFormat="1" ht="12.75">
      <c r="A112" s="46"/>
      <c r="B112" s="1" t="s">
        <v>79</v>
      </c>
      <c r="H112" s="1" t="s">
        <v>35</v>
      </c>
      <c r="J112" s="4">
        <f>SUM(L112:N112)</f>
        <v>0</v>
      </c>
      <c r="L112" s="4">
        <f>L109+(L110*$J$16)</f>
        <v>0</v>
      </c>
      <c r="M112" s="4">
        <f>M109+(M110*$J$16)</f>
        <v>0</v>
      </c>
      <c r="N112" s="4">
        <f>N109+(N110*$J$16)</f>
        <v>0</v>
      </c>
      <c r="O112" s="3"/>
      <c r="P112" s="2"/>
      <c r="Q112" s="4">
        <f>SUM(S112:U112)</f>
        <v>0</v>
      </c>
      <c r="S112" s="4">
        <f>S109+(S110*$J$16)</f>
        <v>0</v>
      </c>
      <c r="T112" s="4">
        <f>T109+(T110*$J$16)</f>
        <v>0</v>
      </c>
      <c r="U112" s="4">
        <f>U109+(U110*$J$16)</f>
        <v>0</v>
      </c>
    </row>
    <row r="113" spans="1:21" s="1" customFormat="1" ht="12.75">
      <c r="A113" s="46"/>
      <c r="L113" s="40"/>
      <c r="M113" s="40"/>
      <c r="N113" s="40"/>
      <c r="O113" s="3"/>
      <c r="P113" s="2"/>
      <c r="S113" s="40"/>
      <c r="T113" s="40"/>
      <c r="U113" s="40"/>
    </row>
    <row r="114" spans="1:21" s="1" customFormat="1" ht="12.75">
      <c r="A114" s="46"/>
      <c r="O114" s="3"/>
      <c r="P114" s="2"/>
    </row>
    <row r="115" spans="1:21" s="1" customFormat="1" ht="12.75">
      <c r="A115" s="46"/>
      <c r="B115" s="1" t="s">
        <v>78</v>
      </c>
      <c r="H115" s="1" t="s">
        <v>34</v>
      </c>
      <c r="J115" s="4">
        <f>SUM(L115:N115)</f>
        <v>0</v>
      </c>
      <c r="L115" s="39"/>
      <c r="M115" s="39"/>
      <c r="N115" s="39"/>
      <c r="O115" s="3"/>
      <c r="P115" s="2"/>
      <c r="Q115" s="4">
        <f>SUM(S115:U115)</f>
        <v>0</v>
      </c>
      <c r="S115" s="39"/>
      <c r="T115" s="39"/>
      <c r="U115" s="39"/>
    </row>
    <row r="116" spans="1:21" s="1" customFormat="1" ht="12.75">
      <c r="A116" s="46"/>
      <c r="O116" s="3"/>
      <c r="P116" s="2"/>
    </row>
    <row r="117" spans="1:21" s="1" customFormat="1" ht="12.75">
      <c r="A117" s="46"/>
      <c r="O117" s="3"/>
      <c r="P117" s="2"/>
    </row>
    <row r="118" spans="1:21" s="1" customFormat="1" ht="12.75">
      <c r="A118" s="46"/>
      <c r="B118" s="27" t="s">
        <v>77</v>
      </c>
      <c r="O118" s="3"/>
      <c r="P118" s="2"/>
    </row>
    <row r="119" spans="1:21" s="1" customFormat="1" ht="12.75">
      <c r="A119" s="46"/>
      <c r="O119" s="3"/>
      <c r="P119" s="2"/>
    </row>
    <row r="120" spans="1:21" s="1" customFormat="1" ht="12.75">
      <c r="A120" s="46"/>
      <c r="B120" s="1" t="s">
        <v>123</v>
      </c>
      <c r="D120" s="1" t="s">
        <v>119</v>
      </c>
      <c r="H120" s="1" t="s">
        <v>35</v>
      </c>
      <c r="J120" s="4">
        <f>SUM(L120:N120)</f>
        <v>3904015.4023735151</v>
      </c>
      <c r="L120" s="4">
        <f>L105-L115</f>
        <v>764088.13090259908</v>
      </c>
      <c r="M120" s="4">
        <f>M105-M115</f>
        <v>199679.06330858951</v>
      </c>
      <c r="N120" s="4">
        <f>N105-N115</f>
        <v>2940248.2081623264</v>
      </c>
      <c r="O120" s="3"/>
      <c r="P120" s="2"/>
      <c r="Q120" s="4">
        <f>SUM(S120:U120)</f>
        <v>0</v>
      </c>
      <c r="S120" s="4">
        <f>S105-S115</f>
        <v>0</v>
      </c>
      <c r="T120" s="4">
        <f>T105-T115</f>
        <v>0</v>
      </c>
      <c r="U120" s="4">
        <f>U105-U115</f>
        <v>0</v>
      </c>
    </row>
    <row r="121" spans="1:21" s="1" customFormat="1" ht="12.75">
      <c r="A121" s="46"/>
      <c r="B121" s="1" t="s">
        <v>124</v>
      </c>
      <c r="D121" s="1" t="s">
        <v>120</v>
      </c>
      <c r="H121" s="1" t="s">
        <v>35</v>
      </c>
      <c r="J121" s="4">
        <f>SUM(L121:N121)</f>
        <v>3095393.8212894201</v>
      </c>
      <c r="L121" s="4">
        <f>L106-L115</f>
        <v>602910.00305110542</v>
      </c>
      <c r="M121" s="4">
        <f>M106-M115</f>
        <v>157598.84879008203</v>
      </c>
      <c r="N121" s="4">
        <f>N106-N115</f>
        <v>2334884.9694482326</v>
      </c>
      <c r="O121" s="3"/>
      <c r="P121" s="2"/>
      <c r="Q121" s="4">
        <f>SUM(S121:U121)</f>
        <v>0</v>
      </c>
      <c r="S121" s="4">
        <f>S106-S115</f>
        <v>0</v>
      </c>
      <c r="T121" s="4">
        <f>T106-T115</f>
        <v>0</v>
      </c>
      <c r="U121" s="4">
        <f>U106-U115</f>
        <v>0</v>
      </c>
    </row>
    <row r="122" spans="1:21" s="1" customFormat="1" ht="12.75">
      <c r="O122" s="3"/>
      <c r="P122" s="2"/>
    </row>
    <row r="123" spans="1:21" s="32" customFormat="1" ht="12.75">
      <c r="B123" s="32" t="s">
        <v>88</v>
      </c>
      <c r="O123" s="33"/>
      <c r="P123" s="34"/>
    </row>
    <row r="124" spans="1:21" s="1" customFormat="1" ht="12.75">
      <c r="B124" s="27" t="s">
        <v>87</v>
      </c>
      <c r="O124" s="3"/>
      <c r="P124" s="2"/>
    </row>
    <row r="125" spans="1:21" s="1" customFormat="1" ht="12.75">
      <c r="O125" s="3"/>
      <c r="P125" s="2"/>
    </row>
    <row r="126" spans="1:21" s="1" customFormat="1" ht="12.75">
      <c r="B126" s="27" t="s">
        <v>59</v>
      </c>
      <c r="O126" s="3"/>
      <c r="P126" s="2"/>
    </row>
    <row r="127" spans="1:21" s="1" customFormat="1" ht="12.75">
      <c r="A127" s="46"/>
      <c r="B127" s="1" t="s">
        <v>58</v>
      </c>
      <c r="H127" s="1" t="s">
        <v>32</v>
      </c>
      <c r="J127" s="4">
        <f>SUM(L127:N127)</f>
        <v>0</v>
      </c>
      <c r="L127" s="49">
        <f>'GAW-EHD'!L76</f>
        <v>0</v>
      </c>
      <c r="M127" s="49">
        <f>'GAW-EHD'!M76</f>
        <v>0</v>
      </c>
      <c r="N127" s="49">
        <f>'GAW-EHD'!N76</f>
        <v>0</v>
      </c>
      <c r="O127" s="3"/>
      <c r="P127" s="2"/>
      <c r="Q127" s="4">
        <f>SUM(S127:U127)</f>
        <v>0</v>
      </c>
      <c r="S127" s="49">
        <f>'GAW-EHD'!S76</f>
        <v>0</v>
      </c>
      <c r="T127" s="49">
        <f>'GAW-EHD'!T76</f>
        <v>0</v>
      </c>
      <c r="U127" s="49">
        <f>'GAW-EHD'!U76</f>
        <v>0</v>
      </c>
    </row>
    <row r="128" spans="1:21" s="1" customFormat="1" ht="12.75">
      <c r="A128" s="46"/>
      <c r="B128" s="1" t="s">
        <v>57</v>
      </c>
      <c r="H128" s="1" t="s">
        <v>32</v>
      </c>
      <c r="J128" s="4">
        <f>SUM(L128:N128)</f>
        <v>1384447.5902246921</v>
      </c>
      <c r="L128" s="49">
        <f>'GAW-EHD'!L77</f>
        <v>283359.28482159955</v>
      </c>
      <c r="M128" s="49">
        <f>'GAW-EHD'!M77</f>
        <v>74172.803950597736</v>
      </c>
      <c r="N128" s="49">
        <f>'GAW-EHD'!N77</f>
        <v>1026915.5014524948</v>
      </c>
      <c r="O128" s="3"/>
      <c r="P128" s="2"/>
      <c r="Q128" s="4">
        <f>SUM(S128:U128)</f>
        <v>0</v>
      </c>
      <c r="S128" s="49">
        <f>'GAW-EHD'!S77</f>
        <v>0</v>
      </c>
      <c r="T128" s="49">
        <f>'GAW-EHD'!T77</f>
        <v>0</v>
      </c>
      <c r="U128" s="49">
        <f>'GAW-EHD'!U77</f>
        <v>0</v>
      </c>
    </row>
    <row r="129" spans="1:21" s="1" customFormat="1" ht="12.75">
      <c r="A129" s="46"/>
      <c r="B129" s="1" t="s">
        <v>56</v>
      </c>
      <c r="H129" s="1" t="s">
        <v>32</v>
      </c>
      <c r="J129" s="4">
        <f>SUM(L129:N129)</f>
        <v>52454010.236147799</v>
      </c>
      <c r="L129" s="49">
        <f>'GAW-EHD'!L78</f>
        <v>10569301.323845632</v>
      </c>
      <c r="M129" s="49">
        <f>'GAW-EHD'!M78</f>
        <v>2759228.3069622391</v>
      </c>
      <c r="N129" s="49">
        <f>'GAW-EHD'!N78</f>
        <v>39125480.605339929</v>
      </c>
      <c r="O129" s="3"/>
      <c r="P129" s="2"/>
      <c r="Q129" s="4">
        <f>SUM(S129:U129)</f>
        <v>0</v>
      </c>
      <c r="S129" s="49">
        <f>'GAW-EHD'!S78</f>
        <v>0</v>
      </c>
      <c r="T129" s="49">
        <f>'GAW-EHD'!T78</f>
        <v>0</v>
      </c>
      <c r="U129" s="49">
        <f>'GAW-EHD'!U78</f>
        <v>0</v>
      </c>
    </row>
    <row r="130" spans="1:21" s="1" customFormat="1" ht="12.75">
      <c r="A130" s="46"/>
      <c r="O130" s="3"/>
      <c r="P130" s="2"/>
    </row>
    <row r="131" spans="1:21" s="1" customFormat="1" ht="12.75">
      <c r="A131" s="46"/>
      <c r="B131" s="27" t="s">
        <v>55</v>
      </c>
      <c r="O131" s="3"/>
      <c r="P131" s="2"/>
    </row>
    <row r="132" spans="1:21" s="1" customFormat="1" ht="12.75">
      <c r="A132" s="46"/>
      <c r="B132" s="1" t="s">
        <v>54</v>
      </c>
      <c r="H132" s="1" t="s">
        <v>32</v>
      </c>
      <c r="J132" s="4">
        <f>SUM(L132:N132)</f>
        <v>100623</v>
      </c>
      <c r="L132" s="49">
        <f>'GAW-EHD'!L81</f>
        <v>0</v>
      </c>
      <c r="M132" s="49">
        <f>'GAW-EHD'!M81</f>
        <v>0</v>
      </c>
      <c r="N132" s="49">
        <f>'GAW-EHD'!N81</f>
        <v>100623</v>
      </c>
      <c r="O132" s="3"/>
      <c r="P132" s="2"/>
      <c r="Q132" s="4">
        <f>SUM(S132:U132)</f>
        <v>0</v>
      </c>
      <c r="S132" s="49">
        <f>'GAW-EHD'!S81</f>
        <v>0</v>
      </c>
      <c r="T132" s="49">
        <f>'GAW-EHD'!T81</f>
        <v>0</v>
      </c>
      <c r="U132" s="49">
        <f>'GAW-EHD'!U81</f>
        <v>0</v>
      </c>
    </row>
    <row r="133" spans="1:21" s="1" customFormat="1" ht="12.75">
      <c r="A133" s="46"/>
      <c r="B133" s="1" t="s">
        <v>38</v>
      </c>
      <c r="H133" s="1" t="s">
        <v>32</v>
      </c>
      <c r="J133" s="4">
        <f>SUM(L133:N133)</f>
        <v>102907.13935872875</v>
      </c>
      <c r="L133" s="49">
        <f>'GAW-EHD'!L82</f>
        <v>0</v>
      </c>
      <c r="M133" s="49">
        <f>'GAW-EHD'!M82</f>
        <v>0</v>
      </c>
      <c r="N133" s="49">
        <f>'GAW-EHD'!N82</f>
        <v>102907.13935872875</v>
      </c>
      <c r="O133" s="3"/>
      <c r="P133" s="2"/>
      <c r="Q133" s="4">
        <f>SUM(S133:U133)</f>
        <v>0</v>
      </c>
      <c r="S133" s="49">
        <f>'GAW-EHD'!S82</f>
        <v>0</v>
      </c>
      <c r="T133" s="49">
        <f>'GAW-EHD'!T82</f>
        <v>0</v>
      </c>
      <c r="U133" s="49">
        <f>'GAW-EHD'!U82</f>
        <v>0</v>
      </c>
    </row>
    <row r="134" spans="1:21" s="1" customFormat="1" ht="12.75">
      <c r="A134" s="46"/>
      <c r="B134" s="1" t="s">
        <v>53</v>
      </c>
      <c r="H134" s="1" t="s">
        <v>32</v>
      </c>
      <c r="J134" s="4">
        <f>SUM(L134:N134)</f>
        <v>606444.49393116497</v>
      </c>
      <c r="L134" s="49">
        <f>'GAW-EHD'!L83</f>
        <v>0</v>
      </c>
      <c r="M134" s="49">
        <f>'GAW-EHD'!M83</f>
        <v>0</v>
      </c>
      <c r="N134" s="49">
        <f>'GAW-EHD'!N83</f>
        <v>606444.49393116497</v>
      </c>
      <c r="O134" s="3"/>
      <c r="P134" s="2"/>
      <c r="Q134" s="4">
        <f>SUM(S134:U134)</f>
        <v>0</v>
      </c>
      <c r="S134" s="49">
        <f>'GAW-EHD'!S83</f>
        <v>0</v>
      </c>
      <c r="T134" s="49">
        <f>'GAW-EHD'!T83</f>
        <v>0</v>
      </c>
      <c r="U134" s="49">
        <f>'GAW-EHD'!U83</f>
        <v>0</v>
      </c>
    </row>
    <row r="135" spans="1:21" s="1" customFormat="1" ht="12.75">
      <c r="A135" s="46"/>
      <c r="O135" s="3"/>
      <c r="P135" s="2"/>
    </row>
    <row r="136" spans="1:21" s="1" customFormat="1" ht="12.75">
      <c r="A136" s="46"/>
      <c r="B136" s="27" t="s">
        <v>52</v>
      </c>
      <c r="O136" s="3"/>
      <c r="P136" s="2"/>
    </row>
    <row r="137" spans="1:21" s="1" customFormat="1" ht="12.75">
      <c r="A137" s="46"/>
      <c r="B137" s="1" t="s">
        <v>51</v>
      </c>
      <c r="H137" s="1" t="s">
        <v>32</v>
      </c>
      <c r="J137" s="4">
        <f>SUM(L137:N137)</f>
        <v>0</v>
      </c>
      <c r="L137" s="49">
        <f>'GAW-EHD'!L86</f>
        <v>0</v>
      </c>
      <c r="M137" s="49">
        <f>'GAW-EHD'!M86</f>
        <v>0</v>
      </c>
      <c r="N137" s="49">
        <f>'GAW-EHD'!N86</f>
        <v>0</v>
      </c>
      <c r="O137" s="3"/>
      <c r="P137" s="2"/>
      <c r="Q137" s="4">
        <f>SUM(S137:U137)</f>
        <v>0</v>
      </c>
      <c r="S137" s="49">
        <f>'GAW-EHD'!S86</f>
        <v>0</v>
      </c>
      <c r="T137" s="49">
        <f>'GAW-EHD'!T86</f>
        <v>0</v>
      </c>
      <c r="U137" s="49">
        <f>'GAW-EHD'!U86</f>
        <v>0</v>
      </c>
    </row>
    <row r="138" spans="1:21" s="1" customFormat="1" ht="12.75">
      <c r="A138" s="46"/>
      <c r="B138" s="1" t="s">
        <v>50</v>
      </c>
      <c r="H138" s="1" t="s">
        <v>32</v>
      </c>
      <c r="J138" s="4">
        <f>SUM(L138:N138)</f>
        <v>0</v>
      </c>
      <c r="L138" s="49">
        <f>'GAW-EHD'!L87</f>
        <v>0</v>
      </c>
      <c r="M138" s="49">
        <f>'GAW-EHD'!M87</f>
        <v>0</v>
      </c>
      <c r="N138" s="49">
        <f>'GAW-EHD'!N87</f>
        <v>0</v>
      </c>
      <c r="O138" s="3"/>
      <c r="P138" s="2"/>
      <c r="Q138" s="4">
        <f>SUM(S138:U138)</f>
        <v>0</v>
      </c>
      <c r="S138" s="49">
        <f>'GAW-EHD'!S87</f>
        <v>0</v>
      </c>
      <c r="T138" s="49">
        <f>'GAW-EHD'!T87</f>
        <v>0</v>
      </c>
      <c r="U138" s="49">
        <f>'GAW-EHD'!U87</f>
        <v>0</v>
      </c>
    </row>
    <row r="139" spans="1:21" s="1" customFormat="1" ht="12.75">
      <c r="A139" s="46"/>
      <c r="B139" s="1" t="s">
        <v>49</v>
      </c>
      <c r="H139" s="1" t="s">
        <v>32</v>
      </c>
      <c r="J139" s="4">
        <f>SUM(L139:N139)</f>
        <v>0</v>
      </c>
      <c r="L139" s="49">
        <f>'GAW-EHD'!L88</f>
        <v>0</v>
      </c>
      <c r="M139" s="49">
        <f>'GAW-EHD'!M88</f>
        <v>0</v>
      </c>
      <c r="N139" s="49">
        <f>'GAW-EHD'!N88</f>
        <v>0</v>
      </c>
      <c r="O139" s="3"/>
      <c r="P139" s="2"/>
      <c r="Q139" s="4">
        <f>SUM(S139:U139)</f>
        <v>0</v>
      </c>
      <c r="S139" s="49">
        <f>'GAW-EHD'!S88</f>
        <v>0</v>
      </c>
      <c r="T139" s="49">
        <f>'GAW-EHD'!T88</f>
        <v>0</v>
      </c>
      <c r="U139" s="49">
        <f>'GAW-EHD'!U88</f>
        <v>0</v>
      </c>
    </row>
    <row r="140" spans="1:21" s="1" customFormat="1" ht="12.75">
      <c r="A140" s="46"/>
      <c r="O140" s="3"/>
      <c r="P140" s="2"/>
    </row>
    <row r="141" spans="1:21" s="1" customFormat="1" ht="12.75">
      <c r="A141" s="46"/>
      <c r="B141" s="27" t="s">
        <v>48</v>
      </c>
      <c r="O141" s="3"/>
      <c r="P141" s="2"/>
    </row>
    <row r="142" spans="1:21" s="1" customFormat="1" ht="12.75">
      <c r="A142" s="46"/>
      <c r="B142" s="1" t="s">
        <v>47</v>
      </c>
      <c r="H142" s="1" t="s">
        <v>32</v>
      </c>
      <c r="J142" s="4">
        <f>SUM(L142:N142)</f>
        <v>0</v>
      </c>
      <c r="L142" s="49">
        <f>'GAW-EHD'!L91</f>
        <v>0</v>
      </c>
      <c r="M142" s="49">
        <f>'GAW-EHD'!M91</f>
        <v>0</v>
      </c>
      <c r="N142" s="49">
        <f>'GAW-EHD'!N91</f>
        <v>0</v>
      </c>
      <c r="O142" s="3"/>
      <c r="P142" s="2"/>
      <c r="Q142" s="4">
        <f>SUM(S142:U142)</f>
        <v>0</v>
      </c>
      <c r="S142" s="49">
        <f>'GAW-EHD'!S91</f>
        <v>0</v>
      </c>
      <c r="T142" s="49">
        <f>'GAW-EHD'!T91</f>
        <v>0</v>
      </c>
      <c r="U142" s="49">
        <f>'GAW-EHD'!U91</f>
        <v>0</v>
      </c>
    </row>
    <row r="143" spans="1:21" s="1" customFormat="1" ht="12.75">
      <c r="A143" s="46"/>
      <c r="B143" s="1" t="s">
        <v>46</v>
      </c>
      <c r="H143" s="1" t="s">
        <v>32</v>
      </c>
      <c r="J143" s="4">
        <f>SUM(L143:N143)</f>
        <v>0</v>
      </c>
      <c r="L143" s="49">
        <f>'GAW-EHD'!L92</f>
        <v>0</v>
      </c>
      <c r="M143" s="49">
        <f>'GAW-EHD'!M92</f>
        <v>0</v>
      </c>
      <c r="N143" s="49">
        <f>'GAW-EHD'!N92</f>
        <v>0</v>
      </c>
      <c r="O143" s="3"/>
      <c r="P143" s="2"/>
      <c r="Q143" s="4">
        <f>SUM(S143:U143)</f>
        <v>0</v>
      </c>
      <c r="S143" s="49">
        <f>'GAW-EHD'!S92</f>
        <v>0</v>
      </c>
      <c r="T143" s="49">
        <f>'GAW-EHD'!T92</f>
        <v>0</v>
      </c>
      <c r="U143" s="49">
        <f>'GAW-EHD'!U92</f>
        <v>0</v>
      </c>
    </row>
    <row r="144" spans="1:21" s="1" customFormat="1" ht="12.75">
      <c r="A144" s="46"/>
      <c r="B144" s="1" t="s">
        <v>45</v>
      </c>
      <c r="H144" s="1" t="s">
        <v>32</v>
      </c>
      <c r="J144" s="4">
        <f>SUM(L144:N144)</f>
        <v>0</v>
      </c>
      <c r="L144" s="49">
        <f>'GAW-EHD'!L93</f>
        <v>0</v>
      </c>
      <c r="M144" s="49">
        <f>'GAW-EHD'!M93</f>
        <v>0</v>
      </c>
      <c r="N144" s="49">
        <f>'GAW-EHD'!N93</f>
        <v>0</v>
      </c>
      <c r="O144" s="3"/>
      <c r="P144" s="2"/>
      <c r="Q144" s="4">
        <f>SUM(S144:U144)</f>
        <v>0</v>
      </c>
      <c r="S144" s="49">
        <f>'GAW-EHD'!S93</f>
        <v>0</v>
      </c>
      <c r="T144" s="49">
        <f>'GAW-EHD'!T93</f>
        <v>0</v>
      </c>
      <c r="U144" s="49">
        <f>'GAW-EHD'!U93</f>
        <v>0</v>
      </c>
    </row>
    <row r="145" spans="1:21" s="1" customFormat="1" ht="12.75">
      <c r="O145" s="3"/>
      <c r="P145" s="2"/>
    </row>
    <row r="146" spans="1:21" s="1" customFormat="1" ht="12.75">
      <c r="B146" s="27" t="s">
        <v>44</v>
      </c>
      <c r="O146" s="3"/>
      <c r="P146" s="2"/>
    </row>
    <row r="147" spans="1:21" s="1" customFormat="1" ht="12.75">
      <c r="A147" s="46"/>
      <c r="B147" s="1" t="s">
        <v>43</v>
      </c>
      <c r="H147" s="1" t="s">
        <v>32</v>
      </c>
      <c r="J147" s="4">
        <f>SUM(L147:N147)</f>
        <v>0</v>
      </c>
      <c r="L147" s="49">
        <f>'GAW-EHD'!L96</f>
        <v>0</v>
      </c>
      <c r="M147" s="49">
        <f>'GAW-EHD'!M96</f>
        <v>0</v>
      </c>
      <c r="N147" s="49">
        <f>'GAW-EHD'!N96</f>
        <v>0</v>
      </c>
      <c r="O147" s="3"/>
      <c r="P147" s="2"/>
      <c r="Q147" s="4">
        <f>SUM(S147:U147)</f>
        <v>0</v>
      </c>
      <c r="S147" s="49">
        <f>'GAW-EHD'!S96</f>
        <v>0</v>
      </c>
      <c r="T147" s="49">
        <f>'GAW-EHD'!T96</f>
        <v>0</v>
      </c>
      <c r="U147" s="49">
        <f>'GAW-EHD'!U96</f>
        <v>0</v>
      </c>
    </row>
    <row r="148" spans="1:21" s="1" customFormat="1" ht="12.75">
      <c r="A148" s="46"/>
      <c r="B148" s="1" t="s">
        <v>42</v>
      </c>
      <c r="H148" s="1" t="s">
        <v>32</v>
      </c>
      <c r="J148" s="4">
        <f>SUM(L148:N148)</f>
        <v>0</v>
      </c>
      <c r="L148" s="49">
        <f>'GAW-EHD'!L97</f>
        <v>0</v>
      </c>
      <c r="M148" s="49">
        <f>'GAW-EHD'!M97</f>
        <v>0</v>
      </c>
      <c r="N148" s="49">
        <f>'GAW-EHD'!N97</f>
        <v>0</v>
      </c>
      <c r="O148" s="3"/>
      <c r="P148" s="2"/>
      <c r="Q148" s="4">
        <f>SUM(S148:U148)</f>
        <v>0</v>
      </c>
      <c r="S148" s="49">
        <f>'GAW-EHD'!S97</f>
        <v>0</v>
      </c>
      <c r="T148" s="49">
        <f>'GAW-EHD'!T97</f>
        <v>0</v>
      </c>
      <c r="U148" s="49">
        <f>'GAW-EHD'!U97</f>
        <v>0</v>
      </c>
    </row>
    <row r="149" spans="1:21" s="1" customFormat="1" ht="12.75">
      <c r="A149" s="46"/>
      <c r="B149" s="1" t="s">
        <v>41</v>
      </c>
      <c r="H149" s="1" t="s">
        <v>32</v>
      </c>
      <c r="J149" s="4">
        <f>SUM(L149:N149)</f>
        <v>0</v>
      </c>
      <c r="L149" s="49">
        <f>'GAW-EHD'!L98</f>
        <v>0</v>
      </c>
      <c r="M149" s="49">
        <f>'GAW-EHD'!M98</f>
        <v>0</v>
      </c>
      <c r="N149" s="49">
        <f>'GAW-EHD'!N98</f>
        <v>0</v>
      </c>
      <c r="O149" s="3"/>
      <c r="P149" s="2"/>
      <c r="Q149" s="4">
        <f>SUM(S149:U149)</f>
        <v>0</v>
      </c>
      <c r="S149" s="49">
        <f>'GAW-EHD'!S98</f>
        <v>0</v>
      </c>
      <c r="T149" s="49">
        <f>'GAW-EHD'!T98</f>
        <v>0</v>
      </c>
      <c r="U149" s="49">
        <f>'GAW-EHD'!U98</f>
        <v>0</v>
      </c>
    </row>
    <row r="150" spans="1:21" s="1" customFormat="1" ht="12.75">
      <c r="O150" s="3"/>
      <c r="P150" s="2"/>
    </row>
    <row r="151" spans="1:21" s="1" customFormat="1" ht="12.75">
      <c r="O151" s="3"/>
      <c r="P151" s="2"/>
    </row>
    <row r="152" spans="1:21" s="1" customFormat="1" ht="12.75">
      <c r="B152" s="27" t="s">
        <v>86</v>
      </c>
      <c r="O152" s="3"/>
      <c r="P152" s="2"/>
    </row>
    <row r="153" spans="1:21" s="1" customFormat="1" ht="12.75">
      <c r="O153" s="3"/>
      <c r="P153" s="2"/>
    </row>
    <row r="154" spans="1:21" s="1" customFormat="1" ht="12.75">
      <c r="B154" s="27" t="s">
        <v>85</v>
      </c>
      <c r="O154" s="3"/>
      <c r="P154" s="2"/>
    </row>
    <row r="155" spans="1:21" s="1" customFormat="1" ht="12.75">
      <c r="A155" s="46"/>
      <c r="B155" s="1" t="s">
        <v>38</v>
      </c>
      <c r="H155" s="1" t="s">
        <v>32</v>
      </c>
      <c r="J155" s="4">
        <f>SUM(L155:N155)</f>
        <v>1487354.7295834208</v>
      </c>
      <c r="L155" s="4">
        <f>L128+L133+L143+L148</f>
        <v>283359.28482159955</v>
      </c>
      <c r="M155" s="4">
        <f>M128+M133+M143+M148</f>
        <v>74172.803950597736</v>
      </c>
      <c r="N155" s="4">
        <f t="shared" ref="M155:N156" si="12">N128+N133+N143+N148</f>
        <v>1129822.6408112235</v>
      </c>
      <c r="O155" s="3"/>
      <c r="P155" s="2"/>
      <c r="Q155" s="4">
        <f>SUM(S155:U155)</f>
        <v>0</v>
      </c>
      <c r="S155" s="4">
        <f t="shared" ref="S155:U156" si="13">S128+S133+S143+S148</f>
        <v>0</v>
      </c>
      <c r="T155" s="4">
        <f t="shared" si="13"/>
        <v>0</v>
      </c>
      <c r="U155" s="4">
        <f t="shared" si="13"/>
        <v>0</v>
      </c>
    </row>
    <row r="156" spans="1:21" s="1" customFormat="1" ht="12.75">
      <c r="A156" s="46"/>
      <c r="B156" s="1" t="s">
        <v>81</v>
      </c>
      <c r="H156" s="1" t="s">
        <v>32</v>
      </c>
      <c r="J156" s="4">
        <f>SUM(L156:N156)</f>
        <v>53060454.730078965</v>
      </c>
      <c r="L156" s="4">
        <f>L129+L134+L144+L149</f>
        <v>10569301.323845632</v>
      </c>
      <c r="M156" s="4">
        <f t="shared" si="12"/>
        <v>2759228.3069622391</v>
      </c>
      <c r="N156" s="4">
        <f t="shared" si="12"/>
        <v>39731925.099271096</v>
      </c>
      <c r="O156" s="3"/>
      <c r="P156" s="2"/>
      <c r="Q156" s="4">
        <f>SUM(S156:U156)</f>
        <v>0</v>
      </c>
      <c r="S156" s="4">
        <f t="shared" si="13"/>
        <v>0</v>
      </c>
      <c r="T156" s="4">
        <f t="shared" si="13"/>
        <v>0</v>
      </c>
      <c r="U156" s="4">
        <f t="shared" si="13"/>
        <v>0</v>
      </c>
    </row>
    <row r="157" spans="1:21" s="1" customFormat="1" ht="12.75">
      <c r="A157" s="46"/>
      <c r="B157" s="1" t="s">
        <v>84</v>
      </c>
      <c r="D157" s="1" t="s">
        <v>117</v>
      </c>
      <c r="H157" s="1" t="s">
        <v>32</v>
      </c>
      <c r="J157" s="4">
        <f>SUM(L157:N157)</f>
        <v>3875075.1924369745</v>
      </c>
      <c r="L157" s="4">
        <f>L155+(L156*$J$15)</f>
        <v>758977.84439465299</v>
      </c>
      <c r="M157" s="4">
        <f>M155+(M156*$J$15)</f>
        <v>198338.07776389847</v>
      </c>
      <c r="N157" s="4">
        <f>N155+(N156*$J$15)</f>
        <v>2917759.2702784231</v>
      </c>
      <c r="O157" s="3"/>
      <c r="P157" s="2"/>
      <c r="Q157" s="4">
        <f>SUM(S157:U157)</f>
        <v>0</v>
      </c>
      <c r="S157" s="4">
        <f>S155+(S156*$J$15)</f>
        <v>0</v>
      </c>
      <c r="T157" s="4">
        <f>T155+(T156*$J$15)</f>
        <v>0</v>
      </c>
      <c r="U157" s="4">
        <f>U155+(U156*$J$15)</f>
        <v>0</v>
      </c>
    </row>
    <row r="158" spans="1:21" s="1" customFormat="1" ht="12.75">
      <c r="A158" s="46"/>
      <c r="B158" s="1" t="s">
        <v>83</v>
      </c>
      <c r="D158" s="1" t="s">
        <v>118</v>
      </c>
      <c r="H158" s="1" t="s">
        <v>32</v>
      </c>
      <c r="J158" s="4">
        <f>SUM(L158:N158)</f>
        <v>3079168.3714857902</v>
      </c>
      <c r="L158" s="4">
        <f>L155+(L156*$J$16)</f>
        <v>600438.32453696849</v>
      </c>
      <c r="M158" s="4">
        <f>M155+(M156*$J$16)</f>
        <v>156949.65315946488</v>
      </c>
      <c r="N158" s="4">
        <f>N155+(N156*$J$16)</f>
        <v>2321780.3937893566</v>
      </c>
      <c r="O158" s="3"/>
      <c r="P158" s="2"/>
      <c r="Q158" s="4">
        <f>SUM(S158:U158)</f>
        <v>0</v>
      </c>
      <c r="S158" s="4">
        <f>S155+(S156*$J$16)</f>
        <v>0</v>
      </c>
      <c r="T158" s="4">
        <f>T155+(T156*$J$16)</f>
        <v>0</v>
      </c>
      <c r="U158" s="4">
        <f>U155+(U156*$J$16)</f>
        <v>0</v>
      </c>
    </row>
    <row r="159" spans="1:21" s="1" customFormat="1" ht="12.75">
      <c r="J159" s="50"/>
      <c r="O159" s="3"/>
      <c r="P159" s="2"/>
      <c r="Q159" s="50"/>
    </row>
    <row r="160" spans="1:21" s="1" customFormat="1" ht="12.75">
      <c r="B160" s="27" t="s">
        <v>82</v>
      </c>
      <c r="O160" s="3"/>
      <c r="P160" s="2"/>
    </row>
    <row r="161" spans="1:21" s="1" customFormat="1" ht="12.75">
      <c r="A161" s="46"/>
      <c r="B161" s="1" t="s">
        <v>38</v>
      </c>
      <c r="H161" s="1" t="s">
        <v>32</v>
      </c>
      <c r="J161" s="4">
        <f>SUM(L161:N161)</f>
        <v>0</v>
      </c>
      <c r="L161" s="49">
        <f t="shared" ref="L161:N162" si="14">L138</f>
        <v>0</v>
      </c>
      <c r="M161" s="49">
        <f t="shared" si="14"/>
        <v>0</v>
      </c>
      <c r="N161" s="49">
        <f t="shared" si="14"/>
        <v>0</v>
      </c>
      <c r="O161" s="3"/>
      <c r="P161" s="2"/>
      <c r="Q161" s="4">
        <f>SUM(S161:U161)</f>
        <v>0</v>
      </c>
      <c r="S161" s="49">
        <f t="shared" ref="S161:U162" si="15">S138</f>
        <v>0</v>
      </c>
      <c r="T161" s="49">
        <f t="shared" si="15"/>
        <v>0</v>
      </c>
      <c r="U161" s="49">
        <f t="shared" si="15"/>
        <v>0</v>
      </c>
    </row>
    <row r="162" spans="1:21" s="1" customFormat="1" ht="12.75">
      <c r="A162" s="46"/>
      <c r="B162" s="1" t="s">
        <v>81</v>
      </c>
      <c r="H162" s="1" t="s">
        <v>32</v>
      </c>
      <c r="J162" s="4">
        <f>SUM(L162:N162)</f>
        <v>0</v>
      </c>
      <c r="L162" s="49">
        <f>L139</f>
        <v>0</v>
      </c>
      <c r="M162" s="49">
        <f t="shared" si="14"/>
        <v>0</v>
      </c>
      <c r="N162" s="49">
        <f t="shared" si="14"/>
        <v>0</v>
      </c>
      <c r="O162" s="3"/>
      <c r="P162" s="2"/>
      <c r="Q162" s="4">
        <f>SUM(S162:U162)</f>
        <v>0</v>
      </c>
      <c r="S162" s="49">
        <f t="shared" si="15"/>
        <v>0</v>
      </c>
      <c r="T162" s="49">
        <f t="shared" si="15"/>
        <v>0</v>
      </c>
      <c r="U162" s="49">
        <f t="shared" si="15"/>
        <v>0</v>
      </c>
    </row>
    <row r="163" spans="1:21" s="1" customFormat="1" ht="12.75">
      <c r="A163" s="46"/>
      <c r="B163" s="1" t="s">
        <v>80</v>
      </c>
      <c r="H163" s="1" t="s">
        <v>35</v>
      </c>
      <c r="J163" s="4">
        <f>SUM(L163:N163)</f>
        <v>0</v>
      </c>
      <c r="L163" s="4">
        <f>L161+(L162*$J$15)</f>
        <v>0</v>
      </c>
      <c r="M163" s="4">
        <f>M161+(M162*$J$15)</f>
        <v>0</v>
      </c>
      <c r="N163" s="4">
        <f>N161+(N162*$J$15)</f>
        <v>0</v>
      </c>
      <c r="O163" s="3"/>
      <c r="P163" s="2"/>
      <c r="Q163" s="4">
        <f>SUM(S163:U163)</f>
        <v>0</v>
      </c>
      <c r="S163" s="4">
        <f>S161+(S162*$J$15)</f>
        <v>0</v>
      </c>
      <c r="T163" s="4">
        <f>T161+(T162*$J$15)</f>
        <v>0</v>
      </c>
      <c r="U163" s="4">
        <f>U161+(U162*$J$15)</f>
        <v>0</v>
      </c>
    </row>
    <row r="164" spans="1:21" s="1" customFormat="1" ht="12.75">
      <c r="A164" s="46"/>
      <c r="B164" s="1" t="s">
        <v>79</v>
      </c>
      <c r="H164" s="1" t="s">
        <v>35</v>
      </c>
      <c r="J164" s="4">
        <f>SUM(L164:N164)</f>
        <v>0</v>
      </c>
      <c r="L164" s="4">
        <f>L161+(L162*$J$16)</f>
        <v>0</v>
      </c>
      <c r="M164" s="4">
        <f>M161+(M162*$J$16)</f>
        <v>0</v>
      </c>
      <c r="N164" s="4">
        <f>N161+(N162*$J$16)</f>
        <v>0</v>
      </c>
      <c r="O164" s="3"/>
      <c r="P164" s="2"/>
      <c r="Q164" s="4">
        <f>SUM(S164:U164)</f>
        <v>0</v>
      </c>
      <c r="S164" s="4">
        <f>S161+(S162*$J$16)</f>
        <v>0</v>
      </c>
      <c r="T164" s="4">
        <f>T161+(T162*$J$16)</f>
        <v>0</v>
      </c>
      <c r="U164" s="4">
        <f>U161+(U162*$J$16)</f>
        <v>0</v>
      </c>
    </row>
    <row r="165" spans="1:21" s="1" customFormat="1" ht="12.75">
      <c r="O165" s="3"/>
      <c r="P165" s="2"/>
    </row>
    <row r="166" spans="1:21" s="1" customFormat="1" ht="12.75">
      <c r="O166" s="3"/>
      <c r="P166" s="2"/>
    </row>
    <row r="167" spans="1:21" s="1" customFormat="1" ht="12.75">
      <c r="A167" s="46"/>
      <c r="B167" s="1" t="s">
        <v>78</v>
      </c>
      <c r="H167" s="1" t="s">
        <v>32</v>
      </c>
      <c r="J167" s="4">
        <f>SUM(L167:N167)</f>
        <v>0</v>
      </c>
      <c r="L167" s="39"/>
      <c r="M167" s="39"/>
      <c r="N167" s="39"/>
      <c r="O167" s="3"/>
      <c r="P167" s="2"/>
      <c r="Q167" s="4">
        <f>SUM(S167:U167)</f>
        <v>0</v>
      </c>
      <c r="S167" s="39"/>
      <c r="T167" s="39"/>
      <c r="U167" s="39"/>
    </row>
    <row r="168" spans="1:21" s="1" customFormat="1" ht="12.75">
      <c r="O168" s="3"/>
      <c r="P168" s="2"/>
    </row>
    <row r="169" spans="1:21" s="1" customFormat="1" ht="12.75">
      <c r="O169" s="3"/>
      <c r="P169" s="2"/>
    </row>
    <row r="170" spans="1:21" s="1" customFormat="1" ht="12.75">
      <c r="B170" s="27" t="s">
        <v>77</v>
      </c>
      <c r="O170" s="3"/>
      <c r="P170" s="2"/>
    </row>
    <row r="171" spans="1:21" s="1" customFormat="1" ht="12.75">
      <c r="O171" s="3"/>
      <c r="P171" s="2"/>
    </row>
    <row r="172" spans="1:21" s="1" customFormat="1" ht="12.75">
      <c r="A172" s="46"/>
      <c r="B172" s="1" t="s">
        <v>122</v>
      </c>
      <c r="D172" s="1" t="s">
        <v>119</v>
      </c>
      <c r="H172" s="1" t="s">
        <v>32</v>
      </c>
      <c r="J172" s="4">
        <f>SUM(L172:N172)</f>
        <v>3875075.1924369745</v>
      </c>
      <c r="L172" s="4">
        <f>L157-L167</f>
        <v>758977.84439465299</v>
      </c>
      <c r="M172" s="4">
        <f>M157-M167</f>
        <v>198338.07776389847</v>
      </c>
      <c r="N172" s="4">
        <f>N157-N167</f>
        <v>2917759.2702784231</v>
      </c>
      <c r="O172" s="3"/>
      <c r="P172" s="2"/>
      <c r="Q172" s="4">
        <f>SUM(S172:U172)</f>
        <v>0</v>
      </c>
      <c r="S172" s="4">
        <f>S157-S167</f>
        <v>0</v>
      </c>
      <c r="T172" s="4">
        <f>T157-T167</f>
        <v>0</v>
      </c>
      <c r="U172" s="4">
        <f>U157-U167</f>
        <v>0</v>
      </c>
    </row>
    <row r="173" spans="1:21" s="1" customFormat="1" ht="12.75">
      <c r="A173" s="46"/>
      <c r="B173" s="1" t="s">
        <v>121</v>
      </c>
      <c r="D173" s="1" t="s">
        <v>120</v>
      </c>
      <c r="H173" s="1" t="s">
        <v>32</v>
      </c>
      <c r="J173" s="4">
        <f>SUM(L173:N173)</f>
        <v>3079168.3714857902</v>
      </c>
      <c r="L173" s="4">
        <f>L158-L167</f>
        <v>600438.32453696849</v>
      </c>
      <c r="M173" s="4">
        <f>M158-M167</f>
        <v>156949.65315946488</v>
      </c>
      <c r="N173" s="4">
        <f>N158-N167</f>
        <v>2321780.3937893566</v>
      </c>
      <c r="O173" s="3"/>
      <c r="P173" s="2"/>
      <c r="Q173" s="4">
        <f>SUM(S173:U173)</f>
        <v>0</v>
      </c>
      <c r="S173" s="4">
        <f>S158-S167</f>
        <v>0</v>
      </c>
      <c r="T173" s="4">
        <f>T158-T167</f>
        <v>0</v>
      </c>
      <c r="U173" s="4">
        <f>U158-U167</f>
        <v>0</v>
      </c>
    </row>
    <row r="174" spans="1:21" s="1" customFormat="1" ht="12.75">
      <c r="J174" s="5"/>
      <c r="K174" s="46"/>
      <c r="L174" s="5"/>
      <c r="M174" s="5"/>
      <c r="N174" s="5"/>
      <c r="O174" s="3"/>
      <c r="P174" s="2"/>
    </row>
    <row r="175" spans="1:21" s="1" customFormat="1" ht="12.75">
      <c r="O175" s="3"/>
      <c r="P175" s="2"/>
    </row>
    <row r="176" spans="1:21" s="1" customFormat="1" ht="12.75">
      <c r="O176" s="3"/>
      <c r="P176" s="2"/>
    </row>
    <row r="177" spans="15:16" s="1" customFormat="1" ht="12.75">
      <c r="O177" s="3"/>
      <c r="P177" s="2"/>
    </row>
    <row r="178" spans="15:16" s="1" customFormat="1" ht="12.75">
      <c r="O178" s="3"/>
      <c r="P178" s="2"/>
    </row>
    <row r="179" spans="15:16" s="1" customFormat="1" ht="12.75">
      <c r="O179" s="3"/>
      <c r="P179" s="2"/>
    </row>
    <row r="180" spans="15:16" s="1" customFormat="1" ht="12.75">
      <c r="O180" s="3"/>
      <c r="P180" s="2"/>
    </row>
    <row r="181" spans="15:16" s="1" customFormat="1" ht="12.75">
      <c r="O181" s="3"/>
      <c r="P181" s="2"/>
    </row>
    <row r="182" spans="15:16" s="1" customFormat="1" ht="12.75">
      <c r="O182" s="3"/>
      <c r="P182" s="2"/>
    </row>
    <row r="183" spans="15:16" s="1" customFormat="1" ht="12.75">
      <c r="O183" s="3"/>
      <c r="P183" s="2"/>
    </row>
    <row r="184" spans="15:16" s="1" customFormat="1" ht="12.75">
      <c r="O184" s="3"/>
      <c r="P184" s="2"/>
    </row>
    <row r="185" spans="15:16" s="1" customFormat="1" ht="12.75">
      <c r="O185" s="3"/>
      <c r="P185" s="2"/>
    </row>
    <row r="186" spans="15:16" s="1" customFormat="1" ht="12.75">
      <c r="O186" s="3"/>
      <c r="P186" s="2"/>
    </row>
    <row r="187" spans="15:16" s="1" customFormat="1" ht="12.75">
      <c r="O187" s="3"/>
      <c r="P187" s="2"/>
    </row>
    <row r="188" spans="15:16" s="1" customFormat="1" ht="12.75">
      <c r="O188" s="3"/>
      <c r="P188" s="2"/>
    </row>
    <row r="189" spans="15:16" s="1" customFormat="1" ht="12.75">
      <c r="O189" s="3"/>
      <c r="P189" s="2"/>
    </row>
    <row r="190" spans="15:16" s="1" customFormat="1" ht="12.75">
      <c r="O190" s="3"/>
      <c r="P190" s="2"/>
    </row>
    <row r="191" spans="15:16" s="1" customFormat="1" ht="12.75">
      <c r="O191" s="3"/>
      <c r="P191" s="2"/>
    </row>
    <row r="192" spans="15:16" s="1" customFormat="1" ht="12.75">
      <c r="O192" s="3"/>
      <c r="P192" s="2"/>
    </row>
    <row r="193" spans="15:16" s="1" customFormat="1" ht="12.75">
      <c r="O193" s="3"/>
      <c r="P193" s="2"/>
    </row>
    <row r="194" spans="15:16" s="1" customFormat="1" ht="12.75">
      <c r="O194" s="3"/>
      <c r="P194" s="2"/>
    </row>
    <row r="195" spans="15:16" s="1" customFormat="1" ht="12.75">
      <c r="O195" s="3"/>
      <c r="P195" s="2"/>
    </row>
    <row r="196" spans="15:16" s="1" customFormat="1" ht="12.75">
      <c r="O196" s="3"/>
      <c r="P196" s="2"/>
    </row>
    <row r="197" spans="15:16" s="1" customFormat="1" ht="12.75">
      <c r="O197" s="3"/>
      <c r="P197" s="2"/>
    </row>
    <row r="198" spans="15:16" s="1" customFormat="1" ht="12.75">
      <c r="O198" s="3"/>
      <c r="P198" s="2"/>
    </row>
    <row r="199" spans="15:16" s="1" customFormat="1" ht="12.75">
      <c r="O199" s="3"/>
      <c r="P199" s="2"/>
    </row>
    <row r="200" spans="15:16" s="1" customFormat="1" ht="12.75">
      <c r="O200" s="3"/>
      <c r="P200" s="2"/>
    </row>
    <row r="201" spans="15:16" s="1" customFormat="1" ht="12.75">
      <c r="O201" s="3"/>
      <c r="P201" s="2"/>
    </row>
    <row r="202" spans="15:16" s="1" customFormat="1" ht="12.75">
      <c r="O202" s="3"/>
      <c r="P202" s="2"/>
    </row>
    <row r="203" spans="15:16" s="1" customFormat="1" ht="12.75">
      <c r="O203" s="3"/>
      <c r="P203" s="2"/>
    </row>
    <row r="204" spans="15:16" s="1" customFormat="1" ht="12.75">
      <c r="O204" s="3"/>
      <c r="P204" s="2"/>
    </row>
    <row r="205" spans="15:16" s="1" customFormat="1" ht="12.75">
      <c r="O205" s="3"/>
      <c r="P205" s="2"/>
    </row>
    <row r="206" spans="15:16" s="1" customFormat="1" ht="12.75">
      <c r="O206" s="3"/>
      <c r="P206" s="2"/>
    </row>
    <row r="207" spans="15:16" s="1" customFormat="1" ht="12.75">
      <c r="O207" s="3"/>
      <c r="P207" s="2"/>
    </row>
    <row r="208" spans="15:16" s="1" customFormat="1" ht="12.75">
      <c r="O208" s="3"/>
      <c r="P208" s="2"/>
    </row>
    <row r="209" spans="15:16" s="1" customFormat="1" ht="12.75">
      <c r="O209" s="3"/>
      <c r="P209" s="2"/>
    </row>
    <row r="210" spans="15:16" s="1" customFormat="1" ht="12.75">
      <c r="O210" s="3"/>
      <c r="P210" s="2"/>
    </row>
    <row r="211" spans="15:16" s="1" customFormat="1" ht="12.75">
      <c r="O211" s="3"/>
      <c r="P211" s="2"/>
    </row>
    <row r="212" spans="15:16" s="1" customFormat="1" ht="12.75">
      <c r="O212" s="3"/>
      <c r="P212" s="2"/>
    </row>
    <row r="213" spans="15:16" s="1" customFormat="1" ht="12.75">
      <c r="O213" s="3"/>
      <c r="P213" s="2"/>
    </row>
    <row r="214" spans="15:16" s="1" customFormat="1" ht="12.75">
      <c r="O214" s="3"/>
      <c r="P214" s="2"/>
    </row>
    <row r="215" spans="15:16" s="1" customFormat="1" ht="12.75">
      <c r="O215" s="3"/>
      <c r="P215" s="2"/>
    </row>
    <row r="216" spans="15:16" s="1" customFormat="1" ht="12.75">
      <c r="O216" s="3"/>
      <c r="P216" s="2"/>
    </row>
    <row r="217" spans="15:16" s="1" customFormat="1" ht="12.75">
      <c r="O217" s="3"/>
      <c r="P217" s="2"/>
    </row>
    <row r="218" spans="15:16" s="1" customFormat="1" ht="12.75">
      <c r="O218" s="3"/>
      <c r="P218" s="2"/>
    </row>
    <row r="219" spans="15:16" s="1" customFormat="1" ht="12.75">
      <c r="O219" s="3"/>
      <c r="P219" s="2"/>
    </row>
    <row r="220" spans="15:16" s="1" customFormat="1" ht="12.75">
      <c r="O220" s="3"/>
      <c r="P220" s="2"/>
    </row>
    <row r="221" spans="15:16" s="1" customFormat="1" ht="12.75">
      <c r="O221" s="3"/>
      <c r="P221" s="2"/>
    </row>
    <row r="222" spans="15:16" s="1" customFormat="1" ht="12.75">
      <c r="O222" s="3"/>
      <c r="P222" s="2"/>
    </row>
    <row r="223" spans="15:16" s="1" customFormat="1" ht="12.75">
      <c r="O223" s="3"/>
      <c r="P223" s="2"/>
    </row>
    <row r="224" spans="15:16" s="1" customFormat="1" ht="12.75">
      <c r="O224" s="3"/>
      <c r="P224" s="2"/>
    </row>
    <row r="225" spans="15:16" s="1" customFormat="1" ht="12.75">
      <c r="O225" s="3"/>
      <c r="P225" s="2"/>
    </row>
    <row r="226" spans="15:16" s="1" customFormat="1" ht="12.75">
      <c r="O226" s="3"/>
      <c r="P226" s="2"/>
    </row>
    <row r="227" spans="15:16" s="1" customFormat="1" ht="12.75">
      <c r="O227" s="3"/>
      <c r="P227" s="2"/>
    </row>
    <row r="228" spans="15:16" s="1" customFormat="1" ht="12.75">
      <c r="O228" s="3"/>
      <c r="P228" s="2"/>
    </row>
    <row r="229" spans="15:16" s="1" customFormat="1" ht="12.75">
      <c r="O229" s="3"/>
      <c r="P229" s="2"/>
    </row>
    <row r="230" spans="15:16" s="1" customFormat="1" ht="12.75">
      <c r="O230" s="3"/>
      <c r="P230" s="2"/>
    </row>
    <row r="231" spans="15:16" s="1" customFormat="1" ht="12.75">
      <c r="O231" s="3"/>
      <c r="P231" s="2"/>
    </row>
    <row r="232" spans="15:16" s="1" customFormat="1" ht="12.75">
      <c r="O232" s="3"/>
      <c r="P232" s="2"/>
    </row>
    <row r="233" spans="15:16" s="1" customFormat="1" ht="12.75">
      <c r="O233" s="3"/>
      <c r="P233" s="2"/>
    </row>
    <row r="234" spans="15:16" s="1" customFormat="1" ht="12.75">
      <c r="O234" s="3"/>
      <c r="P234" s="2"/>
    </row>
    <row r="235" spans="15:16" s="1" customFormat="1" ht="12.75">
      <c r="O235" s="3"/>
      <c r="P235" s="2"/>
    </row>
    <row r="236" spans="15:16" s="1" customFormat="1" ht="12.75">
      <c r="O236" s="3"/>
      <c r="P236" s="2"/>
    </row>
    <row r="237" spans="15:16" s="1" customFormat="1" ht="12.75">
      <c r="O237" s="3"/>
      <c r="P237" s="2"/>
    </row>
    <row r="238" spans="15:16" s="1" customFormat="1" ht="12.75">
      <c r="O238" s="3"/>
      <c r="P238" s="2"/>
    </row>
    <row r="239" spans="15:16" s="1" customFormat="1" ht="12.75">
      <c r="O239" s="3"/>
      <c r="P239" s="2"/>
    </row>
    <row r="240" spans="15:16" s="1" customFormat="1" ht="12.75">
      <c r="O240" s="3"/>
      <c r="P240" s="2"/>
    </row>
    <row r="241" spans="15:16" s="1" customFormat="1" ht="12.75">
      <c r="O241" s="3"/>
      <c r="P241" s="2"/>
    </row>
    <row r="242" spans="15:16" s="1" customFormat="1" ht="12.75">
      <c r="O242" s="3"/>
      <c r="P242" s="2"/>
    </row>
    <row r="243" spans="15:16" s="1" customFormat="1" ht="12.75">
      <c r="O243" s="3"/>
      <c r="P243" s="2"/>
    </row>
    <row r="244" spans="15:16" s="1" customFormat="1" ht="12.75">
      <c r="O244" s="3"/>
      <c r="P244" s="2"/>
    </row>
    <row r="245" spans="15:16" s="1" customFormat="1" ht="12.75">
      <c r="O245" s="3"/>
      <c r="P245" s="2"/>
    </row>
    <row r="246" spans="15:16" s="1" customFormat="1" ht="12.75">
      <c r="O246" s="3"/>
      <c r="P246" s="2"/>
    </row>
    <row r="247" spans="15:16" s="1" customFormat="1" ht="12.75">
      <c r="O247" s="3"/>
      <c r="P247" s="2"/>
    </row>
    <row r="248" spans="15:16" s="1" customFormat="1" ht="12.75">
      <c r="O248" s="3"/>
      <c r="P248" s="2"/>
    </row>
    <row r="249" spans="15:16" s="1" customFormat="1" ht="12.75">
      <c r="O249" s="3"/>
      <c r="P249" s="2"/>
    </row>
    <row r="250" spans="15:16" s="1" customFormat="1" ht="12.75">
      <c r="O250" s="3"/>
      <c r="P250" s="2"/>
    </row>
    <row r="251" spans="15:16" s="1" customFormat="1" ht="12.75">
      <c r="O251" s="3"/>
      <c r="P251" s="2"/>
    </row>
    <row r="252" spans="15:16" s="1" customFormat="1" ht="12.75">
      <c r="O252" s="3"/>
      <c r="P252" s="2"/>
    </row>
    <row r="253" spans="15:16" s="1" customFormat="1" ht="12.75">
      <c r="O253" s="3"/>
      <c r="P253" s="2"/>
    </row>
    <row r="254" spans="15:16" s="1" customFormat="1" ht="12.75">
      <c r="O254" s="3"/>
      <c r="P254" s="2"/>
    </row>
    <row r="255" spans="15:16" s="1" customFormat="1" ht="12.75">
      <c r="O255" s="3"/>
      <c r="P255" s="2"/>
    </row>
    <row r="256" spans="15:16" s="1" customFormat="1" ht="12.75">
      <c r="O256" s="3"/>
      <c r="P256" s="2"/>
    </row>
    <row r="257" spans="15:16" s="1" customFormat="1" ht="12.75">
      <c r="O257" s="3"/>
      <c r="P257" s="2"/>
    </row>
    <row r="258" spans="15:16" s="1" customFormat="1" ht="12.75">
      <c r="O258" s="3"/>
      <c r="P258" s="2"/>
    </row>
    <row r="259" spans="15:16" s="1" customFormat="1" ht="12.75">
      <c r="O259" s="3"/>
      <c r="P259" s="2"/>
    </row>
    <row r="260" spans="15:16" s="1" customFormat="1" ht="12.75">
      <c r="O260" s="3"/>
      <c r="P260" s="2"/>
    </row>
    <row r="261" spans="15:16" s="1" customFormat="1" ht="12.75">
      <c r="O261" s="3"/>
      <c r="P261" s="2"/>
    </row>
    <row r="262" spans="15:16" s="1" customFormat="1" ht="12.75">
      <c r="O262" s="3"/>
      <c r="P262" s="2"/>
    </row>
    <row r="263" spans="15:16" s="1" customFormat="1" ht="12.75">
      <c r="O263" s="3"/>
      <c r="P263" s="2"/>
    </row>
    <row r="264" spans="15:16" s="1" customFormat="1" ht="12.75">
      <c r="O264" s="3"/>
      <c r="P264" s="2"/>
    </row>
    <row r="265" spans="15:16" s="1" customFormat="1" ht="12.75">
      <c r="O265" s="3"/>
      <c r="P265" s="2"/>
    </row>
    <row r="266" spans="15:16" s="1" customFormat="1" ht="12.75">
      <c r="O266" s="3"/>
      <c r="P266" s="2"/>
    </row>
    <row r="267" spans="15:16" s="1" customFormat="1" ht="12.75">
      <c r="O267" s="3"/>
      <c r="P267" s="2"/>
    </row>
    <row r="268" spans="15:16" s="1" customFormat="1" ht="12.75">
      <c r="O268" s="3"/>
      <c r="P268" s="2"/>
    </row>
    <row r="269" spans="15:16" s="1" customFormat="1" ht="12.75">
      <c r="O269" s="3"/>
      <c r="P269" s="2"/>
    </row>
    <row r="270" spans="15:16" s="1" customFormat="1" ht="12.75">
      <c r="O270" s="3"/>
      <c r="P270" s="2"/>
    </row>
    <row r="271" spans="15:16" s="1" customFormat="1" ht="12.75">
      <c r="O271" s="3"/>
      <c r="P271" s="2"/>
    </row>
    <row r="272" spans="15:16" s="1" customFormat="1" ht="12.75">
      <c r="O272" s="3"/>
      <c r="P272" s="2"/>
    </row>
    <row r="273" spans="15:16" s="1" customFormat="1" ht="12.75">
      <c r="O273" s="3"/>
      <c r="P273" s="2"/>
    </row>
    <row r="274" spans="15:16" s="1" customFormat="1" ht="12.75">
      <c r="O274" s="3"/>
      <c r="P274" s="2"/>
    </row>
    <row r="275" spans="15:16" s="1" customFormat="1" ht="12.75">
      <c r="O275" s="3"/>
      <c r="P275" s="2"/>
    </row>
    <row r="276" spans="15:16" s="1" customFormat="1" ht="12.75">
      <c r="O276" s="3"/>
      <c r="P276" s="2"/>
    </row>
    <row r="277" spans="15:16" s="1" customFormat="1" ht="12.75">
      <c r="O277" s="3"/>
      <c r="P277" s="2"/>
    </row>
    <row r="278" spans="15:16" s="1" customFormat="1" ht="12.75">
      <c r="O278" s="3"/>
      <c r="P278" s="2"/>
    </row>
    <row r="279" spans="15:16" s="1" customFormat="1" ht="12.75">
      <c r="O279" s="3"/>
      <c r="P279" s="2"/>
    </row>
    <row r="280" spans="15:16" s="1" customFormat="1" ht="12.75">
      <c r="O280" s="3"/>
      <c r="P280" s="2"/>
    </row>
    <row r="281" spans="15:16" s="1" customFormat="1" ht="12.75">
      <c r="O281" s="3"/>
      <c r="P281" s="2"/>
    </row>
    <row r="282" spans="15:16" s="1" customFormat="1" ht="12.75">
      <c r="O282" s="3"/>
      <c r="P282" s="2"/>
    </row>
    <row r="283" spans="15:16" s="1" customFormat="1" ht="12.75">
      <c r="O283" s="3"/>
      <c r="P283" s="2"/>
    </row>
    <row r="284" spans="15:16" s="1" customFormat="1" ht="12.75">
      <c r="O284" s="3"/>
      <c r="P284" s="2"/>
    </row>
    <row r="285" spans="15:16" s="1" customFormat="1" ht="12.75">
      <c r="O285" s="3"/>
      <c r="P285" s="2"/>
    </row>
    <row r="286" spans="15:16" s="1" customFormat="1" ht="12.75">
      <c r="O286" s="3"/>
      <c r="P286" s="2"/>
    </row>
    <row r="287" spans="15:16" s="1" customFormat="1" ht="12.75">
      <c r="O287" s="3"/>
      <c r="P287" s="2"/>
    </row>
    <row r="288" spans="15:16" s="1" customFormat="1" ht="12.75">
      <c r="O288" s="3"/>
      <c r="P288" s="2"/>
    </row>
    <row r="289" spans="15:16" s="1" customFormat="1" ht="12.75">
      <c r="O289" s="3"/>
      <c r="P289" s="2"/>
    </row>
    <row r="290" spans="15:16" s="1" customFormat="1" ht="12.75">
      <c r="O290" s="3"/>
      <c r="P290" s="2"/>
    </row>
  </sheetData>
  <mergeCells count="2">
    <mergeCell ref="J9:N9"/>
    <mergeCell ref="P9:T9"/>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theme="9" tint="0.39997558519241921"/>
  </sheetPr>
  <dimension ref="A1:O95"/>
  <sheetViews>
    <sheetView showGridLines="0" zoomScale="85" zoomScaleNormal="85" workbookViewId="0"/>
  </sheetViews>
  <sheetFormatPr defaultRowHeight="14.25"/>
  <cols>
    <col min="1" max="1" width="3.7109375" style="167" customWidth="1"/>
    <col min="2" max="2" width="37.140625" style="167" customWidth="1"/>
    <col min="3" max="3" width="3.7109375" style="167" customWidth="1"/>
    <col min="4" max="9" width="9.140625" style="167"/>
    <col min="10" max="10" width="13.7109375" style="167" customWidth="1"/>
    <col min="11" max="11" width="9.140625" style="167"/>
    <col min="12" max="14" width="16" style="167" customWidth="1"/>
    <col min="15" max="15" width="12.28515625" style="167" customWidth="1"/>
    <col min="16" max="16384" width="9.140625" style="167"/>
  </cols>
  <sheetData>
    <row r="1" spans="1:15">
      <c r="B1" s="1" t="s">
        <v>230</v>
      </c>
    </row>
    <row r="2" spans="1:15" s="36" customFormat="1" ht="18" customHeight="1">
      <c r="B2" s="38" t="s">
        <v>191</v>
      </c>
      <c r="C2" s="38"/>
      <c r="D2" s="38"/>
      <c r="E2" s="38"/>
    </row>
    <row r="3" spans="1:15" s="1" customFormat="1" ht="12.75"/>
    <row r="4" spans="1:15" s="1" customFormat="1" ht="12.75">
      <c r="B4" s="1" t="s">
        <v>220</v>
      </c>
    </row>
    <row r="5" spans="1:15" s="1" customFormat="1" ht="2.25" customHeight="1"/>
    <row r="6" spans="1:15" s="1" customFormat="1" ht="2.25" customHeight="1"/>
    <row r="7" spans="1:15" s="1" customFormat="1" ht="2.25" customHeight="1"/>
    <row r="8" spans="1:15" s="1" customFormat="1" ht="2.25" customHeight="1"/>
    <row r="9" spans="1:15" s="53" customFormat="1" ht="12.75">
      <c r="B9" s="53" t="s">
        <v>30</v>
      </c>
      <c r="D9" s="53" t="s">
        <v>28</v>
      </c>
      <c r="H9" s="53" t="s">
        <v>27</v>
      </c>
      <c r="J9" s="53" t="s">
        <v>26</v>
      </c>
      <c r="L9" s="53" t="s">
        <v>25</v>
      </c>
      <c r="M9" s="53" t="s">
        <v>24</v>
      </c>
      <c r="N9" s="53" t="s">
        <v>36</v>
      </c>
      <c r="O9" s="53" t="s">
        <v>206</v>
      </c>
    </row>
    <row r="10" spans="1:15" s="32" customFormat="1" ht="12.75">
      <c r="B10" s="32" t="s">
        <v>98</v>
      </c>
    </row>
    <row r="11" spans="1:15" s="1" customFormat="1" ht="12.75">
      <c r="B11" s="8" t="s">
        <v>99</v>
      </c>
    </row>
    <row r="12" spans="1:15" s="1" customFormat="1" ht="12.75">
      <c r="A12" s="46"/>
      <c r="B12" s="1" t="s">
        <v>100</v>
      </c>
      <c r="D12" s="1" t="s">
        <v>101</v>
      </c>
      <c r="H12" s="1" t="s">
        <v>20</v>
      </c>
      <c r="J12" s="54">
        <f>SUM(L12:O12)</f>
        <v>3025971.2975406065</v>
      </c>
      <c r="L12" s="96">
        <f>'berekening netto-OPEX EHD'!L80</f>
        <v>1215487.4015358842</v>
      </c>
      <c r="M12" s="96">
        <f>'berekening netto-OPEX EHD'!M80</f>
        <v>478441.89600472216</v>
      </c>
      <c r="N12" s="96">
        <f>'berekening netto-OPEX EHD'!N80</f>
        <v>1332042</v>
      </c>
      <c r="O12" s="96">
        <f>'berekening netto-OPEX EHD'!O80</f>
        <v>0</v>
      </c>
    </row>
    <row r="13" spans="1:15" s="46" customFormat="1" ht="12.75">
      <c r="J13" s="56"/>
      <c r="L13" s="162"/>
      <c r="M13" s="162"/>
      <c r="N13" s="162"/>
      <c r="O13" s="162"/>
    </row>
    <row r="14" spans="1:15" s="1" customFormat="1" ht="12.75">
      <c r="A14" s="46"/>
      <c r="J14" s="55"/>
    </row>
    <row r="15" spans="1:15" s="1" customFormat="1" ht="12.75">
      <c r="A15" s="46"/>
      <c r="B15" s="1" t="s">
        <v>105</v>
      </c>
      <c r="D15" s="28" t="s">
        <v>103</v>
      </c>
      <c r="H15" s="1" t="s">
        <v>20</v>
      </c>
      <c r="J15" s="54">
        <f>SUM(L15:O15)</f>
        <v>3874827.5395002537</v>
      </c>
      <c r="L15" s="96">
        <f>'Berekening Kapitaalkosten- EHD'!L68</f>
        <v>755557.44118021836</v>
      </c>
      <c r="M15" s="96">
        <f>'Berekening Kapitaalkosten- EHD'!M68</f>
        <v>197455.05077575633</v>
      </c>
      <c r="N15" s="96">
        <f>'Berekening Kapitaalkosten- EHD'!N68</f>
        <v>2921815.0475442791</v>
      </c>
      <c r="O15" s="96">
        <f>'Berekening Kapitaalkosten- EHD'!O68</f>
        <v>0</v>
      </c>
    </row>
    <row r="16" spans="1:15" s="1" customFormat="1" ht="12.75">
      <c r="A16" s="46"/>
      <c r="B16" s="1" t="s">
        <v>105</v>
      </c>
      <c r="D16" s="28" t="s">
        <v>104</v>
      </c>
      <c r="H16" s="1" t="s">
        <v>20</v>
      </c>
      <c r="J16" s="54">
        <f>SUM(L16:O16)</f>
        <v>3068571.4247425562</v>
      </c>
      <c r="L16" s="96">
        <f>'Berekening Kapitaalkosten- EHD'!L69</f>
        <v>594675.69598399708</v>
      </c>
      <c r="M16" s="96">
        <f>'Berekening Kapitaalkosten- EHD'!M69</f>
        <v>155449.41768742609</v>
      </c>
      <c r="N16" s="96">
        <f>'Berekening Kapitaalkosten- EHD'!N69</f>
        <v>2318446.3110711332</v>
      </c>
      <c r="O16" s="96">
        <f>'Berekening Kapitaalkosten- EHD'!O69</f>
        <v>0</v>
      </c>
    </row>
    <row r="17" spans="1:15" s="1" customFormat="1" ht="12.75">
      <c r="D17" s="28"/>
      <c r="J17" s="56"/>
      <c r="K17" s="46"/>
      <c r="L17" s="5"/>
      <c r="M17" s="5"/>
      <c r="N17" s="5"/>
    </row>
    <row r="18" spans="1:15" s="32" customFormat="1" ht="12.75">
      <c r="B18" s="32" t="s">
        <v>106</v>
      </c>
    </row>
    <row r="19" spans="1:15" s="173" customFormat="1" ht="15">
      <c r="B19" s="174" t="s">
        <v>99</v>
      </c>
    </row>
    <row r="20" spans="1:15" s="1" customFormat="1" ht="12.75">
      <c r="A20" s="46"/>
      <c r="B20" s="1" t="s">
        <v>107</v>
      </c>
      <c r="D20" s="1" t="s">
        <v>101</v>
      </c>
      <c r="H20" s="1" t="s">
        <v>18</v>
      </c>
      <c r="J20" s="54">
        <f t="shared" ref="J20" si="0">SUM(L20:O20)</f>
        <v>2861987.2214986519</v>
      </c>
      <c r="L20" s="96">
        <f>'berekening netto-OPEX EHD'!L157</f>
        <v>1046615.9430989018</v>
      </c>
      <c r="M20" s="96">
        <f>'berekening netto-OPEX EHD'!M157</f>
        <v>449916.27839975024</v>
      </c>
      <c r="N20" s="96">
        <f>'berekening netto-OPEX EHD'!N157</f>
        <v>1365455</v>
      </c>
      <c r="O20" s="96">
        <f>'berekening netto-OPEX EHD'!O157</f>
        <v>0</v>
      </c>
    </row>
    <row r="21" spans="1:15" s="46" customFormat="1" ht="12.75">
      <c r="J21" s="56"/>
      <c r="L21" s="162"/>
      <c r="M21" s="162"/>
      <c r="N21" s="162"/>
      <c r="O21" s="162"/>
    </row>
    <row r="22" spans="1:15" s="1" customFormat="1" ht="12.75">
      <c r="A22" s="46"/>
      <c r="J22" s="55"/>
    </row>
    <row r="23" spans="1:15" s="1" customFormat="1" ht="12.75">
      <c r="A23" s="46"/>
      <c r="B23" s="1" t="s">
        <v>109</v>
      </c>
      <c r="D23" s="28" t="s">
        <v>103</v>
      </c>
      <c r="H23" s="1" t="s">
        <v>18</v>
      </c>
      <c r="J23" s="54">
        <f t="shared" ref="J23:J24" si="1">SUM(L23:O23)</f>
        <v>3904015.4023735151</v>
      </c>
      <c r="L23" s="96">
        <f>'Berekening Kapitaalkosten- EHD'!L120</f>
        <v>764088.13090259908</v>
      </c>
      <c r="M23" s="96">
        <f>'Berekening Kapitaalkosten- EHD'!M120</f>
        <v>199679.06330858951</v>
      </c>
      <c r="N23" s="96">
        <f>'Berekening Kapitaalkosten- EHD'!N120</f>
        <v>2940248.2081623264</v>
      </c>
      <c r="O23" s="96">
        <f>'Berekening Kapitaalkosten- EHD'!O120</f>
        <v>0</v>
      </c>
    </row>
    <row r="24" spans="1:15" s="1" customFormat="1" ht="12.75">
      <c r="A24" s="46"/>
      <c r="B24" s="1" t="s">
        <v>109</v>
      </c>
      <c r="D24" s="28" t="s">
        <v>104</v>
      </c>
      <c r="H24" s="1" t="s">
        <v>18</v>
      </c>
      <c r="J24" s="54">
        <f t="shared" si="1"/>
        <v>3095393.8212894201</v>
      </c>
      <c r="L24" s="96">
        <f>'Berekening Kapitaalkosten- EHD'!L121</f>
        <v>602910.00305110542</v>
      </c>
      <c r="M24" s="96">
        <f>'Berekening Kapitaalkosten- EHD'!M121</f>
        <v>157598.84879008203</v>
      </c>
      <c r="N24" s="96">
        <f>'Berekening Kapitaalkosten- EHD'!N121</f>
        <v>2334884.9694482326</v>
      </c>
      <c r="O24" s="96">
        <f>'Berekening Kapitaalkosten- EHD'!O121</f>
        <v>0</v>
      </c>
    </row>
    <row r="25" spans="1:15" s="1" customFormat="1" ht="12.75"/>
    <row r="26" spans="1:15" s="32" customFormat="1" ht="12.75">
      <c r="B26" s="32" t="s">
        <v>110</v>
      </c>
    </row>
    <row r="27" spans="1:15" s="47" customFormat="1" ht="12.75">
      <c r="B27" s="57" t="s">
        <v>99</v>
      </c>
    </row>
    <row r="28" spans="1:15" s="1" customFormat="1" ht="12.75">
      <c r="A28" s="46"/>
      <c r="B28" s="1" t="s">
        <v>111</v>
      </c>
      <c r="D28" s="1" t="s">
        <v>101</v>
      </c>
      <c r="H28" s="1" t="s">
        <v>0</v>
      </c>
      <c r="J28" s="54">
        <f t="shared" ref="J28" si="2">SUM(L28:O28)</f>
        <v>2648380.1542177638</v>
      </c>
      <c r="L28" s="96">
        <f>'berekening netto-OPEX EHD'!L230</f>
        <v>841795.45221673744</v>
      </c>
      <c r="M28" s="96">
        <f>'berekening netto-OPEX EHD'!M230</f>
        <v>328025.70200102619</v>
      </c>
      <c r="N28" s="96">
        <f>'berekening netto-OPEX EHD'!N230</f>
        <v>1478559</v>
      </c>
      <c r="O28" s="96">
        <f>'berekening netto-OPEX EHD'!O230</f>
        <v>0</v>
      </c>
    </row>
    <row r="29" spans="1:15" s="46" customFormat="1" ht="12.75">
      <c r="J29" s="56"/>
      <c r="L29" s="162"/>
      <c r="M29" s="162"/>
      <c r="N29" s="162"/>
      <c r="O29" s="162"/>
    </row>
    <row r="30" spans="1:15" s="1" customFormat="1" ht="12.75">
      <c r="A30" s="46"/>
      <c r="J30" s="55"/>
    </row>
    <row r="31" spans="1:15" s="1" customFormat="1" ht="12.75">
      <c r="A31" s="46"/>
      <c r="B31" s="1" t="s">
        <v>113</v>
      </c>
      <c r="D31" s="28" t="s">
        <v>103</v>
      </c>
      <c r="H31" s="1" t="s">
        <v>0</v>
      </c>
      <c r="J31" s="54">
        <f t="shared" ref="J31:J32" si="3">SUM(L31:O31)</f>
        <v>3875075.1924369745</v>
      </c>
      <c r="L31" s="96">
        <f>'Berekening Kapitaalkosten- EHD'!L172</f>
        <v>758977.84439465299</v>
      </c>
      <c r="M31" s="96">
        <f>'Berekening Kapitaalkosten- EHD'!M172</f>
        <v>198338.07776389847</v>
      </c>
      <c r="N31" s="96">
        <f>'Berekening Kapitaalkosten- EHD'!N172</f>
        <v>2917759.2702784231</v>
      </c>
      <c r="O31" s="96">
        <f>'Berekening Kapitaalkosten- EHD'!O172</f>
        <v>0</v>
      </c>
    </row>
    <row r="32" spans="1:15" s="1" customFormat="1" ht="12.75">
      <c r="A32" s="46"/>
      <c r="B32" s="1" t="s">
        <v>113</v>
      </c>
      <c r="D32" s="28" t="s">
        <v>104</v>
      </c>
      <c r="H32" s="1" t="s">
        <v>0</v>
      </c>
      <c r="J32" s="54">
        <f t="shared" si="3"/>
        <v>3079168.3714857902</v>
      </c>
      <c r="L32" s="96">
        <f>'Berekening Kapitaalkosten- EHD'!L173</f>
        <v>600438.32453696849</v>
      </c>
      <c r="M32" s="96">
        <f>'Berekening Kapitaalkosten- EHD'!M173</f>
        <v>156949.65315946488</v>
      </c>
      <c r="N32" s="96">
        <f>'Berekening Kapitaalkosten- EHD'!N173</f>
        <v>2321780.3937893566</v>
      </c>
      <c r="O32" s="96">
        <f>'Berekening Kapitaalkosten- EHD'!O173</f>
        <v>0</v>
      </c>
    </row>
    <row r="33" spans="1:15" s="1" customFormat="1" ht="12.75"/>
    <row r="34" spans="1:15" s="53" customFormat="1" ht="12.75">
      <c r="B34" s="53" t="s">
        <v>29</v>
      </c>
      <c r="D34" s="53" t="s">
        <v>28</v>
      </c>
      <c r="H34" s="53" t="s">
        <v>27</v>
      </c>
      <c r="J34" s="53" t="s">
        <v>26</v>
      </c>
      <c r="L34" s="53" t="s">
        <v>25</v>
      </c>
      <c r="M34" s="53" t="s">
        <v>24</v>
      </c>
      <c r="N34" s="53" t="s">
        <v>36</v>
      </c>
      <c r="O34" s="53" t="s">
        <v>206</v>
      </c>
    </row>
    <row r="35" spans="1:15" s="32" customFormat="1" ht="12.75">
      <c r="B35" s="32" t="s">
        <v>98</v>
      </c>
    </row>
    <row r="36" spans="1:15" s="1" customFormat="1" ht="12.75">
      <c r="B36" s="8" t="s">
        <v>99</v>
      </c>
    </row>
    <row r="37" spans="1:15" s="1" customFormat="1" ht="12.75">
      <c r="A37" s="46"/>
      <c r="B37" s="1" t="s">
        <v>100</v>
      </c>
      <c r="D37" s="1" t="s">
        <v>101</v>
      </c>
      <c r="H37" s="1" t="s">
        <v>20</v>
      </c>
      <c r="J37" s="54">
        <f t="shared" ref="J37" si="4">SUM(L37:O37)</f>
        <v>4153.4578873272667</v>
      </c>
      <c r="L37" s="96">
        <f>'berekening netto-OPEX EHD'!S80</f>
        <v>4153.4578873272667</v>
      </c>
      <c r="M37" s="96">
        <f>'berekening netto-OPEX EHD'!T80</f>
        <v>0</v>
      </c>
      <c r="N37" s="96">
        <f>'berekening netto-OPEX EHD'!U80</f>
        <v>0</v>
      </c>
      <c r="O37" s="96">
        <f>'berekening netto-OPEX EHD'!V80</f>
        <v>0</v>
      </c>
    </row>
    <row r="38" spans="1:15" s="46" customFormat="1" ht="12.75">
      <c r="J38" s="56"/>
      <c r="L38" s="162"/>
      <c r="M38" s="162"/>
      <c r="N38" s="162"/>
      <c r="O38" s="162"/>
    </row>
    <row r="39" spans="1:15" s="1" customFormat="1" ht="12.75">
      <c r="A39" s="46"/>
      <c r="J39" s="55"/>
    </row>
    <row r="40" spans="1:15" s="1" customFormat="1" ht="12.75">
      <c r="A40" s="46"/>
      <c r="B40" s="1" t="s">
        <v>105</v>
      </c>
      <c r="D40" s="28" t="s">
        <v>103</v>
      </c>
      <c r="H40" s="1" t="s">
        <v>20</v>
      </c>
      <c r="J40" s="54">
        <f t="shared" ref="J40:J41" si="5">SUM(L40:O40)</f>
        <v>0</v>
      </c>
      <c r="L40" s="96">
        <f>'Berekening Kapitaalkosten- EHD'!S68</f>
        <v>0</v>
      </c>
      <c r="M40" s="96">
        <f>'Berekening Kapitaalkosten- EHD'!T68</f>
        <v>0</v>
      </c>
      <c r="N40" s="96">
        <f>'Berekening Kapitaalkosten- EHD'!U68</f>
        <v>0</v>
      </c>
      <c r="O40" s="96">
        <f>'Berekening Kapitaalkosten- EHD'!V68</f>
        <v>0</v>
      </c>
    </row>
    <row r="41" spans="1:15" s="1" customFormat="1" ht="12.75">
      <c r="A41" s="46"/>
      <c r="B41" s="1" t="s">
        <v>105</v>
      </c>
      <c r="D41" s="28" t="s">
        <v>104</v>
      </c>
      <c r="H41" s="1" t="s">
        <v>20</v>
      </c>
      <c r="J41" s="54">
        <f t="shared" si="5"/>
        <v>0</v>
      </c>
      <c r="L41" s="96">
        <f>'Berekening Kapitaalkosten- EHD'!S69</f>
        <v>0</v>
      </c>
      <c r="M41" s="96">
        <f>'Berekening Kapitaalkosten- EHD'!T69</f>
        <v>0</v>
      </c>
      <c r="N41" s="96">
        <f>'Berekening Kapitaalkosten- EHD'!U69</f>
        <v>0</v>
      </c>
      <c r="O41" s="96">
        <f>'Berekening Kapitaalkosten- EHD'!V69</f>
        <v>0</v>
      </c>
    </row>
    <row r="42" spans="1:15" s="1" customFormat="1" ht="11.25" customHeight="1">
      <c r="A42" s="46"/>
      <c r="D42" s="28"/>
      <c r="J42" s="56"/>
      <c r="K42" s="46"/>
      <c r="L42" s="5"/>
      <c r="M42" s="5"/>
      <c r="N42" s="5"/>
      <c r="O42" s="5"/>
    </row>
    <row r="43" spans="1:15" s="1" customFormat="1" ht="12.75">
      <c r="A43" s="46"/>
      <c r="B43" s="1" t="s">
        <v>166</v>
      </c>
      <c r="D43" s="28"/>
      <c r="H43" s="1" t="s">
        <v>20</v>
      </c>
      <c r="J43" s="54">
        <f>SUM(L43:O43)</f>
        <v>0</v>
      </c>
      <c r="K43" s="46"/>
      <c r="L43" s="97"/>
      <c r="M43" s="97"/>
      <c r="N43" s="97"/>
      <c r="O43" s="97"/>
    </row>
    <row r="44" spans="1:15" s="1" customFormat="1" ht="12.75"/>
    <row r="45" spans="1:15" s="32" customFormat="1" ht="12.75">
      <c r="B45" s="32" t="s">
        <v>106</v>
      </c>
    </row>
    <row r="46" spans="1:15" s="173" customFormat="1" ht="15">
      <c r="B46" s="174" t="s">
        <v>99</v>
      </c>
    </row>
    <row r="47" spans="1:15" s="1" customFormat="1" ht="12.75">
      <c r="A47" s="46"/>
      <c r="B47" s="1" t="s">
        <v>107</v>
      </c>
      <c r="D47" s="1" t="s">
        <v>101</v>
      </c>
      <c r="H47" s="1" t="s">
        <v>18</v>
      </c>
      <c r="J47" s="54">
        <f t="shared" ref="J47" si="6">SUM(L47:O47)</f>
        <v>6890.0580488024561</v>
      </c>
      <c r="L47" s="96">
        <f>'berekening netto-OPEX EHD'!S157</f>
        <v>678.03462626559292</v>
      </c>
      <c r="M47" s="96">
        <f>'berekening netto-OPEX EHD'!T157</f>
        <v>4969.6187380294905</v>
      </c>
      <c r="N47" s="96">
        <f>'berekening netto-OPEX EHD'!U157</f>
        <v>0</v>
      </c>
      <c r="O47" s="96">
        <f>'berekening netto-OPEX EHD'!V157</f>
        <v>1242.4046845073726</v>
      </c>
    </row>
    <row r="48" spans="1:15" s="46" customFormat="1" ht="12.75">
      <c r="J48" s="56"/>
      <c r="L48" s="162"/>
      <c r="M48" s="162"/>
      <c r="N48" s="162"/>
      <c r="O48" s="162"/>
    </row>
    <row r="49" spans="1:15" s="1" customFormat="1" ht="12.75">
      <c r="A49" s="46"/>
      <c r="J49" s="55"/>
    </row>
    <row r="50" spans="1:15" s="1" customFormat="1" ht="12.75">
      <c r="A50" s="46"/>
      <c r="B50" s="1" t="s">
        <v>109</v>
      </c>
      <c r="D50" s="28" t="s">
        <v>103</v>
      </c>
      <c r="H50" s="1" t="s">
        <v>18</v>
      </c>
      <c r="J50" s="54">
        <f t="shared" ref="J50:J51" si="7">SUM(L50:O50)</f>
        <v>0</v>
      </c>
      <c r="L50" s="96">
        <f>'Berekening Kapitaalkosten- EHD'!S120</f>
        <v>0</v>
      </c>
      <c r="M50" s="96">
        <f>'Berekening Kapitaalkosten- EHD'!T120</f>
        <v>0</v>
      </c>
      <c r="N50" s="96">
        <f>'Berekening Kapitaalkosten- EHD'!U120</f>
        <v>0</v>
      </c>
      <c r="O50" s="96">
        <f>'Berekening Kapitaalkosten- EHD'!V120</f>
        <v>0</v>
      </c>
    </row>
    <row r="51" spans="1:15" s="1" customFormat="1" ht="12.75">
      <c r="A51" s="46"/>
      <c r="B51" s="1" t="s">
        <v>109</v>
      </c>
      <c r="D51" s="28" t="s">
        <v>104</v>
      </c>
      <c r="H51" s="1" t="s">
        <v>18</v>
      </c>
      <c r="J51" s="54">
        <f t="shared" si="7"/>
        <v>0</v>
      </c>
      <c r="L51" s="96">
        <f>'Berekening Kapitaalkosten- EHD'!S121</f>
        <v>0</v>
      </c>
      <c r="M51" s="96">
        <f>'Berekening Kapitaalkosten- EHD'!T121</f>
        <v>0</v>
      </c>
      <c r="N51" s="96">
        <f>'Berekening Kapitaalkosten- EHD'!U121</f>
        <v>0</v>
      </c>
      <c r="O51" s="96">
        <f>'Berekening Kapitaalkosten- EHD'!V121</f>
        <v>0</v>
      </c>
    </row>
    <row r="52" spans="1:15" s="1" customFormat="1" ht="12.75">
      <c r="A52" s="46"/>
      <c r="D52" s="28"/>
      <c r="J52" s="56"/>
      <c r="K52" s="46"/>
      <c r="L52" s="5"/>
      <c r="M52" s="5"/>
      <c r="N52" s="5"/>
      <c r="O52" s="5"/>
    </row>
    <row r="53" spans="1:15" s="1" customFormat="1" ht="12.75">
      <c r="A53" s="46"/>
      <c r="B53" s="1" t="s">
        <v>166</v>
      </c>
      <c r="D53" s="28"/>
      <c r="H53" s="1" t="s">
        <v>20</v>
      </c>
      <c r="J53" s="54">
        <f>SUM(L53:O53)</f>
        <v>0</v>
      </c>
      <c r="K53" s="46"/>
      <c r="L53" s="97"/>
      <c r="M53" s="97"/>
      <c r="N53" s="97"/>
      <c r="O53" s="97"/>
    </row>
    <row r="54" spans="1:15" s="1" customFormat="1" ht="10.5" customHeight="1">
      <c r="J54" s="55"/>
    </row>
    <row r="55" spans="1:15" s="1" customFormat="1" ht="12.75">
      <c r="D55" s="28"/>
      <c r="J55" s="56"/>
      <c r="L55" s="5"/>
      <c r="M55" s="5"/>
      <c r="N55" s="5"/>
    </row>
    <row r="56" spans="1:15" s="32" customFormat="1" ht="12.75">
      <c r="B56" s="32" t="s">
        <v>110</v>
      </c>
    </row>
    <row r="57" spans="1:15" s="47" customFormat="1" ht="12.75">
      <c r="A57" s="104"/>
      <c r="B57" s="57" t="s">
        <v>99</v>
      </c>
    </row>
    <row r="58" spans="1:15" s="1" customFormat="1" ht="12.75">
      <c r="A58" s="46"/>
      <c r="B58" s="1" t="s">
        <v>111</v>
      </c>
      <c r="D58" s="1" t="s">
        <v>101</v>
      </c>
      <c r="H58" s="1" t="s">
        <v>0</v>
      </c>
      <c r="J58" s="54">
        <f t="shared" ref="J58" si="8">SUM(L58:O58)</f>
        <v>16658.479111116743</v>
      </c>
      <c r="L58" s="96">
        <f>'berekening netto-OPEX EHD'!S230</f>
        <v>4099.6312916443267</v>
      </c>
      <c r="M58" s="96">
        <f>'berekening netto-OPEX EHD'!T230</f>
        <v>10047.078255577935</v>
      </c>
      <c r="N58" s="96">
        <f>'berekening netto-OPEX EHD'!U230</f>
        <v>0</v>
      </c>
      <c r="O58" s="96">
        <f>'berekening netto-OPEX EHD'!V230</f>
        <v>2511.7695638944838</v>
      </c>
    </row>
    <row r="59" spans="1:15" s="46" customFormat="1" ht="12.75">
      <c r="J59" s="56"/>
      <c r="L59" s="162"/>
      <c r="M59" s="162"/>
      <c r="N59" s="162"/>
      <c r="O59" s="162"/>
    </row>
    <row r="60" spans="1:15" s="1" customFormat="1" ht="12.75">
      <c r="A60" s="46"/>
      <c r="J60" s="55"/>
    </row>
    <row r="61" spans="1:15" s="1" customFormat="1" ht="12.75">
      <c r="A61" s="46"/>
      <c r="B61" s="1" t="s">
        <v>113</v>
      </c>
      <c r="D61" s="28" t="s">
        <v>103</v>
      </c>
      <c r="H61" s="1" t="s">
        <v>0</v>
      </c>
      <c r="J61" s="54">
        <f t="shared" ref="J61:J62" si="9">SUM(L61:O61)</f>
        <v>0</v>
      </c>
      <c r="L61" s="96">
        <f>'Berekening Kapitaalkosten- EHD'!S172</f>
        <v>0</v>
      </c>
      <c r="M61" s="96">
        <f>'Berekening Kapitaalkosten- EHD'!T172</f>
        <v>0</v>
      </c>
      <c r="N61" s="96">
        <f>'Berekening Kapitaalkosten- EHD'!U172</f>
        <v>0</v>
      </c>
      <c r="O61" s="96">
        <f>'Berekening Kapitaalkosten- EHD'!V172</f>
        <v>0</v>
      </c>
    </row>
    <row r="62" spans="1:15" s="1" customFormat="1" ht="12.75">
      <c r="A62" s="46"/>
      <c r="B62" s="1" t="s">
        <v>113</v>
      </c>
      <c r="D62" s="28" t="s">
        <v>104</v>
      </c>
      <c r="H62" s="1" t="s">
        <v>0</v>
      </c>
      <c r="J62" s="54">
        <f t="shared" si="9"/>
        <v>0</v>
      </c>
      <c r="L62" s="96">
        <f>'Berekening Kapitaalkosten- EHD'!S173</f>
        <v>0</v>
      </c>
      <c r="M62" s="96">
        <f>'Berekening Kapitaalkosten- EHD'!T173</f>
        <v>0</v>
      </c>
      <c r="N62" s="96">
        <f>'Berekening Kapitaalkosten- EHD'!U173</f>
        <v>0</v>
      </c>
      <c r="O62" s="96">
        <f>'Berekening Kapitaalkosten- EHD'!V173</f>
        <v>0</v>
      </c>
    </row>
    <row r="63" spans="1:15" s="1" customFormat="1" ht="12.75">
      <c r="A63" s="46"/>
      <c r="D63" s="28"/>
      <c r="J63" s="56"/>
      <c r="K63" s="46"/>
      <c r="L63" s="5"/>
      <c r="M63" s="5"/>
      <c r="N63" s="5"/>
      <c r="O63" s="5"/>
    </row>
    <row r="64" spans="1:15" s="1" customFormat="1" ht="12.75">
      <c r="A64" s="46"/>
      <c r="B64" s="1" t="s">
        <v>166</v>
      </c>
      <c r="D64" s="28"/>
      <c r="H64" s="1" t="s">
        <v>20</v>
      </c>
      <c r="J64" s="54">
        <f>SUM(L64:O64)</f>
        <v>0</v>
      </c>
      <c r="K64" s="46"/>
      <c r="L64" s="97"/>
      <c r="M64" s="97"/>
      <c r="N64" s="97"/>
      <c r="O64" s="97"/>
    </row>
    <row r="65" spans="1:15" s="46" customFormat="1" ht="12.75">
      <c r="D65" s="78"/>
      <c r="J65" s="56"/>
      <c r="L65" s="5"/>
      <c r="M65" s="5"/>
      <c r="N65" s="5"/>
      <c r="O65" s="5"/>
    </row>
    <row r="66" spans="1:15" s="1" customFormat="1" ht="12.75">
      <c r="A66" s="46"/>
      <c r="D66" s="28"/>
    </row>
    <row r="67" spans="1:15" s="53" customFormat="1" ht="12.75">
      <c r="B67" s="53" t="s">
        <v>190</v>
      </c>
      <c r="D67" s="53" t="s">
        <v>28</v>
      </c>
      <c r="H67" s="53" t="s">
        <v>27</v>
      </c>
      <c r="J67" s="53" t="s">
        <v>26</v>
      </c>
      <c r="L67" s="53" t="s">
        <v>25</v>
      </c>
      <c r="M67" s="53" t="s">
        <v>24</v>
      </c>
      <c r="N67" s="53" t="s">
        <v>36</v>
      </c>
      <c r="O67" s="53" t="s">
        <v>192</v>
      </c>
    </row>
    <row r="68" spans="1:15" s="1" customFormat="1" ht="12.75">
      <c r="A68" s="46"/>
      <c r="D68" s="28"/>
    </row>
    <row r="69" spans="1:15">
      <c r="B69" s="8" t="s">
        <v>98</v>
      </c>
      <c r="C69" s="1"/>
      <c r="D69" s="1"/>
      <c r="E69" s="1"/>
      <c r="F69" s="1"/>
      <c r="G69" s="1"/>
      <c r="H69" s="1"/>
      <c r="I69" s="1"/>
      <c r="J69" s="1"/>
    </row>
    <row r="70" spans="1:15" s="1" customFormat="1" ht="12.75">
      <c r="A70" s="46"/>
      <c r="B70" s="1" t="s">
        <v>100</v>
      </c>
      <c r="D70" s="1" t="s">
        <v>101</v>
      </c>
      <c r="H70" s="1" t="s">
        <v>20</v>
      </c>
      <c r="J70" s="54">
        <f t="shared" ref="J70:J72" si="10">SUM(L70:O70)</f>
        <v>3030124.7554279338</v>
      </c>
      <c r="L70" s="96">
        <f>L12+L37</f>
        <v>1219640.8594232115</v>
      </c>
      <c r="M70" s="96">
        <f t="shared" ref="M70:O70" si="11">M12+M37</f>
        <v>478441.89600472216</v>
      </c>
      <c r="N70" s="96">
        <f t="shared" si="11"/>
        <v>1332042</v>
      </c>
      <c r="O70" s="96">
        <f t="shared" si="11"/>
        <v>0</v>
      </c>
    </row>
    <row r="71" spans="1:15" s="1" customFormat="1" ht="12.75">
      <c r="A71" s="46"/>
      <c r="B71" s="1" t="s">
        <v>102</v>
      </c>
      <c r="D71" s="1" t="s">
        <v>103</v>
      </c>
      <c r="H71" s="1" t="s">
        <v>20</v>
      </c>
      <c r="J71" s="54">
        <f t="shared" si="10"/>
        <v>0</v>
      </c>
      <c r="L71" s="151"/>
      <c r="M71" s="151"/>
      <c r="N71" s="151"/>
      <c r="O71" s="113"/>
    </row>
    <row r="72" spans="1:15" s="1" customFormat="1" ht="12.75">
      <c r="A72" s="46"/>
      <c r="B72" s="1" t="s">
        <v>102</v>
      </c>
      <c r="D72" s="1" t="s">
        <v>104</v>
      </c>
      <c r="H72" s="1" t="s">
        <v>20</v>
      </c>
      <c r="J72" s="54">
        <f t="shared" si="10"/>
        <v>0</v>
      </c>
      <c r="L72" s="151"/>
      <c r="M72" s="151"/>
      <c r="N72" s="151"/>
      <c r="O72" s="113"/>
    </row>
    <row r="73" spans="1:15">
      <c r="B73" s="1"/>
      <c r="C73" s="1"/>
      <c r="D73" s="1"/>
      <c r="E73" s="1"/>
      <c r="F73" s="1"/>
      <c r="G73" s="1"/>
      <c r="H73" s="1"/>
      <c r="J73" s="55"/>
      <c r="L73" s="1"/>
      <c r="M73" s="1"/>
      <c r="N73" s="1"/>
    </row>
    <row r="74" spans="1:15">
      <c r="B74" s="1" t="s">
        <v>105</v>
      </c>
      <c r="C74" s="1"/>
      <c r="D74" s="1" t="s">
        <v>103</v>
      </c>
      <c r="E74" s="1"/>
      <c r="F74" s="1"/>
      <c r="G74" s="1"/>
      <c r="H74" s="1" t="s">
        <v>20</v>
      </c>
      <c r="J74" s="54">
        <f t="shared" ref="J74:J75" si="12">SUM(L74:O74)</f>
        <v>3874827.5395002537</v>
      </c>
      <c r="L74" s="96">
        <f>L15+L40</f>
        <v>755557.44118021836</v>
      </c>
      <c r="M74" s="96">
        <f t="shared" ref="M74:O74" si="13">M15+M40</f>
        <v>197455.05077575633</v>
      </c>
      <c r="N74" s="96">
        <f t="shared" si="13"/>
        <v>2921815.0475442791</v>
      </c>
      <c r="O74" s="96">
        <f t="shared" si="13"/>
        <v>0</v>
      </c>
    </row>
    <row r="75" spans="1:15">
      <c r="B75" s="1" t="s">
        <v>105</v>
      </c>
      <c r="C75" s="1"/>
      <c r="D75" s="1" t="s">
        <v>104</v>
      </c>
      <c r="E75" s="1"/>
      <c r="F75" s="1"/>
      <c r="G75" s="1"/>
      <c r="H75" s="1" t="s">
        <v>20</v>
      </c>
      <c r="I75" s="1"/>
      <c r="J75" s="54">
        <f t="shared" si="12"/>
        <v>3068571.4247425562</v>
      </c>
      <c r="L75" s="96">
        <f>L16+L41</f>
        <v>594675.69598399708</v>
      </c>
      <c r="M75" s="96">
        <f t="shared" ref="M75:O75" si="14">M16+M41</f>
        <v>155449.41768742609</v>
      </c>
      <c r="N75" s="96">
        <f t="shared" si="14"/>
        <v>2318446.3110711332</v>
      </c>
      <c r="O75" s="96">
        <f t="shared" si="14"/>
        <v>0</v>
      </c>
    </row>
    <row r="76" spans="1:15">
      <c r="B76" s="1"/>
      <c r="C76" s="1"/>
      <c r="D76" s="1"/>
      <c r="E76" s="1"/>
      <c r="F76" s="1"/>
      <c r="G76" s="1"/>
      <c r="H76" s="1"/>
      <c r="I76" s="1"/>
      <c r="J76" s="55"/>
      <c r="L76" s="1"/>
      <c r="M76" s="1"/>
      <c r="N76" s="1"/>
    </row>
    <row r="77" spans="1:15">
      <c r="B77" s="1"/>
      <c r="C77" s="1"/>
      <c r="D77" s="1"/>
      <c r="E77" s="1"/>
      <c r="F77" s="1"/>
      <c r="G77" s="1"/>
      <c r="H77" s="1"/>
      <c r="J77" s="1"/>
      <c r="L77" s="1"/>
      <c r="M77" s="1"/>
      <c r="N77" s="1"/>
    </row>
    <row r="78" spans="1:15">
      <c r="B78" s="8" t="s">
        <v>106</v>
      </c>
      <c r="C78" s="1"/>
      <c r="D78" s="1"/>
      <c r="E78" s="1"/>
      <c r="F78" s="1"/>
      <c r="G78" s="1"/>
      <c r="H78" s="1"/>
      <c r="J78" s="1"/>
      <c r="L78" s="1"/>
      <c r="M78" s="1"/>
      <c r="N78" s="1"/>
    </row>
    <row r="79" spans="1:15">
      <c r="B79" s="1" t="s">
        <v>107</v>
      </c>
      <c r="C79" s="1"/>
      <c r="D79" s="1" t="s">
        <v>101</v>
      </c>
      <c r="E79" s="1"/>
      <c r="F79" s="1"/>
      <c r="G79" s="1"/>
      <c r="H79" s="1" t="s">
        <v>18</v>
      </c>
      <c r="J79" s="54">
        <f t="shared" ref="J79:J81" si="15">SUM(L79:O79)</f>
        <v>2868877.2795474543</v>
      </c>
      <c r="L79" s="96">
        <f>L20+L47</f>
        <v>1047293.9777251674</v>
      </c>
      <c r="M79" s="96">
        <f t="shared" ref="M79:O79" si="16">M20+M47</f>
        <v>454885.89713777974</v>
      </c>
      <c r="N79" s="96">
        <f t="shared" si="16"/>
        <v>1365455</v>
      </c>
      <c r="O79" s="96">
        <f t="shared" si="16"/>
        <v>1242.4046845073726</v>
      </c>
    </row>
    <row r="80" spans="1:15">
      <c r="B80" s="1" t="s">
        <v>108</v>
      </c>
      <c r="C80" s="1"/>
      <c r="D80" s="1" t="s">
        <v>103</v>
      </c>
      <c r="E80" s="1"/>
      <c r="F80" s="1"/>
      <c r="G80" s="1"/>
      <c r="H80" s="1" t="s">
        <v>18</v>
      </c>
      <c r="J80" s="54">
        <f t="shared" si="15"/>
        <v>0</v>
      </c>
      <c r="L80" s="151"/>
      <c r="M80" s="151"/>
      <c r="N80" s="151"/>
      <c r="O80" s="175"/>
    </row>
    <row r="81" spans="2:15">
      <c r="B81" s="1" t="s">
        <v>108</v>
      </c>
      <c r="C81" s="1"/>
      <c r="D81" s="1" t="s">
        <v>104</v>
      </c>
      <c r="E81" s="1"/>
      <c r="F81" s="1"/>
      <c r="G81" s="1"/>
      <c r="H81" s="1" t="s">
        <v>18</v>
      </c>
      <c r="J81" s="54">
        <f t="shared" si="15"/>
        <v>0</v>
      </c>
      <c r="L81" s="151"/>
      <c r="M81" s="151"/>
      <c r="N81" s="151"/>
      <c r="O81" s="175"/>
    </row>
    <row r="82" spans="2:15">
      <c r="B82" s="1"/>
      <c r="C82" s="1"/>
      <c r="D82" s="1"/>
      <c r="E82" s="1"/>
      <c r="F82" s="1"/>
      <c r="G82" s="1"/>
      <c r="H82" s="1"/>
      <c r="J82" s="55"/>
      <c r="L82" s="1"/>
      <c r="M82" s="1"/>
      <c r="N82" s="1"/>
    </row>
    <row r="83" spans="2:15">
      <c r="B83" s="1" t="s">
        <v>109</v>
      </c>
      <c r="C83" s="1"/>
      <c r="D83" s="1" t="s">
        <v>103</v>
      </c>
      <c r="E83" s="1"/>
      <c r="F83" s="1"/>
      <c r="G83" s="1"/>
      <c r="H83" s="1" t="s">
        <v>18</v>
      </c>
      <c r="J83" s="54">
        <f t="shared" ref="J83:J84" si="17">SUM(L83:O83)</f>
        <v>3904015.4023735151</v>
      </c>
      <c r="L83" s="96">
        <f>L23+L50</f>
        <v>764088.13090259908</v>
      </c>
      <c r="M83" s="96">
        <f t="shared" ref="M83:O83" si="18">M23+M50</f>
        <v>199679.06330858951</v>
      </c>
      <c r="N83" s="96">
        <f t="shared" si="18"/>
        <v>2940248.2081623264</v>
      </c>
      <c r="O83" s="96">
        <f t="shared" si="18"/>
        <v>0</v>
      </c>
    </row>
    <row r="84" spans="2:15">
      <c r="B84" s="1" t="s">
        <v>109</v>
      </c>
      <c r="C84" s="1"/>
      <c r="D84" s="1" t="s">
        <v>104</v>
      </c>
      <c r="E84" s="1"/>
      <c r="F84" s="1"/>
      <c r="G84" s="1"/>
      <c r="H84" s="1" t="s">
        <v>18</v>
      </c>
      <c r="J84" s="54">
        <f t="shared" si="17"/>
        <v>3095393.8212894201</v>
      </c>
      <c r="L84" s="96">
        <f>L24+L51</f>
        <v>602910.00305110542</v>
      </c>
      <c r="M84" s="96">
        <f t="shared" ref="M84:O84" si="19">M24+M51</f>
        <v>157598.84879008203</v>
      </c>
      <c r="N84" s="96">
        <f t="shared" si="19"/>
        <v>2334884.9694482326</v>
      </c>
      <c r="O84" s="96">
        <f t="shared" si="19"/>
        <v>0</v>
      </c>
    </row>
    <row r="85" spans="2:15">
      <c r="B85" s="1"/>
      <c r="C85" s="1"/>
      <c r="D85" s="1"/>
      <c r="E85" s="1"/>
      <c r="F85" s="1"/>
      <c r="G85" s="1"/>
      <c r="H85" s="1"/>
      <c r="J85" s="55"/>
      <c r="L85" s="1"/>
      <c r="M85" s="1"/>
      <c r="N85" s="1"/>
    </row>
    <row r="86" spans="2:15">
      <c r="B86" s="1"/>
      <c r="C86" s="1"/>
      <c r="D86" s="1"/>
      <c r="E86" s="1"/>
      <c r="F86" s="1"/>
      <c r="G86" s="1"/>
      <c r="H86" s="1"/>
      <c r="J86" s="1"/>
      <c r="L86" s="1"/>
      <c r="M86" s="1"/>
      <c r="N86" s="1"/>
    </row>
    <row r="87" spans="2:15">
      <c r="B87" s="8" t="s">
        <v>110</v>
      </c>
      <c r="C87" s="1"/>
      <c r="D87" s="1"/>
      <c r="E87" s="1"/>
      <c r="F87" s="1"/>
      <c r="G87" s="1"/>
      <c r="H87" s="1"/>
      <c r="J87" s="1"/>
      <c r="L87" s="1"/>
      <c r="M87" s="1"/>
      <c r="N87" s="1"/>
    </row>
    <row r="88" spans="2:15">
      <c r="B88" s="1" t="s">
        <v>111</v>
      </c>
      <c r="C88" s="1"/>
      <c r="D88" s="1" t="s">
        <v>101</v>
      </c>
      <c r="E88" s="1"/>
      <c r="F88" s="1"/>
      <c r="G88" s="1"/>
      <c r="H88" s="1" t="s">
        <v>0</v>
      </c>
      <c r="J88" s="54">
        <f t="shared" ref="J88:J90" si="20">SUM(L88:O88)</f>
        <v>2665038.6333288802</v>
      </c>
      <c r="L88" s="96">
        <f>L28+L58</f>
        <v>845895.08350838174</v>
      </c>
      <c r="M88" s="96">
        <f t="shared" ref="M88:O88" si="21">M28+M58</f>
        <v>338072.78025660414</v>
      </c>
      <c r="N88" s="96">
        <f t="shared" si="21"/>
        <v>1478559</v>
      </c>
      <c r="O88" s="96">
        <f t="shared" si="21"/>
        <v>2511.7695638944838</v>
      </c>
    </row>
    <row r="89" spans="2:15">
      <c r="B89" s="1" t="s">
        <v>112</v>
      </c>
      <c r="C89" s="1"/>
      <c r="D89" s="1" t="s">
        <v>103</v>
      </c>
      <c r="E89" s="1"/>
      <c r="F89" s="1"/>
      <c r="G89" s="1"/>
      <c r="H89" s="1" t="s">
        <v>0</v>
      </c>
      <c r="J89" s="54">
        <f t="shared" si="20"/>
        <v>0</v>
      </c>
      <c r="L89" s="151"/>
      <c r="M89" s="151"/>
      <c r="N89" s="151"/>
      <c r="O89" s="175"/>
    </row>
    <row r="90" spans="2:15">
      <c r="B90" s="1" t="s">
        <v>112</v>
      </c>
      <c r="C90" s="1"/>
      <c r="D90" s="1" t="s">
        <v>104</v>
      </c>
      <c r="E90" s="1"/>
      <c r="F90" s="1"/>
      <c r="G90" s="1"/>
      <c r="H90" s="1" t="s">
        <v>0</v>
      </c>
      <c r="J90" s="54">
        <f t="shared" si="20"/>
        <v>0</v>
      </c>
      <c r="L90" s="151"/>
      <c r="M90" s="151"/>
      <c r="N90" s="151"/>
      <c r="O90" s="175"/>
    </row>
    <row r="91" spans="2:15">
      <c r="B91" s="1"/>
      <c r="C91" s="1"/>
      <c r="D91" s="1"/>
      <c r="E91" s="1"/>
      <c r="F91" s="1"/>
      <c r="G91" s="1"/>
      <c r="H91" s="1"/>
      <c r="J91" s="55"/>
      <c r="L91" s="1"/>
      <c r="M91" s="1"/>
      <c r="N91" s="1"/>
    </row>
    <row r="92" spans="2:15">
      <c r="B92" s="1" t="s">
        <v>113</v>
      </c>
      <c r="C92" s="1"/>
      <c r="D92" s="1" t="s">
        <v>103</v>
      </c>
      <c r="E92" s="1"/>
      <c r="F92" s="1"/>
      <c r="G92" s="1"/>
      <c r="H92" s="1" t="s">
        <v>0</v>
      </c>
      <c r="J92" s="54">
        <f t="shared" ref="J92:J93" si="22">SUM(L92:O92)</f>
        <v>3875075.1924369745</v>
      </c>
      <c r="L92" s="96">
        <f>L31+L61</f>
        <v>758977.84439465299</v>
      </c>
      <c r="M92" s="96">
        <f t="shared" ref="M92:O92" si="23">M31+M61</f>
        <v>198338.07776389847</v>
      </c>
      <c r="N92" s="96">
        <f t="shared" si="23"/>
        <v>2917759.2702784231</v>
      </c>
      <c r="O92" s="96">
        <f t="shared" si="23"/>
        <v>0</v>
      </c>
    </row>
    <row r="93" spans="2:15">
      <c r="B93" s="1" t="s">
        <v>113</v>
      </c>
      <c r="C93" s="1"/>
      <c r="D93" s="1" t="s">
        <v>104</v>
      </c>
      <c r="E93" s="1"/>
      <c r="F93" s="1"/>
      <c r="G93" s="1"/>
      <c r="H93" s="1" t="s">
        <v>0</v>
      </c>
      <c r="J93" s="54">
        <f t="shared" si="22"/>
        <v>3079168.3714857902</v>
      </c>
      <c r="L93" s="96">
        <f>L32+L62</f>
        <v>600438.32453696849</v>
      </c>
      <c r="M93" s="96">
        <f t="shared" ref="M93:O93" si="24">M32+M62</f>
        <v>156949.65315946488</v>
      </c>
      <c r="N93" s="96">
        <f t="shared" si="24"/>
        <v>2321780.3937893566</v>
      </c>
      <c r="O93" s="96">
        <f t="shared" si="24"/>
        <v>0</v>
      </c>
    </row>
    <row r="94" spans="2:15">
      <c r="J94" s="1"/>
      <c r="L94" s="1"/>
      <c r="M94" s="1"/>
      <c r="N94" s="1"/>
    </row>
    <row r="95" spans="2:15">
      <c r="J95" s="17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
  <sheetViews>
    <sheetView showGridLines="0" workbookViewId="0"/>
  </sheetViews>
  <sheetFormatPr defaultRowHeight="14.25"/>
  <cols>
    <col min="1" max="16384" width="9.140625" style="167"/>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8A14CAD9EF79488FBAC36D414928E5" ma:contentTypeVersion="0" ma:contentTypeDescription="Een nieuw document maken." ma:contentTypeScope="" ma:versionID="ee063234523cdb246465f867c3bd00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A8C0F5-40BD-4FEF-A172-43176DF30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1F2CF51-7B31-43AC-8D65-C2EEAFB9C489}">
  <ds:schemaRefs>
    <ds:schemaRef ds:uri="http://schemas.microsoft.com/sharepoint/v3/contenttype/forms"/>
  </ds:schemaRefs>
</ds:datastoreItem>
</file>

<file path=customXml/itemProps3.xml><?xml version="1.0" encoding="utf-8"?>
<ds:datastoreItem xmlns:ds="http://schemas.openxmlformats.org/officeDocument/2006/customXml" ds:itemID="{B5D95CA2-7B01-4F89-884C-4AFC28A4FAA1}">
  <ds:schemaRef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158</vt:i4>
      </vt:variant>
    </vt:vector>
  </HeadingPairs>
  <TitlesOfParts>
    <vt:vector size="171" baseType="lpstr">
      <vt:lpstr>Toelichting</vt:lpstr>
      <vt:lpstr>Kosten-&gt;</vt:lpstr>
      <vt:lpstr>Inkoopkosten Transport </vt:lpstr>
      <vt:lpstr>INPUT OPEX EHD</vt:lpstr>
      <vt:lpstr>GAW-EHD</vt:lpstr>
      <vt:lpstr>berekening netto-OPEX EHD</vt:lpstr>
      <vt:lpstr>Berekening Kapitaalkosten- EHD</vt:lpstr>
      <vt:lpstr>Totale kosten EHD</vt:lpstr>
      <vt:lpstr>SO-&gt;</vt:lpstr>
      <vt:lpstr>Rekenvolumes EHD</vt:lpstr>
      <vt:lpstr>Berekening wegingsfactor TD</vt:lpstr>
      <vt:lpstr>Berekening wegingfactor AD</vt:lpstr>
      <vt:lpstr>Standardisatie Output EHD</vt:lpstr>
      <vt:lpstr>enduris_2013_Total_Cost_Ex_12</vt:lpstr>
      <vt:lpstr>enduris_2013_Total_Cost_Ex_13</vt:lpstr>
      <vt:lpstr>enduris_2013_Total_Cost_Ex_14</vt:lpstr>
      <vt:lpstr>enduris_2013_Total_Cost_Ex_15</vt:lpstr>
      <vt:lpstr>enduris_2013_Total_Cost_Ex_16</vt:lpstr>
      <vt:lpstr>enduris_2014_3A.B.42</vt:lpstr>
      <vt:lpstr>enduris_2014_3A.B.43</vt:lpstr>
      <vt:lpstr>enduris_2014_3A.B.44</vt:lpstr>
      <vt:lpstr>enduris_2014_3A.B.45</vt:lpstr>
      <vt:lpstr>enduris_2014_3A.B.46</vt:lpstr>
      <vt:lpstr>enduris_2014_3A.B.47</vt:lpstr>
      <vt:lpstr>enduris_2014_3A.B.48</vt:lpstr>
      <vt:lpstr>enduris_2014_3B.C.1</vt:lpstr>
      <vt:lpstr>enduris_2014_3B.C.2</vt:lpstr>
      <vt:lpstr>enduris_2014_3B.C.3</vt:lpstr>
      <vt:lpstr>enduris_2014_3B.C.4</vt:lpstr>
      <vt:lpstr>enduris_2014_3B.C.5</vt:lpstr>
      <vt:lpstr>enduris_2014_3B.C.6</vt:lpstr>
      <vt:lpstr>enduris_2014_3B.C.7</vt:lpstr>
      <vt:lpstr>enduris_2014_Total_Cost_Ex_12</vt:lpstr>
      <vt:lpstr>enduris_2014_Total_Cost_Ex_13</vt:lpstr>
      <vt:lpstr>enduris_2014_Total_Cost_Ex_14</vt:lpstr>
      <vt:lpstr>enduris_2014_Total_Cost_Ex_15</vt:lpstr>
      <vt:lpstr>enduris_2014_Total_Cost_Ex_16</vt:lpstr>
      <vt:lpstr>enduris_2015_3A.B.41</vt:lpstr>
      <vt:lpstr>enduris_2015_3A.B.42</vt:lpstr>
      <vt:lpstr>enduris_2015_3A.B.43</vt:lpstr>
      <vt:lpstr>enduris_2015_3A.B.44</vt:lpstr>
      <vt:lpstr>enduris_2015_3A.B.45</vt:lpstr>
      <vt:lpstr>enduris_2015_3A.B.46</vt:lpstr>
      <vt:lpstr>enduris_2015_3A.B.47</vt:lpstr>
      <vt:lpstr>enduris_2015_3A.B.48</vt:lpstr>
      <vt:lpstr>enduris_2015_3B.C.1</vt:lpstr>
      <vt:lpstr>enduris_2015_3B.C.11</vt:lpstr>
      <vt:lpstr>enduris_2015_3B.C.2</vt:lpstr>
      <vt:lpstr>enduris_2015_3B.C.3</vt:lpstr>
      <vt:lpstr>enduris_2015_3B.C.4</vt:lpstr>
      <vt:lpstr>enduris_2015_3B.C.5</vt:lpstr>
      <vt:lpstr>enduris_2015_3B.C.6</vt:lpstr>
      <vt:lpstr>enduris_2015_3B.C.7</vt:lpstr>
      <vt:lpstr>enduris_2015_Total_Cost_Ex_11</vt:lpstr>
      <vt:lpstr>enduris_2015_Total_Cost_Ex_12</vt:lpstr>
      <vt:lpstr>enduris_2015_Total_Cost_Ex_13</vt:lpstr>
      <vt:lpstr>enduris_2015_Total_Cost_Ex_14</vt:lpstr>
      <vt:lpstr>enduris_2015_Total_Cost_Ex_15</vt:lpstr>
      <vt:lpstr>enduris_EHD_BI_SO_Ex</vt:lpstr>
      <vt:lpstr>enduris_EHD_Out_SO_Ex</vt:lpstr>
      <vt:lpstr>enexis_2013_Total_Cost_Ex_12</vt:lpstr>
      <vt:lpstr>enexis_2013_Total_Cost_Ex_13</vt:lpstr>
      <vt:lpstr>enexis_2013_Total_Cost_Ex_14</vt:lpstr>
      <vt:lpstr>enexis_2013_Total_Cost_Ex_15</vt:lpstr>
      <vt:lpstr>enexis_2013_Total_Cost_Ex_16</vt:lpstr>
      <vt:lpstr>enexis_2014_3A.B.42</vt:lpstr>
      <vt:lpstr>enexis_2014_3A.B.43</vt:lpstr>
      <vt:lpstr>enexis_2014_3A.B.44</vt:lpstr>
      <vt:lpstr>enexis_2014_3A.B.45</vt:lpstr>
      <vt:lpstr>enexis_2014_3A.B.46</vt:lpstr>
      <vt:lpstr>enexis_2014_3A.B.47</vt:lpstr>
      <vt:lpstr>enexis_2014_3A.B.48</vt:lpstr>
      <vt:lpstr>enexis_2014_3B.C.1</vt:lpstr>
      <vt:lpstr>enexis_2014_3B.C.2</vt:lpstr>
      <vt:lpstr>enexis_2014_3B.C.3</vt:lpstr>
      <vt:lpstr>enexis_2014_3B.C.4</vt:lpstr>
      <vt:lpstr>enexis_2014_3B.C.5</vt:lpstr>
      <vt:lpstr>enexis_2014_3B.C.6</vt:lpstr>
      <vt:lpstr>enexis_2014_3B.C.7</vt:lpstr>
      <vt:lpstr>enexis_2014_Total_Cost_Ex_12</vt:lpstr>
      <vt:lpstr>enexis_2014_Total_Cost_Ex_13</vt:lpstr>
      <vt:lpstr>enexis_2014_Total_Cost_Ex_14</vt:lpstr>
      <vt:lpstr>enexis_2014_Total_Cost_Ex_15</vt:lpstr>
      <vt:lpstr>enexis_2014_Total_Cost_Ex_16</vt:lpstr>
      <vt:lpstr>enexis_2015_3A.B.41</vt:lpstr>
      <vt:lpstr>enexis_2015_3A.B.42</vt:lpstr>
      <vt:lpstr>enexis_2015_3A.B.43</vt:lpstr>
      <vt:lpstr>enexis_2015_3A.B.44</vt:lpstr>
      <vt:lpstr>enexis_2015_3A.B.45</vt:lpstr>
      <vt:lpstr>enexis_2015_3A.B.46</vt:lpstr>
      <vt:lpstr>enexis_2015_3A.B.47</vt:lpstr>
      <vt:lpstr>enexis_2015_3A.B.48</vt:lpstr>
      <vt:lpstr>enexis_2015_3B.C.1</vt:lpstr>
      <vt:lpstr>enexis_2015_3B.C.11</vt:lpstr>
      <vt:lpstr>enexis_2015_3B.C.2</vt:lpstr>
      <vt:lpstr>enexis_2015_3B.C.3</vt:lpstr>
      <vt:lpstr>enexis_2015_3B.C.4</vt:lpstr>
      <vt:lpstr>enexis_2015_3B.C.5</vt:lpstr>
      <vt:lpstr>enexis_2015_3B.C.6</vt:lpstr>
      <vt:lpstr>enexis_2015_3B.C.7</vt:lpstr>
      <vt:lpstr>enexis_2015_Total_Cost_Ex_11</vt:lpstr>
      <vt:lpstr>enexis_2015_Total_Cost_Ex_12</vt:lpstr>
      <vt:lpstr>enexis_2015_Total_Cost_Ex_13</vt:lpstr>
      <vt:lpstr>enexis_2015_Total_Cost_Ex_14</vt:lpstr>
      <vt:lpstr>enexis_2015_Total_Cost_Ex_15</vt:lpstr>
      <vt:lpstr>enexis_EHD_BI_SO_Ex</vt:lpstr>
      <vt:lpstr>enexis_EHD_Out_SO_Ex</vt:lpstr>
      <vt:lpstr>liander_2013_Total_Cost_Ex_12</vt:lpstr>
      <vt:lpstr>liander_2013_Total_Cost_Ex_13</vt:lpstr>
      <vt:lpstr>liander_2013_Total_Cost_Ex_14</vt:lpstr>
      <vt:lpstr>liander_2013_Total_Cost_Ex_15</vt:lpstr>
      <vt:lpstr>liander_2013_Total_Cost_Ex_16</vt:lpstr>
      <vt:lpstr>liander_2014_Total_Cost_Ex_12</vt:lpstr>
      <vt:lpstr>liander_2014_Total_Cost_Ex_13</vt:lpstr>
      <vt:lpstr>liander_2014_Total_Cost_Ex_14</vt:lpstr>
      <vt:lpstr>liander_2014_Total_Cost_Ex_15</vt:lpstr>
      <vt:lpstr>liander_2014_Total_Cost_Ex_16</vt:lpstr>
      <vt:lpstr>liander_2015_Total_Cost_Ex_11</vt:lpstr>
      <vt:lpstr>liander_2015_Total_Cost_Ex_12</vt:lpstr>
      <vt:lpstr>liander_2015_Total_Cost_Ex_13</vt:lpstr>
      <vt:lpstr>liander_2015_Total_Cost_Ex_14</vt:lpstr>
      <vt:lpstr>liander_2015_Total_Cost_Ex_15</vt:lpstr>
      <vt:lpstr>liander_EHD_BI_SO_Ex</vt:lpstr>
      <vt:lpstr>liander_EHD_Out_SO_Ex</vt:lpstr>
      <vt:lpstr>zebra_2013_Total_Cost_Ex_12</vt:lpstr>
      <vt:lpstr>zebra_2013_Total_Cost_Ex_13</vt:lpstr>
      <vt:lpstr>zebra_2013_Total_Cost_Ex_14</vt:lpstr>
      <vt:lpstr>zebra_2013_Total_Cost_Ex_15</vt:lpstr>
      <vt:lpstr>zebra_2013_Total_Cost_Ex_16</vt:lpstr>
      <vt:lpstr>zebra_2014_3A.B.42</vt:lpstr>
      <vt:lpstr>zebra_2014_3A.B.43</vt:lpstr>
      <vt:lpstr>zebra_2014_3A.B.44</vt:lpstr>
      <vt:lpstr>zebra_2014_3A.B.45</vt:lpstr>
      <vt:lpstr>zebra_2014_3A.B.46</vt:lpstr>
      <vt:lpstr>zebra_2014_3A.B.47</vt:lpstr>
      <vt:lpstr>zebra_2014_3A.B.48</vt:lpstr>
      <vt:lpstr>zebra_2014_3B.C.1</vt:lpstr>
      <vt:lpstr>zebra_2014_3B.C.2</vt:lpstr>
      <vt:lpstr>zebra_2014_3B.C.3</vt:lpstr>
      <vt:lpstr>zebra_2014_3B.C.4</vt:lpstr>
      <vt:lpstr>zebra_2014_3B.C.5</vt:lpstr>
      <vt:lpstr>zebra_2014_3B.C.6</vt:lpstr>
      <vt:lpstr>zebra_2014_3B.C.7</vt:lpstr>
      <vt:lpstr>zebra_2014_Total_Cost_Ex_12</vt:lpstr>
      <vt:lpstr>zebra_2014_Total_Cost_Ex_13</vt:lpstr>
      <vt:lpstr>zebra_2014_Total_Cost_Ex_14</vt:lpstr>
      <vt:lpstr>zebra_2014_Total_Cost_Ex_15</vt:lpstr>
      <vt:lpstr>zebra_2014_Total_Cost_Ex_16</vt:lpstr>
      <vt:lpstr>zebra_2015_3A.B.41</vt:lpstr>
      <vt:lpstr>zebra_2015_3A.B.42</vt:lpstr>
      <vt:lpstr>zebra_2015_3A.B.43</vt:lpstr>
      <vt:lpstr>zebra_2015_3A.B.44</vt:lpstr>
      <vt:lpstr>zebra_2015_3A.B.45</vt:lpstr>
      <vt:lpstr>zebra_2015_3A.B.46</vt:lpstr>
      <vt:lpstr>zebra_2015_3A.B.47</vt:lpstr>
      <vt:lpstr>zebra_2015_3A.B.48</vt:lpstr>
      <vt:lpstr>zebra_2015_3B.C.1</vt:lpstr>
      <vt:lpstr>zebra_2015_3B.C.11</vt:lpstr>
      <vt:lpstr>zebra_2015_3B.C.2</vt:lpstr>
      <vt:lpstr>zebra_2015_3B.C.3</vt:lpstr>
      <vt:lpstr>zebra_2015_3B.C.4</vt:lpstr>
      <vt:lpstr>zebra_2015_3B.C.5</vt:lpstr>
      <vt:lpstr>zebra_2015_3B.C.6</vt:lpstr>
      <vt:lpstr>zebra_2015_3B.C.7</vt:lpstr>
      <vt:lpstr>zebra_2015_Total_Cost_Ex_11</vt:lpstr>
      <vt:lpstr>zebra_2015_Total_Cost_Ex_12</vt:lpstr>
      <vt:lpstr>zebra_2015_Total_Cost_Ex_13</vt:lpstr>
      <vt:lpstr>zebra_2015_Total_Cost_Ex_14</vt:lpstr>
      <vt:lpstr>zebra_2015_Total_Cost_Ex_15</vt:lpstr>
      <vt:lpstr>zebra_EHD_BI_SO_Ex</vt:lpstr>
      <vt:lpstr>zebra_EHD_Out_SO_Ex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Zande, Monique van der</dc:creator>
  <cp:lastModifiedBy>Dijk, Judith van</cp:lastModifiedBy>
  <dcterms:created xsi:type="dcterms:W3CDTF">2016-04-04T11:45:01Z</dcterms:created>
  <dcterms:modified xsi:type="dcterms:W3CDTF">2020-08-17T06:57:06Z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0x010100AA8A14CAD9EF79488FBAC36D414928E5</vt:lpwstr>
  </property>
</Properties>
</file>