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980" windowHeight="7560"/>
  </bookViews>
  <sheets>
    <sheet name="Tab 1_Titelblad" sheetId="9" r:id="rId1"/>
    <sheet name="Tab 2_Toelichting" sheetId="10" r:id="rId2"/>
    <sheet name="Tab 3_Bronnen en toepassingen" sheetId="11" r:id="rId3"/>
    <sheet name="Tab 4_Resultaat" sheetId="21" r:id="rId4"/>
    <sheet name="Input --&gt;" sheetId="13" r:id="rId5"/>
    <sheet name="Tab 5_ Brondata" sheetId="18" r:id="rId6"/>
    <sheet name="Berekeningen --&gt;" sheetId="15" r:id="rId7"/>
    <sheet name="Tab 6_Berekening WACC BV" sheetId="22" r:id="rId8"/>
    <sheet name="Tab 7_Berekening WACC NV" sheetId="27" r:id="rId9"/>
    <sheet name="Tab 8_Berekening inflatie" sheetId="28" r:id="rId10"/>
  </sheets>
  <calcPr calcId="145621"/>
</workbook>
</file>

<file path=xl/calcChain.xml><?xml version="1.0" encoding="utf-8"?>
<calcChain xmlns="http://schemas.openxmlformats.org/spreadsheetml/2006/main">
  <c r="J16" i="28" l="1"/>
  <c r="J21" i="28" s="1"/>
  <c r="J16" i="21" s="1"/>
  <c r="K16" i="28"/>
  <c r="K21" i="28" s="1"/>
  <c r="K16" i="21" s="1"/>
  <c r="L16" i="28"/>
  <c r="L21" i="28" s="1"/>
  <c r="L16" i="21" s="1"/>
  <c r="M16" i="28"/>
  <c r="M21" i="28" s="1"/>
  <c r="M16" i="21" s="1"/>
  <c r="I16" i="28"/>
  <c r="I21" i="28" s="1"/>
  <c r="I16" i="21" s="1"/>
  <c r="I28" i="27"/>
  <c r="J28" i="27"/>
  <c r="K28" i="27"/>
  <c r="L28" i="27"/>
  <c r="M28" i="27"/>
  <c r="J27" i="27"/>
  <c r="K27" i="27"/>
  <c r="L27" i="27"/>
  <c r="M27" i="27"/>
  <c r="I27" i="27"/>
  <c r="I38" i="27" s="1"/>
  <c r="J24" i="27"/>
  <c r="K24" i="27"/>
  <c r="L24" i="27"/>
  <c r="M24" i="27"/>
  <c r="I23" i="27"/>
  <c r="J23" i="27"/>
  <c r="K23" i="27"/>
  <c r="L23" i="27"/>
  <c r="M23" i="27"/>
  <c r="I24" i="27"/>
  <c r="J22" i="27"/>
  <c r="K22" i="27"/>
  <c r="L22" i="27"/>
  <c r="M22" i="27"/>
  <c r="I22" i="27"/>
  <c r="I19" i="27"/>
  <c r="J19" i="27"/>
  <c r="K19" i="27"/>
  <c r="L19" i="27"/>
  <c r="M19" i="27"/>
  <c r="J18" i="27"/>
  <c r="K18" i="27"/>
  <c r="L18" i="27"/>
  <c r="L33" i="27" s="1"/>
  <c r="M18" i="27"/>
  <c r="I18" i="27"/>
  <c r="L38" i="27"/>
  <c r="M38" i="27"/>
  <c r="J38" i="27"/>
  <c r="I28" i="22"/>
  <c r="J28" i="22"/>
  <c r="K28" i="22"/>
  <c r="L28" i="22"/>
  <c r="M28" i="22"/>
  <c r="J27" i="22"/>
  <c r="J38" i="22" s="1"/>
  <c r="K27" i="22"/>
  <c r="K38" i="22" s="1"/>
  <c r="L27" i="22"/>
  <c r="L38" i="22" s="1"/>
  <c r="M27" i="22"/>
  <c r="M38" i="22" s="1"/>
  <c r="I27" i="22"/>
  <c r="I38" i="22" s="1"/>
  <c r="J24" i="22"/>
  <c r="K24" i="22"/>
  <c r="L24" i="22"/>
  <c r="M24" i="22"/>
  <c r="I23" i="22"/>
  <c r="J23" i="22"/>
  <c r="K23" i="22"/>
  <c r="L23" i="22"/>
  <c r="M23" i="22"/>
  <c r="I24" i="22"/>
  <c r="J22" i="22"/>
  <c r="K22" i="22"/>
  <c r="L22" i="22"/>
  <c r="M22" i="22"/>
  <c r="I22" i="22"/>
  <c r="I19" i="22"/>
  <c r="J19" i="22"/>
  <c r="K19" i="22"/>
  <c r="L19" i="22"/>
  <c r="M19" i="22"/>
  <c r="J18" i="22"/>
  <c r="J33" i="22" s="1"/>
  <c r="K18" i="22"/>
  <c r="K33" i="22" s="1"/>
  <c r="L18" i="22"/>
  <c r="L33" i="22" s="1"/>
  <c r="M18" i="22"/>
  <c r="I18" i="22"/>
  <c r="K34" i="22" l="1"/>
  <c r="K35" i="22" s="1"/>
  <c r="J34" i="22"/>
  <c r="J35" i="22" s="1"/>
  <c r="J41" i="22" s="1"/>
  <c r="J42" i="22" s="1"/>
  <c r="J12" i="21" s="1"/>
  <c r="I33" i="22"/>
  <c r="I34" i="22" s="1"/>
  <c r="I35" i="22" s="1"/>
  <c r="I41" i="22" s="1"/>
  <c r="I42" i="22" s="1"/>
  <c r="I12" i="21" s="1"/>
  <c r="L34" i="22"/>
  <c r="L35" i="22" s="1"/>
  <c r="L41" i="22" s="1"/>
  <c r="L42" i="22" s="1"/>
  <c r="L12" i="21" s="1"/>
  <c r="K41" i="22"/>
  <c r="K42" i="22" s="1"/>
  <c r="K12" i="21" s="1"/>
  <c r="M33" i="22"/>
  <c r="M34" i="22" s="1"/>
  <c r="M35" i="22" s="1"/>
  <c r="M41" i="22" s="1"/>
  <c r="M42" i="22" s="1"/>
  <c r="M12" i="21" s="1"/>
  <c r="K38" i="27"/>
  <c r="L34" i="27"/>
  <c r="L35" i="27" s="1"/>
  <c r="L41" i="27" s="1"/>
  <c r="L42" i="27" s="1"/>
  <c r="L14" i="21" s="1"/>
  <c r="K33" i="27"/>
  <c r="K34" i="27" s="1"/>
  <c r="K35" i="27" s="1"/>
  <c r="I33" i="27"/>
  <c r="I34" i="27" s="1"/>
  <c r="I35" i="27" s="1"/>
  <c r="I41" i="27" s="1"/>
  <c r="I42" i="27" s="1"/>
  <c r="I14" i="21" s="1"/>
  <c r="M33" i="27"/>
  <c r="M34" i="27" s="1"/>
  <c r="M35" i="27" s="1"/>
  <c r="M41" i="27" s="1"/>
  <c r="M42" i="27" s="1"/>
  <c r="M14" i="21" s="1"/>
  <c r="J33" i="27"/>
  <c r="J34" i="27" s="1"/>
  <c r="J35" i="27" s="1"/>
  <c r="J41" i="27" s="1"/>
  <c r="J42" i="27" s="1"/>
  <c r="J14" i="21" s="1"/>
  <c r="B46" i="10"/>
  <c r="K41" i="27" l="1"/>
  <c r="K42" i="27" s="1"/>
  <c r="K14" i="21" s="1"/>
  <c r="B34" i="10"/>
  <c r="B41" i="10" s="1"/>
  <c r="B35" i="10" l="1"/>
  <c r="B36" i="10" l="1"/>
  <c r="B40" i="10" s="1"/>
</calcChain>
</file>

<file path=xl/comments1.xml><?xml version="1.0" encoding="utf-8"?>
<comments xmlns="http://schemas.openxmlformats.org/spreadsheetml/2006/main">
  <authors>
    <author>Author</author>
  </authors>
  <commentList>
    <comment ref="B40"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<sst xmlns="http://schemas.openxmlformats.org/spreadsheetml/2006/main" count="273" uniqueCount="141">
  <si>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</si>
  <si>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</si>
  <si>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</si>
  <si>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</si>
  <si>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</si>
  <si>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</si>
  <si>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</si>
  <si>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</si>
  <si>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</si>
  <si>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</si>
  <si>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</si>
  <si>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</si>
  <si>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</si>
  <si>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</si>
  <si>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</si>
  <si>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</si>
  <si>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</si>
  <si>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</si>
  <si>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</si>
  <si>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</si>
  <si>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</si>
  <si>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</si>
  <si>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</si>
  <si>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</si>
  <si>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</si>
  <si>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</si>
  <si>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</si>
  <si>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</si>
  <si>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</si>
  <si>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</si>
  <si>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</si>
  <si>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</si>
  <si>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</si>
  <si>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</si>
  <si>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</si>
  <si>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</si>
  <si>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</si>
  <si>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</si>
  <si>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</si>
  <si>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</si>
  <si>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</si>
  <si>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</si>
  <si>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</si>
  <si>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</si>
  <si>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</si>
  <si>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</si>
  <si>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</si>
  <si>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Algemeen</t>
  </si>
  <si>
    <t>Ophalen gegevens voor berekening</t>
  </si>
  <si>
    <t>Toelichting bij dit bestand</t>
  </si>
  <si>
    <t>Nr.</t>
  </si>
  <si>
    <t xml:space="preserve">Verkorte naam </t>
  </si>
  <si>
    <t>Naam bestand extern</t>
  </si>
  <si>
    <t>Beschrijving berekening</t>
  </si>
  <si>
    <t>Beschrijving resultaat</t>
  </si>
  <si>
    <t xml:space="preserve">Bij inhoudelijke verschillen tussen de berekening in dit bestand en de berekening zoals die volgt uit het bijbehorende besluit, is het besluit leidend. </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</si>
  <si>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</si>
  <si>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</si>
  <si>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</si>
  <si>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</si>
  <si>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</si>
  <si>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Ophalen resultaat</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</si>
  <si>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</si>
  <si>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</si>
  <si>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</si>
  <si>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</si>
  <si>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</si>
  <si>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Mogelijkheden van bezwaar en beroep staan open tegen het besluit waarbij dit bestand hoort (zie kenmerken hierboven)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</si>
  <si>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</si>
  <si>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</si>
  <si>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</si>
  <si>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</si>
  <si>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</si>
  <si>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</si>
  <si>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</si>
  <si>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ACM/19/035352</t>
  </si>
  <si>
    <t>WACC for the Gas TSO (The Brattle Group)</t>
  </si>
  <si>
    <t>n</t>
  </si>
  <si>
    <t>j</t>
  </si>
  <si>
    <t>Ontwerpmethodebesluit GTS 2022 - 2026</t>
  </si>
  <si>
    <t>WACC berekening GTS</t>
  </si>
  <si>
    <t>N.v.t.</t>
  </si>
  <si>
    <t>Voor de reguleringsperiode 2022 - 2026</t>
  </si>
  <si>
    <t>WACC bestaand vermogen</t>
  </si>
  <si>
    <t>Belastingvoet</t>
  </si>
  <si>
    <t>Gearing (vreemd vermogen vs totaal vermogen)</t>
  </si>
  <si>
    <t>Risicovrije rente</t>
  </si>
  <si>
    <t>Marktrisicopremie</t>
  </si>
  <si>
    <t>Asset bèta</t>
  </si>
  <si>
    <t>Kostenvoet eigen vermogen</t>
  </si>
  <si>
    <t>Kostenvoet vreemd vermogen</t>
  </si>
  <si>
    <t>Rente obligatie-index nutsbedrijven</t>
  </si>
  <si>
    <t>WACC nieuw vermogen</t>
  </si>
  <si>
    <t>Opslag transactiekosten</t>
  </si>
  <si>
    <t>Nominale WACC voor belasting bestaand vermogen afgerond</t>
  </si>
  <si>
    <t>%</t>
  </si>
  <si>
    <t>Nominale WACC voor belasting nieuw vermogen afgerond</t>
  </si>
  <si>
    <t>Inflatie</t>
  </si>
  <si>
    <t>Inflatie afgerond</t>
  </si>
  <si>
    <t>ACM/IN/522201</t>
  </si>
  <si>
    <t>Berekening WACC bestaand vermogen</t>
  </si>
  <si>
    <t>Berekening WACC nieuw vermogen</t>
  </si>
  <si>
    <t>Berekening inflatie</t>
  </si>
  <si>
    <t>De gegevens worden tussendoor nergens afgerond, alleen voor het eindresultaat.</t>
  </si>
  <si>
    <t>Berekening kostenvoet eigen vermogen</t>
  </si>
  <si>
    <t>Equity bèta</t>
  </si>
  <si>
    <t>Kostenvoet eigen vermogen (na belasting)</t>
  </si>
  <si>
    <t>Kostenvoet eigen vermogen (voor belasting)</t>
  </si>
  <si>
    <t>Berekening kostenvoet vreemd vermogen</t>
  </si>
  <si>
    <t>Kostenvoet vreemd vermogen (voor belasting)</t>
  </si>
  <si>
    <t>Berekening nominale WACC voor belasting</t>
  </si>
  <si>
    <t>Inflatie onafgerond</t>
  </si>
  <si>
    <t>Inflatie afgerond op één decimaal</t>
  </si>
  <si>
    <t>Nominale WACC bestaand vermogen voor belasting</t>
  </si>
  <si>
    <t>Nominale WACC bestaand vermogen voor belasting afgerond op één decimaal</t>
  </si>
  <si>
    <t>Nominale WACC nieuw vermogen voor belasting</t>
  </si>
  <si>
    <t>Nominale WACC nieuw vermogen voor belasting afgerond op één decimaal</t>
  </si>
  <si>
    <t>Hier worden de resultaten gepresenteerd van de nominale WACC bestaand vermogen, nieuw vermogen en de inflatie afgerond op één decimaal. Deze waardes worden gebruikt in het x-factormodel.</t>
  </si>
  <si>
    <t>Op dit tabblad staan per jaar de gegevens die de ACM gebruikt voor de berekening van de WACC en de inflatie. Bij elk gegeven is een bron aangegeven.</t>
  </si>
  <si>
    <t>- De brondata worden onafgerond overgenomen uit de bron, maar worden gepresenteerd met 2 decimalen (maar niet daadwerkelijk afgerond). 
- De gegevens voor de WACC nieuw vermogen en de inflatie zijn gelijk voor alle jaren.</t>
  </si>
  <si>
    <t>Brondata WACC en inflatie</t>
  </si>
  <si>
    <t>Op dit tabblad berekent de ACM voor de jaren 2022 tot en met 2026 de nominale WACC nieuw vermogen voor belasting afgerond op één decimaal</t>
  </si>
  <si>
    <t>Op dit tabblad berekent de ACM voor de jaren 2022 tot en met 2026 de nominale WACC bestaand vermogen voor belasting afgerond op één decimaal</t>
  </si>
  <si>
    <t>Op dit tabblad berekent de ACM voor de jaren 2022 tot en met 2026 de inflatie afgerond op één decimaal</t>
  </si>
  <si>
    <t>De ACM rondt af op 1 decimaal achter de komma, maar omdat het om een percentage gaat rondt de formule af op 3 decimalen.</t>
  </si>
  <si>
    <t xml:space="preserve">- De gegevens worden tussendoor nergens afgerond, alleen voor het eindresultaat.
- Deze inflatie wordt in het x-factormodel gebruikt voor de indexering van kosten naar het juiste prijspeil in de jaren 2022-2026. </t>
  </si>
  <si>
    <t>Berekeningen</t>
  </si>
  <si>
    <t>Tab 5_Brondata</t>
  </si>
  <si>
    <t>Tab 6_Berekening WACC BV</t>
  </si>
  <si>
    <t>Tab 7_Berekening WACC NV</t>
  </si>
  <si>
    <t>Tab 8_Berekening inflatie</t>
  </si>
  <si>
    <t>Tab 4_Resultaat</t>
  </si>
  <si>
    <t>Deze rekenmodule wordt gebruikt als voorbeeldberekening voor het redelijk rendement (WACC) en de inflatie voor GTS voor de reguleringsperiode 2022-2026.</t>
  </si>
  <si>
    <t>Input</t>
  </si>
  <si>
    <t>Brattle, 27 juli 2020</t>
  </si>
  <si>
    <t>WACC for the Gas TSO</t>
  </si>
  <si>
    <t>ACM/UIT/535148</t>
  </si>
  <si>
    <r>
      <t xml:space="preserve">Formule in voetnoot 54 in </t>
    </r>
    <r>
      <rPr>
        <i/>
        <sz val="10"/>
        <rFont val="Arial"/>
        <family val="2"/>
      </rPr>
      <t>bijlage 3 uitwerking van de methode van het redelijk rendement (WACC)</t>
    </r>
  </si>
  <si>
    <r>
      <t xml:space="preserve">Formule in voetnoot 3 in </t>
    </r>
    <r>
      <rPr>
        <i/>
        <sz val="10"/>
        <rFont val="Arial"/>
        <family val="2"/>
      </rPr>
      <t>bijlage 3 uitwerking van de methode van het redelijk rendement (WACC)</t>
    </r>
  </si>
  <si>
    <r>
      <t xml:space="preserve">Formule in voetnoot 2 in </t>
    </r>
    <r>
      <rPr>
        <i/>
        <sz val="10"/>
        <rFont val="Arial"/>
        <family val="2"/>
      </rPr>
      <t>bijlage 3 uitwerking van de methode van het redelijk rendement (WACC)</t>
    </r>
  </si>
  <si>
    <r>
      <rPr>
        <i/>
        <sz val="10"/>
        <rFont val="Arial"/>
        <family val="2"/>
      </rPr>
      <t xml:space="preserve">Bijzonderheid bij de berekening van de equity beta: </t>
    </r>
    <r>
      <rPr>
        <sz val="10"/>
        <rFont val="Arial"/>
        <family val="2"/>
      </rPr>
      <t xml:space="preserve">
- De re-leveringformule van Modigliani en Miller zoals die in de tekstboeken staat, maakt gebruik van gearing = vreemd vermogen / eigen vermogen.
- De formule luidt dan: equity bèta = asset bèta * (1 + (1 - belastingvoet) * VV / EV).
- Dat kan herschreven worden zodat gearing = vreemd vermogen / totaal vermogen gebruikt kan worden:
- De formule luidt dan: equity bèta = asset bèta * ((1 - g) + g * (1 - belastingvoet) / (1 - g )).
- Deze formule staat genoemd in voetnoot 54 van bijlage 3 van het methodebesluit.</t>
    </r>
    <r>
      <rPr>
        <b/>
        <sz val="10"/>
        <color rgb="FFFF0000"/>
        <rFont val="Arial"/>
        <family val="2"/>
      </rPr>
      <t xml:space="preserve">
</t>
    </r>
    <r>
      <rPr>
        <sz val="10"/>
        <rFont val="Arial"/>
        <family val="2"/>
      </rPr>
      <t xml:space="preserve">- De uitkomst voor de equity bèta is hetzelfde.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</si>
</sst>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 #,##0.00_ ;_ * \-#,##0.00_ ;_ * &quot;-&quot;_ ;_ @_ "/>
    <numFmt numFmtId="166" formatCode="_(* #,##0.00_);_(* \(#,##0.00\);_(* &quot;-&quot;??_);_(@_)"/>
  </numFmts>
  <fonts count="37"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rgb="FF2D3D53"/>
      <name val="Arial"/>
      <family val="2"/>
    </font>
    <font>
      <sz val="11"/>
      <color theme="1"/>
      <name val="Calibri"/>
      <family val="2"/>
    </font>
    <font>
      <u/>
      <sz val="11"/>
      <color theme="10"/>
      <name val="Calibri"/>
      <family val="2"/>
    </font>
    <font>
      <sz val="10"/>
      <name val="Times New Roman"/>
      <family val="1"/>
    </font>
    <font>
      <sz val="10"/>
      <color theme="1"/>
      <name val="Times New Roman"/>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theme="3" tint="0.79998168889431442"/>
        <bgColor indexed="64"/>
      </patternFill>
    </fill>
  </fills>
  <borders count="2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diagonal/>
    </border>
    <border>
      <left/>
      <right style="dashDot">
        <color indexed="64"/>
      </right>
      <top/>
      <bottom/>
      <diagonal/>
    </border>
  </borders>
  <cellStyleXfs count="82">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10" fillId="5" borderId="1">
      <alignment vertical="top"/>
    </xf>
    <xf numFmtId="49" fontId="7" fillId="20" borderId="1">
      <alignment vertical="top"/>
    </xf>
    <xf numFmtId="49" fontId="7" fillId="0" borderId="0">
      <alignment vertical="top"/>
    </xf>
    <xf numFmtId="41" fontId="6" fillId="13" borderId="0">
      <alignment vertical="top"/>
    </xf>
    <xf numFmtId="41" fontId="6" fillId="12" borderId="0">
      <alignment vertical="top"/>
    </xf>
    <xf numFmtId="41" fontId="6" fillId="10" borderId="0">
      <alignment vertical="top"/>
    </xf>
    <xf numFmtId="41" fontId="6" fillId="47" borderId="0">
      <alignment vertical="top"/>
    </xf>
    <xf numFmtId="41" fontId="6" fillId="8" borderId="0">
      <alignment vertical="top"/>
    </xf>
    <xf numFmtId="41" fontId="6" fillId="14" borderId="0">
      <alignment vertical="top"/>
    </xf>
    <xf numFmtId="49" fontId="12" fillId="0" borderId="0">
      <alignment vertical="top"/>
    </xf>
    <xf numFmtId="49" fontId="11" fillId="0" borderId="0">
      <alignment vertical="top"/>
    </xf>
    <xf numFmtId="0" fontId="18" fillId="16" borderId="3" applyNumberFormat="0" applyAlignment="0" applyProtection="0"/>
    <xf numFmtId="0" fontId="19" fillId="17" borderId="4" applyNumberFormat="0" applyAlignment="0" applyProtection="0"/>
    <xf numFmtId="0" fontId="20" fillId="17" borderId="3" applyNumberFormat="0" applyAlignment="0" applyProtection="0"/>
    <xf numFmtId="0" fontId="21" fillId="0" borderId="5" applyNumberFormat="0" applyFill="0" applyAlignment="0" applyProtection="0"/>
    <xf numFmtId="0" fontId="15" fillId="18" borderId="6" applyNumberFormat="0" applyAlignment="0" applyProtection="0"/>
    <xf numFmtId="0" fontId="17" fillId="19" borderId="7" applyNumberFormat="0" applyFont="0" applyAlignment="0" applyProtection="0"/>
    <xf numFmtId="0" fontId="22" fillId="0" borderId="0" applyNumberForma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30" fillId="44" borderId="0" applyNumberFormat="0" applyBorder="0" applyAlignment="0" applyProtection="0"/>
    <xf numFmtId="0" fontId="31" fillId="0" borderId="0" applyNumberFormat="0" applyFill="0" applyBorder="0" applyAlignment="0" applyProtection="0"/>
    <xf numFmtId="49" fontId="23"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41" fontId="6" fillId="46" borderId="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0" fontId="33" fillId="0" borderId="0"/>
    <xf numFmtId="0" fontId="1" fillId="0" borderId="0"/>
    <xf numFmtId="0" fontId="34" fillId="0" borderId="0" applyNumberFormat="0" applyFill="0" applyBorder="0" applyAlignment="0" applyProtection="0"/>
    <xf numFmtId="0" fontId="1" fillId="0" borderId="0"/>
    <xf numFmtId="0" fontId="1" fillId="0" borderId="0"/>
    <xf numFmtId="0" fontId="1" fillId="0" borderId="0"/>
    <xf numFmtId="0" fontId="35" fillId="0" borderId="0"/>
    <xf numFmtId="0" fontId="36" fillId="0" borderId="0"/>
    <xf numFmtId="9" fontId="33" fillId="0" borderId="0" applyFont="0" applyFill="0" applyBorder="0" applyAlignment="0" applyProtection="0"/>
    <xf numFmtId="0" fontId="1" fillId="0" borderId="0"/>
    <xf numFmtId="0" fontId="33" fillId="0" borderId="0"/>
    <xf numFmtId="166" fontId="33" fillId="0" borderId="0" applyFont="0" applyFill="0" applyBorder="0" applyAlignment="0" applyProtection="0"/>
  </cellStyleXfs>
  <cellXfs count="80">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0" fillId="6" borderId="1" xfId="4" applyFont="1" applyFill="1" applyBorder="1">
      <alignment vertical="top"/>
    </xf>
    <xf numFmtId="0" fontId="12" fillId="0" borderId="0" xfId="4" applyFont="1">
      <alignment vertical="top"/>
    </xf>
    <xf numFmtId="0" fontId="6" fillId="0" borderId="2" xfId="4" applyBorder="1">
      <alignment vertical="top"/>
    </xf>
    <xf numFmtId="49" fontId="10" fillId="5" borderId="1" xfId="5">
      <alignment vertical="top"/>
    </xf>
    <xf numFmtId="49" fontId="7" fillId="20"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9" fillId="6" borderId="1" xfId="4" applyFont="1" applyFill="1" applyBorder="1">
      <alignment vertical="top"/>
    </xf>
    <xf numFmtId="0" fontId="12" fillId="0" borderId="0" xfId="4" applyFont="1" applyFill="1">
      <alignment vertical="top"/>
    </xf>
    <xf numFmtId="0" fontId="6" fillId="7" borderId="0" xfId="4" applyFill="1">
      <alignment vertical="top"/>
    </xf>
    <xf numFmtId="2" fontId="6" fillId="11" borderId="0" xfId="4" applyNumberFormat="1" applyFill="1">
      <alignment vertical="top"/>
    </xf>
    <xf numFmtId="1" fontId="6" fillId="0" borderId="0" xfId="4" applyNumberFormat="1" applyFill="1">
      <alignment vertical="top"/>
    </xf>
    <xf numFmtId="1" fontId="11" fillId="0" borderId="0" xfId="4" applyNumberFormat="1" applyFont="1" applyFill="1">
      <alignment vertical="top"/>
    </xf>
    <xf numFmtId="0" fontId="14" fillId="0" borderId="0" xfId="4" applyFont="1" applyFill="1">
      <alignment vertical="top"/>
    </xf>
    <xf numFmtId="0" fontId="15" fillId="6" borderId="1" xfId="4" applyFont="1" applyFill="1" applyBorder="1">
      <alignment vertical="top"/>
    </xf>
    <xf numFmtId="49" fontId="8" fillId="20" borderId="2" xfId="6" applyFont="1" applyBorder="1">
      <alignment vertical="top"/>
    </xf>
    <xf numFmtId="0" fontId="10" fillId="5" borderId="1" xfId="5" applyNumberFormat="1">
      <alignment vertical="top"/>
    </xf>
    <xf numFmtId="0" fontId="16" fillId="0" borderId="0" xfId="4" applyFont="1">
      <alignment vertical="top"/>
    </xf>
    <xf numFmtId="0" fontId="8" fillId="9" borderId="0" xfId="4" applyFont="1" applyFill="1">
      <alignment vertical="top"/>
    </xf>
    <xf numFmtId="0" fontId="6" fillId="15" borderId="0" xfId="4" applyFill="1">
      <alignment vertical="top"/>
    </xf>
    <xf numFmtId="49" fontId="8" fillId="20" borderId="0" xfId="6" applyFont="1" applyBorder="1">
      <alignment vertical="top"/>
    </xf>
    <xf numFmtId="0" fontId="6" fillId="0" borderId="0" xfId="4" applyFont="1">
      <alignment vertical="top"/>
    </xf>
    <xf numFmtId="49" fontId="6" fillId="20" borderId="2" xfId="6" applyFont="1" applyBorder="1">
      <alignment vertical="top"/>
    </xf>
    <xf numFmtId="0" fontId="6" fillId="0" borderId="2" xfId="4" applyFont="1" applyBorder="1">
      <alignment vertical="top"/>
    </xf>
    <xf numFmtId="49" fontId="7" fillId="0" borderId="0" xfId="7">
      <alignment vertical="top"/>
    </xf>
    <xf numFmtId="49" fontId="11" fillId="0" borderId="0" xfId="15">
      <alignment vertical="top"/>
    </xf>
    <xf numFmtId="0" fontId="6" fillId="0" borderId="2" xfId="4" applyFont="1" applyBorder="1" applyAlignment="1">
      <alignment horizontal="left" vertical="top" wrapText="1"/>
    </xf>
    <xf numFmtId="41" fontId="6" fillId="13" borderId="0" xfId="8">
      <alignment vertical="top"/>
    </xf>
    <xf numFmtId="0" fontId="8" fillId="12" borderId="0" xfId="4" applyFont="1" applyFill="1">
      <alignment vertical="top"/>
    </xf>
    <xf numFmtId="41" fontId="6" fillId="10" borderId="0" xfId="10">
      <alignment vertical="top"/>
    </xf>
    <xf numFmtId="41" fontId="6" fillId="8" borderId="0" xfId="12">
      <alignment vertical="top"/>
    </xf>
    <xf numFmtId="41" fontId="6" fillId="47" borderId="0" xfId="11">
      <alignment vertical="top"/>
    </xf>
    <xf numFmtId="41" fontId="6" fillId="47" borderId="2" xfId="11" applyBorder="1">
      <alignment vertical="top"/>
    </xf>
    <xf numFmtId="43" fontId="14" fillId="0" borderId="0" xfId="63" applyFont="1" applyFill="1">
      <alignment vertical="top"/>
    </xf>
    <xf numFmtId="0" fontId="6" fillId="0" borderId="2" xfId="4" applyFont="1" applyBorder="1" applyAlignment="1">
      <alignment horizontal="left" vertical="top" wrapText="1"/>
    </xf>
    <xf numFmtId="41" fontId="6" fillId="46" borderId="0" xfId="65">
      <alignment vertical="top"/>
    </xf>
    <xf numFmtId="41" fontId="6" fillId="14" borderId="0" xfId="13">
      <alignment vertical="top"/>
    </xf>
    <xf numFmtId="41" fontId="6" fillId="12" borderId="0" xfId="9">
      <alignment vertical="top"/>
    </xf>
    <xf numFmtId="49" fontId="6" fillId="0" borderId="0" xfId="7" applyFont="1">
      <alignment vertical="top"/>
    </xf>
    <xf numFmtId="10" fontId="6" fillId="47" borderId="0" xfId="11" applyNumberFormat="1">
      <alignment vertical="top"/>
    </xf>
    <xf numFmtId="10" fontId="6" fillId="47" borderId="0" xfId="64" applyFill="1">
      <alignment vertical="top"/>
    </xf>
    <xf numFmtId="165" fontId="6" fillId="47" borderId="0" xfId="11" applyNumberFormat="1">
      <alignment vertical="top"/>
    </xf>
    <xf numFmtId="0" fontId="32" fillId="0" borderId="0" xfId="0" applyFont="1">
      <alignment vertical="top"/>
    </xf>
    <xf numFmtId="15" fontId="6" fillId="0" borderId="2" xfId="4" applyNumberFormat="1" applyBorder="1">
      <alignment vertical="top"/>
    </xf>
    <xf numFmtId="10" fontId="6" fillId="14" borderId="0" xfId="64" applyFill="1">
      <alignment vertical="top"/>
    </xf>
    <xf numFmtId="43" fontId="6" fillId="14" borderId="0" xfId="63" applyFill="1">
      <alignment vertical="top"/>
    </xf>
    <xf numFmtId="165" fontId="6" fillId="12" borderId="0" xfId="9" applyNumberFormat="1">
      <alignment vertical="top"/>
    </xf>
    <xf numFmtId="10" fontId="6" fillId="12" borderId="0" xfId="64" applyFill="1">
      <alignment vertical="top"/>
    </xf>
    <xf numFmtId="164" fontId="6" fillId="13" borderId="0" xfId="64" applyNumberFormat="1" applyFill="1">
      <alignment vertical="top"/>
    </xf>
    <xf numFmtId="10" fontId="6" fillId="12" borderId="0" xfId="64" applyNumberFormat="1" applyFill="1">
      <alignment vertical="top"/>
    </xf>
    <xf numFmtId="0" fontId="7" fillId="20" borderId="1" xfId="6" applyNumberFormat="1">
      <alignment vertical="top"/>
    </xf>
    <xf numFmtId="0" fontId="6" fillId="0" borderId="12" xfId="4" applyBorder="1">
      <alignment vertical="top"/>
    </xf>
    <xf numFmtId="0" fontId="6" fillId="0" borderId="0" xfId="4" applyBorder="1">
      <alignment vertical="top"/>
    </xf>
    <xf numFmtId="0" fontId="6" fillId="0" borderId="13" xfId="4" applyBorder="1">
      <alignment vertical="top"/>
    </xf>
    <xf numFmtId="0" fontId="6" fillId="0" borderId="12" xfId="4" applyFont="1" applyBorder="1">
      <alignment vertical="top"/>
    </xf>
    <xf numFmtId="0" fontId="6" fillId="0" borderId="14" xfId="4" applyBorder="1">
      <alignment vertical="top"/>
    </xf>
    <xf numFmtId="0" fontId="6" fillId="0" borderId="15" xfId="4" applyBorder="1">
      <alignment vertical="top"/>
    </xf>
    <xf numFmtId="0" fontId="6" fillId="0" borderId="16" xfId="4" applyBorder="1">
      <alignment vertical="top"/>
    </xf>
    <xf numFmtId="0" fontId="6" fillId="48" borderId="17" xfId="4" applyFill="1" applyBorder="1">
      <alignment vertical="top"/>
    </xf>
    <xf numFmtId="0" fontId="6" fillId="48" borderId="18" xfId="4" applyFill="1" applyBorder="1">
      <alignment vertical="top"/>
    </xf>
    <xf numFmtId="0" fontId="6" fillId="48" borderId="19" xfId="4" applyFill="1" applyBorder="1">
      <alignment vertical="top"/>
    </xf>
    <xf numFmtId="0" fontId="7" fillId="48" borderId="18" xfId="4" applyFont="1" applyFill="1" applyBorder="1">
      <alignment vertical="top"/>
    </xf>
    <xf numFmtId="0" fontId="6" fillId="0" borderId="20" xfId="4" applyBorder="1">
      <alignment vertical="top"/>
    </xf>
    <xf numFmtId="0" fontId="6" fillId="0" borderId="21" xfId="4" applyBorder="1">
      <alignment vertical="top"/>
    </xf>
    <xf numFmtId="0" fontId="6" fillId="0" borderId="22" xfId="4" applyBorder="1">
      <alignment vertical="top"/>
    </xf>
    <xf numFmtId="0" fontId="6" fillId="0" borderId="23" xfId="4" applyBorder="1">
      <alignment vertical="top"/>
    </xf>
    <xf numFmtId="0" fontId="6" fillId="0" borderId="24" xfId="4" applyBorder="1">
      <alignment vertical="top"/>
    </xf>
    <xf numFmtId="0" fontId="6" fillId="0" borderId="25" xfId="4" applyBorder="1">
      <alignment vertical="top"/>
    </xf>
    <xf numFmtId="0" fontId="6" fillId="0" borderId="26" xfId="4" applyBorder="1">
      <alignment vertical="top"/>
    </xf>
    <xf numFmtId="0" fontId="6" fillId="0" borderId="27" xfId="4" applyBorder="1">
      <alignment vertical="top"/>
    </xf>
    <xf numFmtId="0" fontId="6" fillId="0" borderId="2" xfId="4" applyFont="1" applyBorder="1" applyAlignment="1">
      <alignment horizontal="left" vertical="top" wrapText="1"/>
    </xf>
    <xf numFmtId="0" fontId="6" fillId="0" borderId="0" xfId="4" applyFont="1" applyFill="1" applyBorder="1" applyAlignment="1">
      <alignment horizontal="left" vertical="top" wrapText="1"/>
    </xf>
    <xf numFmtId="0" fontId="8" fillId="0" borderId="0" xfId="4" applyFont="1" applyFill="1" applyBorder="1" applyAlignment="1">
      <alignment horizontal="left" vertical="top" wrapText="1"/>
    </xf>
    <xf numFmtId="0" fontId="6" fillId="0" borderId="0" xfId="4" quotePrefix="1" applyFont="1" applyAlignment="1">
      <alignment horizontal="left" vertical="top" wrapText="1"/>
    </xf>
    <xf numFmtId="0" fontId="6" fillId="0" borderId="0" xfId="4" applyFont="1" applyAlignment="1">
      <alignment horizontal="left" vertical="top" wrapText="1"/>
    </xf>
  </cellXfs>
  <cellStyles count="82">
    <cellStyle name="_kop1 Bladtitel" xfId="5"/>
    <cellStyle name="_kop2 Bloktitel" xfId="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ad" xfId="2" builtinId="27" hidden="1"/>
    <cellStyle name="Calculation" xfId="18" builtinId="22" hidden="1"/>
    <cellStyle name="Cel (tussen)resultaat" xfId="8"/>
    <cellStyle name="Cel Berekening" xfId="9"/>
    <cellStyle name="Cel Bijzonderheid" xfId="10"/>
    <cellStyle name="Cel Dataverzoek" xfId="65"/>
    <cellStyle name="Cel Input" xfId="11"/>
    <cellStyle name="Cel n.v.t. (leeg)" xfId="62"/>
    <cellStyle name="Cel PM extern" xfId="12"/>
    <cellStyle name="Cel Verwijzing" xfId="13"/>
    <cellStyle name="Check Cell" xfId="20" builtinId="23" hidden="1"/>
    <cellStyle name="Comma" xfId="23" builtinId="3" hidden="1"/>
    <cellStyle name="Comma" xfId="63" builtinId="3"/>
    <cellStyle name="Comma [0]" xfId="24" builtinId="6" hidden="1"/>
    <cellStyle name="Comma 4" xfId="81"/>
    <cellStyle name="Currency" xfId="25" builtinId="4" hidden="1"/>
    <cellStyle name="Currency [0]" xfId="26" builtinId="7" hidden="1"/>
    <cellStyle name="Explanatory Text" xfId="34" builtinId="53" hidden="1"/>
    <cellStyle name="Followed Hyperlink" xfId="60" builtinId="9" hidden="1"/>
    <cellStyle name="Good" xfId="1" builtinId="26" hidden="1"/>
    <cellStyle name="Heading 1" xfId="29" builtinId="16" hidden="1"/>
    <cellStyle name="Heading 2" xfId="30" builtinId="17" hidden="1"/>
    <cellStyle name="Heading 3" xfId="31" builtinId="18" hidden="1"/>
    <cellStyle name="Heading 4" xfId="32" builtinId="19" hidden="1"/>
    <cellStyle name="Hyperlink" xfId="22" builtinId="8" hidden="1"/>
    <cellStyle name="Hyperlink" xfId="61" builtinId="8" customBuiltin="1"/>
    <cellStyle name="Hyperlink 2" xfId="72"/>
    <cellStyle name="Input" xfId="16" builtinId="20" hidden="1"/>
    <cellStyle name="Komma 2" xfId="67"/>
    <cellStyle name="Linked Cell" xfId="19" builtinId="24" hidden="1"/>
    <cellStyle name="Neutral" xfId="3" builtinId="28" hidden="1"/>
    <cellStyle name="Normal" xfId="0" builtinId="0" customBuiltin="1"/>
    <cellStyle name="Normal 12" xfId="75"/>
    <cellStyle name="Normal 16" xfId="71"/>
    <cellStyle name="Normal 17 2" xfId="73"/>
    <cellStyle name="Normal 2 2" xfId="76"/>
    <cellStyle name="Normal 2 3" xfId="70"/>
    <cellStyle name="Normal 2 5" xfId="80"/>
    <cellStyle name="Normal 3 2" xfId="77"/>
    <cellStyle name="Normal 8" xfId="74"/>
    <cellStyle name="Normal 8 2" xfId="79"/>
    <cellStyle name="Note" xfId="21" builtinId="10" hidden="1"/>
    <cellStyle name="Opm. INTERN" xfId="14"/>
    <cellStyle name="Output" xfId="17" builtinId="21" hidden="1"/>
    <cellStyle name="Percent" xfId="27" builtinId="5" hidden="1"/>
    <cellStyle name="Percent" xfId="64" builtinId="5"/>
    <cellStyle name="Percent 2 2" xfId="78"/>
    <cellStyle name="Procent 2" xfId="68"/>
    <cellStyle name="Procent 3" xfId="69"/>
    <cellStyle name="Standaard 2" xfId="66"/>
    <cellStyle name="Standaard ACM-DE" xfId="4"/>
    <cellStyle name="Title" xfId="28" builtinId="15" hidden="1"/>
    <cellStyle name="Toelichting" xfId="15"/>
    <cellStyle name="Total" xfId="35" builtinId="25" hidden="1"/>
    <cellStyle name="Warning Text" xfId="33" builtinId="11" hidden="1"/>
  </cellStyles>
  <dxfs count="0"/>
  <tableStyles count="0" defaultTableStyle="TableStyleMedium2" defaultPivotStyle="PivotStyleLight16"/>
  <colors>
    <mruColors>
      <color rgb="FFE1FFE1"/>
      <color rgb="FF99FF99"/>
      <color rgb="FFFFFFCC"/>
      <color rgb="FFCCC8D9"/>
      <color rgb="FFCCFFCC"/>
      <color rgb="FFCCFFFF"/>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13</xdr:row>
      <xdr:rowOff>66675</xdr:rowOff>
    </xdr:from>
    <xdr:to>
      <xdr:col>6</xdr:col>
      <xdr:colOff>9525</xdr:colOff>
      <xdr:row>18</xdr:row>
      <xdr:rowOff>47626</xdr:rowOff>
    </xdr:to>
    <xdr:cxnSp macro="">
      <xdr:nvCxnSpPr>
        <xdr:cNvPr id="3" name="Rechte verbindingslijn met pijl 2"/>
        <xdr:cNvCxnSpPr/>
      </xdr:nvCxnSpPr>
      <xdr:spPr>
        <a:xfrm flipV="1">
          <a:off x="4781550" y="2400300"/>
          <a:ext cx="1647825" cy="7905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18</xdr:row>
      <xdr:rowOff>57150</xdr:rowOff>
    </xdr:from>
    <xdr:to>
      <xdr:col>5</xdr:col>
      <xdr:colOff>1638300</xdr:colOff>
      <xdr:row>23</xdr:row>
      <xdr:rowOff>95250</xdr:rowOff>
    </xdr:to>
    <xdr:cxnSp macro="">
      <xdr:nvCxnSpPr>
        <xdr:cNvPr id="6" name="Rechte verbindingslijn met pijl 5"/>
        <xdr:cNvCxnSpPr/>
      </xdr:nvCxnSpPr>
      <xdr:spPr>
        <a:xfrm>
          <a:off x="4791075" y="3200400"/>
          <a:ext cx="1619250" cy="847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18</xdr:row>
      <xdr:rowOff>57150</xdr:rowOff>
    </xdr:from>
    <xdr:to>
      <xdr:col>6</xdr:col>
      <xdr:colOff>19050</xdr:colOff>
      <xdr:row>18</xdr:row>
      <xdr:rowOff>57150</xdr:rowOff>
    </xdr:to>
    <xdr:cxnSp macro="">
      <xdr:nvCxnSpPr>
        <xdr:cNvPr id="9" name="Rechte verbindingslijn met pijl 8"/>
        <xdr:cNvCxnSpPr/>
      </xdr:nvCxnSpPr>
      <xdr:spPr>
        <a:xfrm>
          <a:off x="4772025" y="3200400"/>
          <a:ext cx="16668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13</xdr:row>
      <xdr:rowOff>76200</xdr:rowOff>
    </xdr:from>
    <xdr:to>
      <xdr:col>10</xdr:col>
      <xdr:colOff>0</xdr:colOff>
      <xdr:row>17</xdr:row>
      <xdr:rowOff>123825</xdr:rowOff>
    </xdr:to>
    <xdr:cxnSp macro="">
      <xdr:nvCxnSpPr>
        <xdr:cNvPr id="11" name="Rechte verbindingslijn met pijl 10"/>
        <xdr:cNvCxnSpPr/>
      </xdr:nvCxnSpPr>
      <xdr:spPr>
        <a:xfrm>
          <a:off x="9096375" y="2409825"/>
          <a:ext cx="1647825" cy="695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xdr:colOff>
      <xdr:row>18</xdr:row>
      <xdr:rowOff>66675</xdr:rowOff>
    </xdr:from>
    <xdr:to>
      <xdr:col>10</xdr:col>
      <xdr:colOff>9525</xdr:colOff>
      <xdr:row>18</xdr:row>
      <xdr:rowOff>66675</xdr:rowOff>
    </xdr:to>
    <xdr:cxnSp macro="">
      <xdr:nvCxnSpPr>
        <xdr:cNvPr id="15" name="Rechte verbindingslijn met pijl 14"/>
        <xdr:cNvCxnSpPr/>
      </xdr:nvCxnSpPr>
      <xdr:spPr>
        <a:xfrm>
          <a:off x="9105900" y="3209925"/>
          <a:ext cx="16478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xdr:colOff>
      <xdr:row>19</xdr:row>
      <xdr:rowOff>9525</xdr:rowOff>
    </xdr:from>
    <xdr:to>
      <xdr:col>10</xdr:col>
      <xdr:colOff>0</xdr:colOff>
      <xdr:row>23</xdr:row>
      <xdr:rowOff>104778</xdr:rowOff>
    </xdr:to>
    <xdr:cxnSp macro="">
      <xdr:nvCxnSpPr>
        <xdr:cNvPr id="19" name="Rechte verbindingslijn met pijl 18"/>
        <xdr:cNvCxnSpPr/>
      </xdr:nvCxnSpPr>
      <xdr:spPr>
        <a:xfrm flipV="1">
          <a:off x="9105900" y="3314700"/>
          <a:ext cx="1638300" cy="7429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38"/>
  <sheetViews>
    <sheetView showGridLines="0" tabSelected="1" zoomScaleNormal="100" workbookViewId="0">
      <pane ySplit="3" topLeftCell="A4" activePane="bottomLeft" state="frozen"/>
      <selection activeCell="O39" sqref="O39"/>
      <selection pane="bottomLeft"/>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7" customFormat="1" ht="18" x14ac:dyDescent="0.2">
      <c r="B2" s="7" t="s">
        <v>0</v>
      </c>
    </row>
    <row r="6" spans="2:3" x14ac:dyDescent="0.2">
      <c r="B6" s="3"/>
    </row>
    <row r="13" spans="2:3" s="8" customFormat="1" x14ac:dyDescent="0.2">
      <c r="B13" s="8" t="s">
        <v>1</v>
      </c>
    </row>
    <row r="14" spans="2:3" s="9" customFormat="1" x14ac:dyDescent="0.2"/>
    <row r="15" spans="2:3" x14ac:dyDescent="0.2">
      <c r="B15" s="10" t="s">
        <v>2</v>
      </c>
      <c r="C15" s="11" t="s">
        <v>75</v>
      </c>
    </row>
    <row r="16" spans="2:3" x14ac:dyDescent="0.2">
      <c r="B16" s="10" t="s">
        <v>3</v>
      </c>
      <c r="C16" s="11" t="s">
        <v>80</v>
      </c>
    </row>
    <row r="17" spans="2:3" x14ac:dyDescent="0.2">
      <c r="B17" s="10" t="s">
        <v>4</v>
      </c>
      <c r="C17" s="11" t="s">
        <v>82</v>
      </c>
    </row>
    <row r="18" spans="2:3" x14ac:dyDescent="0.2">
      <c r="B18" s="10" t="s">
        <v>5</v>
      </c>
      <c r="C18" s="11" t="s">
        <v>79</v>
      </c>
    </row>
    <row r="19" spans="2:3" x14ac:dyDescent="0.2">
      <c r="B19" s="10" t="s">
        <v>6</v>
      </c>
      <c r="C19" s="11" t="s">
        <v>76</v>
      </c>
    </row>
    <row r="20" spans="2:3" x14ac:dyDescent="0.2">
      <c r="B20" s="10" t="s">
        <v>7</v>
      </c>
      <c r="C20" s="75" t="s">
        <v>136</v>
      </c>
    </row>
    <row r="21" spans="2:3" x14ac:dyDescent="0.2">
      <c r="B21" s="10" t="s">
        <v>8</v>
      </c>
      <c r="C21" s="11" t="s">
        <v>81</v>
      </c>
    </row>
    <row r="22" spans="2:3" x14ac:dyDescent="0.2">
      <c r="B22" s="10" t="s">
        <v>9</v>
      </c>
      <c r="C22" s="11" t="s">
        <v>81</v>
      </c>
    </row>
    <row r="25" spans="2:3" s="8" customFormat="1" x14ac:dyDescent="0.2">
      <c r="B25" s="8" t="s">
        <v>10</v>
      </c>
    </row>
    <row r="27" spans="2:3" x14ac:dyDescent="0.2">
      <c r="B27" s="10" t="s">
        <v>11</v>
      </c>
      <c r="C27" s="11" t="s">
        <v>78</v>
      </c>
    </row>
    <row r="28" spans="2:3" x14ac:dyDescent="0.2">
      <c r="B28" s="39" t="s">
        <v>68</v>
      </c>
      <c r="C28" s="11" t="s">
        <v>78</v>
      </c>
    </row>
    <row r="29" spans="2:3" ht="25.5" x14ac:dyDescent="0.2">
      <c r="B29" s="10" t="s">
        <v>12</v>
      </c>
      <c r="C29" s="75" t="s">
        <v>78</v>
      </c>
    </row>
    <row r="30" spans="2:3" x14ac:dyDescent="0.2">
      <c r="B30" s="31" t="s">
        <v>66</v>
      </c>
      <c r="C30" s="11" t="s">
        <v>77</v>
      </c>
    </row>
    <row r="31" spans="2:3" x14ac:dyDescent="0.2">
      <c r="B31" s="10" t="s">
        <v>13</v>
      </c>
      <c r="C31" s="11" t="s">
        <v>81</v>
      </c>
    </row>
    <row r="32" spans="2:3" x14ac:dyDescent="0.2">
      <c r="B32" s="10" t="s">
        <v>9</v>
      </c>
      <c r="C32" s="11" t="s">
        <v>81</v>
      </c>
    </row>
    <row r="34" spans="2:4" x14ac:dyDescent="0.2">
      <c r="B34" s="76" t="s">
        <v>67</v>
      </c>
      <c r="C34" s="77"/>
      <c r="D34" s="5"/>
    </row>
    <row r="36" spans="2:4" s="8" customFormat="1" x14ac:dyDescent="0.2">
      <c r="B36" s="8" t="s">
        <v>14</v>
      </c>
    </row>
    <row r="38" spans="2:4" x14ac:dyDescent="0.2">
      <c r="B38" s="2" t="s">
        <v>55</v>
      </c>
    </row>
  </sheetData>
  <mergeCells count="1">
    <mergeCell ref="B34:C34"/>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P21"/>
  <sheetViews>
    <sheetView showGridLines="0" zoomScaleNormal="100" workbookViewId="0">
      <pane xSplit="6" ySplit="11" topLeftCell="G12" activePane="bottomRight" state="frozen"/>
      <selection activeCell="R6" sqref="R6"/>
      <selection pane="topRight" activeCell="R6" sqref="R6"/>
      <selection pane="bottomLeft" activeCell="R6" sqref="R6"/>
      <selection pane="bottomRight"/>
    </sheetView>
  </sheetViews>
  <sheetFormatPr defaultRowHeight="12.75" x14ac:dyDescent="0.2"/>
  <cols>
    <col min="1" max="1" width="4.7109375" style="2" customWidth="1"/>
    <col min="2" max="2" width="52.7109375" style="2" customWidth="1"/>
    <col min="3" max="3" width="4.7109375" style="2" customWidth="1"/>
    <col min="4" max="5" width="4.5703125" style="2" customWidth="1"/>
    <col min="6" max="6" width="13.7109375" style="2" customWidth="1"/>
    <col min="7" max="8" width="2.7109375" style="2" customWidth="1"/>
    <col min="9" max="14" width="12.5703125" style="2" customWidth="1"/>
    <col min="15" max="15" width="2.7109375" style="2" customWidth="1"/>
    <col min="16" max="30" width="13.7109375" style="2" customWidth="1"/>
    <col min="31" max="16384" width="9.140625" style="2"/>
  </cols>
  <sheetData>
    <row r="2" spans="2:16" s="21" customFormat="1" ht="18" x14ac:dyDescent="0.2">
      <c r="B2" s="21" t="s">
        <v>102</v>
      </c>
    </row>
    <row r="4" spans="2:16" x14ac:dyDescent="0.2">
      <c r="B4" s="29" t="s">
        <v>53</v>
      </c>
      <c r="C4" s="1"/>
      <c r="D4" s="1"/>
    </row>
    <row r="5" spans="2:16" x14ac:dyDescent="0.2">
      <c r="B5" s="26" t="s">
        <v>123</v>
      </c>
      <c r="C5" s="3"/>
      <c r="D5" s="3"/>
    </row>
    <row r="6" spans="2:16" x14ac:dyDescent="0.2">
      <c r="B6" s="26"/>
      <c r="C6" s="3"/>
      <c r="D6" s="3"/>
    </row>
    <row r="7" spans="2:16" x14ac:dyDescent="0.2">
      <c r="B7" s="30" t="s">
        <v>29</v>
      </c>
      <c r="C7" s="3"/>
      <c r="D7" s="3"/>
    </row>
    <row r="8" spans="2:16" ht="24.75" customHeight="1" x14ac:dyDescent="0.2">
      <c r="B8" s="78" t="s">
        <v>125</v>
      </c>
      <c r="C8" s="78"/>
      <c r="D8" s="78"/>
      <c r="E8" s="78"/>
      <c r="F8" s="78"/>
      <c r="G8" s="78"/>
      <c r="H8" s="78"/>
      <c r="I8" s="78"/>
      <c r="J8" s="78"/>
      <c r="K8" s="78"/>
    </row>
    <row r="9" spans="2:16" ht="12.75" customHeight="1" x14ac:dyDescent="0.2">
      <c r="B9" s="5"/>
      <c r="C9" s="3"/>
      <c r="D9" s="3"/>
    </row>
    <row r="10" spans="2:16" s="8" customFormat="1" x14ac:dyDescent="0.2">
      <c r="B10" s="8" t="s">
        <v>44</v>
      </c>
      <c r="F10" s="8" t="s">
        <v>27</v>
      </c>
      <c r="I10" s="55">
        <v>2022</v>
      </c>
      <c r="J10" s="55">
        <v>2023</v>
      </c>
      <c r="K10" s="55">
        <v>2024</v>
      </c>
      <c r="L10" s="55">
        <v>2025</v>
      </c>
      <c r="M10" s="55">
        <v>2026</v>
      </c>
      <c r="P10" s="8" t="s">
        <v>46</v>
      </c>
    </row>
    <row r="13" spans="2:16" s="8" customFormat="1" x14ac:dyDescent="0.2">
      <c r="B13" s="8" t="s">
        <v>48</v>
      </c>
    </row>
    <row r="15" spans="2:16" x14ac:dyDescent="0.2">
      <c r="B15" s="1" t="s">
        <v>97</v>
      </c>
    </row>
    <row r="16" spans="2:16" x14ac:dyDescent="0.2">
      <c r="B16" s="43" t="s">
        <v>111</v>
      </c>
      <c r="F16" s="2" t="s">
        <v>95</v>
      </c>
      <c r="I16" s="49">
        <f>'Tab 5_ Brondata'!I45</f>
        <v>1.6907433128186315E-2</v>
      </c>
      <c r="J16" s="49">
        <f>'Tab 5_ Brondata'!J45</f>
        <v>1.6907433128186315E-2</v>
      </c>
      <c r="K16" s="49">
        <f>'Tab 5_ Brondata'!K45</f>
        <v>1.6907433128186315E-2</v>
      </c>
      <c r="L16" s="49">
        <f>'Tab 5_ Brondata'!L45</f>
        <v>1.6907433128186315E-2</v>
      </c>
      <c r="M16" s="49">
        <f>'Tab 5_ Brondata'!M45</f>
        <v>1.6907433128186315E-2</v>
      </c>
    </row>
    <row r="18" spans="2:16" s="8" customFormat="1" x14ac:dyDescent="0.2">
      <c r="B18" s="8" t="s">
        <v>100</v>
      </c>
    </row>
    <row r="20" spans="2:16" x14ac:dyDescent="0.2">
      <c r="B20" s="29" t="s">
        <v>98</v>
      </c>
    </row>
    <row r="21" spans="2:16" x14ac:dyDescent="0.2">
      <c r="B21" s="2" t="s">
        <v>112</v>
      </c>
      <c r="F21" s="2" t="s">
        <v>95</v>
      </c>
      <c r="I21" s="53">
        <f>ROUND(I16,3)</f>
        <v>1.7000000000000001E-2</v>
      </c>
      <c r="J21" s="53">
        <f t="shared" ref="J21:M21" si="0">ROUND(J16,3)</f>
        <v>1.7000000000000001E-2</v>
      </c>
      <c r="K21" s="53">
        <f t="shared" si="0"/>
        <v>1.7000000000000001E-2</v>
      </c>
      <c r="L21" s="53">
        <f t="shared" si="0"/>
        <v>1.7000000000000001E-2</v>
      </c>
      <c r="M21" s="53">
        <f t="shared" si="0"/>
        <v>1.7000000000000001E-2</v>
      </c>
      <c r="P21" s="26" t="s">
        <v>124</v>
      </c>
    </row>
  </sheetData>
  <mergeCells count="1">
    <mergeCell ref="B8:K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N59"/>
  <sheetViews>
    <sheetView showGridLines="0" zoomScaleNormal="100" workbookViewId="0">
      <pane ySplit="3" topLeftCell="A4" activePane="bottomLeft" state="frozen"/>
      <selection activeCell="O39" sqref="O39"/>
      <selection pane="bottomLeft"/>
    </sheetView>
  </sheetViews>
  <sheetFormatPr defaultRowHeight="12.75" x14ac:dyDescent="0.2"/>
  <cols>
    <col min="1" max="1" width="4.7109375" style="2" customWidth="1"/>
    <col min="2" max="2" width="26.7109375" style="2" customWidth="1"/>
    <col min="3" max="3" width="6.7109375" style="2" customWidth="1"/>
    <col min="4" max="4" width="26.7109375" style="2" customWidth="1"/>
    <col min="5" max="5" width="6.7109375" style="2" customWidth="1"/>
    <col min="6" max="6" width="24.7109375" style="2" customWidth="1"/>
    <col min="7" max="7" width="6.7109375" style="2" customWidth="1"/>
    <col min="8" max="8" width="26.7109375" style="2" customWidth="1"/>
    <col min="9" max="9" width="6.7109375" style="2" customWidth="1"/>
    <col min="10" max="10" width="24.7109375" style="2" customWidth="1"/>
    <col min="11" max="11" width="6.7109375" style="2" customWidth="1"/>
    <col min="12" max="12" width="24.7109375" style="2" customWidth="1"/>
    <col min="13" max="13" width="6.7109375" style="2" customWidth="1"/>
    <col min="14" max="14" width="24.7109375" style="2" customWidth="1"/>
    <col min="15" max="16384" width="9.140625" style="2"/>
  </cols>
  <sheetData>
    <row r="2" spans="2:14" s="7" customFormat="1" ht="18" x14ac:dyDescent="0.2">
      <c r="B2" s="7" t="s">
        <v>49</v>
      </c>
    </row>
    <row r="4" spans="2:14" s="8" customFormat="1" x14ac:dyDescent="0.2">
      <c r="B4" s="8" t="s">
        <v>15</v>
      </c>
    </row>
    <row r="6" spans="2:14" x14ac:dyDescent="0.2">
      <c r="B6" s="26" t="s">
        <v>132</v>
      </c>
    </row>
    <row r="8" spans="2:14" s="8" customFormat="1" x14ac:dyDescent="0.2">
      <c r="B8" s="8" t="s">
        <v>57</v>
      </c>
    </row>
    <row r="10" spans="2:14" x14ac:dyDescent="0.2">
      <c r="B10" s="63"/>
      <c r="C10" s="66"/>
      <c r="D10" s="66" t="s">
        <v>133</v>
      </c>
      <c r="E10" s="66"/>
      <c r="F10" s="66"/>
      <c r="G10" s="66"/>
      <c r="H10" s="66" t="s">
        <v>126</v>
      </c>
      <c r="I10" s="64"/>
      <c r="J10" s="64"/>
      <c r="K10" s="64"/>
      <c r="L10" s="66" t="s">
        <v>32</v>
      </c>
      <c r="M10" s="64"/>
      <c r="N10" s="65"/>
    </row>
    <row r="11" spans="2:14" x14ac:dyDescent="0.2">
      <c r="B11" s="56"/>
      <c r="C11" s="57"/>
      <c r="D11" s="57"/>
      <c r="E11" s="57"/>
      <c r="F11" s="57"/>
      <c r="G11" s="57"/>
      <c r="H11" s="57"/>
      <c r="I11" s="57"/>
      <c r="J11" s="57"/>
      <c r="K11" s="57"/>
      <c r="L11" s="57"/>
      <c r="M11" s="57"/>
      <c r="N11" s="58"/>
    </row>
    <row r="12" spans="2:14" x14ac:dyDescent="0.2">
      <c r="B12" s="56"/>
      <c r="C12" s="57"/>
      <c r="D12" s="57"/>
      <c r="E12" s="57"/>
      <c r="F12" s="57"/>
      <c r="G12" s="57"/>
      <c r="H12" s="57"/>
      <c r="I12" s="57"/>
      <c r="J12" s="57"/>
      <c r="K12" s="57"/>
      <c r="L12" s="57"/>
      <c r="M12" s="57"/>
      <c r="N12" s="58"/>
    </row>
    <row r="13" spans="2:14" x14ac:dyDescent="0.2">
      <c r="B13" s="56"/>
      <c r="F13" s="57"/>
      <c r="G13" s="67"/>
      <c r="H13" s="68"/>
      <c r="I13" s="69"/>
      <c r="J13" s="57"/>
      <c r="K13" s="57"/>
      <c r="L13" s="57"/>
      <c r="M13" s="57"/>
      <c r="N13" s="58"/>
    </row>
    <row r="14" spans="2:14" x14ac:dyDescent="0.2">
      <c r="B14" s="56"/>
      <c r="F14" s="57"/>
      <c r="G14" s="73"/>
      <c r="H14" s="42" t="s">
        <v>128</v>
      </c>
      <c r="I14" s="74"/>
      <c r="J14" s="57"/>
      <c r="K14" s="57"/>
      <c r="L14" s="57"/>
      <c r="M14" s="57"/>
      <c r="N14" s="58"/>
    </row>
    <row r="15" spans="2:14" x14ac:dyDescent="0.2">
      <c r="B15" s="56"/>
      <c r="F15" s="57"/>
      <c r="G15" s="70"/>
      <c r="H15" s="71"/>
      <c r="I15" s="72"/>
      <c r="J15" s="57"/>
      <c r="K15" s="57"/>
      <c r="L15" s="57"/>
      <c r="M15" s="57"/>
      <c r="N15" s="58"/>
    </row>
    <row r="16" spans="2:14" x14ac:dyDescent="0.2">
      <c r="B16" s="56"/>
      <c r="C16" s="57"/>
      <c r="D16" s="57"/>
      <c r="E16" s="57"/>
      <c r="F16" s="57"/>
      <c r="G16" s="57"/>
      <c r="H16" s="57"/>
      <c r="I16" s="57"/>
      <c r="J16" s="57"/>
      <c r="K16" s="57"/>
      <c r="L16" s="57"/>
      <c r="M16" s="57"/>
      <c r="N16" s="58"/>
    </row>
    <row r="17" spans="2:14" x14ac:dyDescent="0.2">
      <c r="B17" s="56"/>
      <c r="F17" s="57"/>
      <c r="G17" s="57"/>
      <c r="H17" s="57"/>
      <c r="I17" s="57"/>
      <c r="J17" s="57"/>
      <c r="K17" s="57"/>
      <c r="L17" s="57"/>
      <c r="M17" s="57"/>
      <c r="N17" s="58"/>
    </row>
    <row r="18" spans="2:14" x14ac:dyDescent="0.2">
      <c r="B18" s="56"/>
      <c r="C18" s="67"/>
      <c r="D18" s="68"/>
      <c r="E18" s="69"/>
      <c r="F18" s="57"/>
      <c r="G18" s="67"/>
      <c r="H18" s="68"/>
      <c r="I18" s="69"/>
      <c r="J18" s="57"/>
      <c r="K18" s="67"/>
      <c r="L18" s="68"/>
      <c r="M18" s="69"/>
      <c r="N18" s="58"/>
    </row>
    <row r="19" spans="2:14" x14ac:dyDescent="0.2">
      <c r="B19" s="56"/>
      <c r="C19" s="73"/>
      <c r="D19" s="36" t="s">
        <v>127</v>
      </c>
      <c r="E19" s="74"/>
      <c r="F19" s="57"/>
      <c r="G19" s="73"/>
      <c r="H19" s="42" t="s">
        <v>129</v>
      </c>
      <c r="I19" s="74"/>
      <c r="J19" s="57"/>
      <c r="K19" s="73"/>
      <c r="L19" s="32" t="s">
        <v>131</v>
      </c>
      <c r="M19" s="74"/>
      <c r="N19" s="58"/>
    </row>
    <row r="20" spans="2:14" x14ac:dyDescent="0.2">
      <c r="B20" s="56"/>
      <c r="C20" s="70"/>
      <c r="D20" s="71"/>
      <c r="E20" s="72"/>
      <c r="F20" s="57"/>
      <c r="G20" s="70"/>
      <c r="H20" s="71"/>
      <c r="I20" s="72"/>
      <c r="J20" s="57"/>
      <c r="K20" s="70"/>
      <c r="L20" s="71"/>
      <c r="M20" s="72"/>
      <c r="N20" s="58"/>
    </row>
    <row r="21" spans="2:14" x14ac:dyDescent="0.2">
      <c r="B21" s="56"/>
      <c r="C21" s="57"/>
      <c r="D21" s="57"/>
      <c r="E21" s="57"/>
      <c r="F21" s="57"/>
      <c r="G21" s="57"/>
      <c r="H21" s="57"/>
      <c r="I21" s="57"/>
      <c r="J21" s="57"/>
      <c r="K21" s="57"/>
      <c r="L21" s="57"/>
      <c r="M21" s="57"/>
      <c r="N21" s="58"/>
    </row>
    <row r="22" spans="2:14" x14ac:dyDescent="0.2">
      <c r="B22" s="56"/>
      <c r="C22" s="57"/>
      <c r="D22" s="57"/>
      <c r="E22" s="57"/>
      <c r="F22" s="57"/>
      <c r="G22" s="57"/>
      <c r="H22" s="57"/>
      <c r="I22" s="57"/>
      <c r="J22" s="57"/>
      <c r="K22" s="57"/>
      <c r="L22" s="57"/>
      <c r="M22" s="57"/>
      <c r="N22" s="58"/>
    </row>
    <row r="23" spans="2:14" x14ac:dyDescent="0.2">
      <c r="B23" s="56"/>
      <c r="C23" s="57"/>
      <c r="D23" s="57"/>
      <c r="E23" s="57"/>
      <c r="F23" s="57"/>
      <c r="G23" s="67"/>
      <c r="H23" s="68"/>
      <c r="I23" s="69"/>
      <c r="J23" s="57"/>
      <c r="K23" s="57"/>
      <c r="L23" s="57"/>
      <c r="M23" s="57"/>
      <c r="N23" s="58"/>
    </row>
    <row r="24" spans="2:14" x14ac:dyDescent="0.2">
      <c r="B24" s="59"/>
      <c r="C24" s="57"/>
      <c r="D24" s="57"/>
      <c r="E24" s="57"/>
      <c r="F24" s="57"/>
      <c r="G24" s="73"/>
      <c r="H24" s="42" t="s">
        <v>130</v>
      </c>
      <c r="I24" s="74"/>
      <c r="J24" s="57"/>
      <c r="K24" s="57"/>
      <c r="L24" s="57"/>
      <c r="M24" s="57"/>
      <c r="N24" s="58"/>
    </row>
    <row r="25" spans="2:14" x14ac:dyDescent="0.2">
      <c r="B25" s="56"/>
      <c r="C25" s="57"/>
      <c r="D25" s="57"/>
      <c r="E25" s="57"/>
      <c r="F25" s="57"/>
      <c r="G25" s="70"/>
      <c r="H25" s="71"/>
      <c r="I25" s="72"/>
      <c r="J25" s="57"/>
      <c r="K25" s="57"/>
      <c r="L25" s="57"/>
      <c r="M25" s="57"/>
      <c r="N25" s="58"/>
    </row>
    <row r="26" spans="2:14" x14ac:dyDescent="0.2">
      <c r="B26" s="56"/>
      <c r="C26" s="57"/>
      <c r="D26" s="57"/>
      <c r="E26" s="57"/>
      <c r="F26" s="57"/>
      <c r="G26" s="57"/>
      <c r="H26" s="57"/>
      <c r="I26" s="57"/>
      <c r="J26" s="57"/>
      <c r="K26" s="57"/>
      <c r="L26" s="57"/>
      <c r="M26" s="57"/>
      <c r="N26" s="58"/>
    </row>
    <row r="27" spans="2:14" x14ac:dyDescent="0.2">
      <c r="B27" s="60"/>
      <c r="C27" s="61"/>
      <c r="D27" s="61"/>
      <c r="E27" s="61"/>
      <c r="F27" s="61"/>
      <c r="G27" s="61"/>
      <c r="H27" s="61"/>
      <c r="I27" s="61"/>
      <c r="J27" s="61"/>
      <c r="K27" s="61"/>
      <c r="L27" s="61"/>
      <c r="M27" s="61"/>
      <c r="N27" s="62"/>
    </row>
    <row r="29" spans="2:14" s="8" customFormat="1" x14ac:dyDescent="0.2">
      <c r="B29" s="8" t="s">
        <v>16</v>
      </c>
    </row>
    <row r="30" spans="2:14" x14ac:dyDescent="0.2">
      <c r="C30" s="9"/>
    </row>
    <row r="31" spans="2:14" x14ac:dyDescent="0.2">
      <c r="B31" s="29" t="s">
        <v>38</v>
      </c>
      <c r="C31" s="9"/>
      <c r="D31" s="29" t="s">
        <v>17</v>
      </c>
      <c r="F31" s="13"/>
    </row>
    <row r="32" spans="2:14" x14ac:dyDescent="0.2">
      <c r="C32" s="9"/>
    </row>
    <row r="33" spans="2:7" x14ac:dyDescent="0.2">
      <c r="B33" s="36">
        <v>123</v>
      </c>
      <c r="C33" s="9"/>
      <c r="D33" s="26" t="s">
        <v>69</v>
      </c>
    </row>
    <row r="34" spans="2:7" x14ac:dyDescent="0.2">
      <c r="B34" s="41">
        <f>B33</f>
        <v>123</v>
      </c>
      <c r="C34" s="9"/>
      <c r="D34" s="2" t="s">
        <v>18</v>
      </c>
    </row>
    <row r="35" spans="2:7" x14ac:dyDescent="0.2">
      <c r="B35" s="42">
        <f>B34+B33</f>
        <v>246</v>
      </c>
      <c r="C35" s="9"/>
      <c r="D35" s="2" t="s">
        <v>19</v>
      </c>
    </row>
    <row r="36" spans="2:7" x14ac:dyDescent="0.2">
      <c r="B36" s="32">
        <f>B34+B35</f>
        <v>369</v>
      </c>
      <c r="C36" s="9"/>
      <c r="D36" s="26" t="s">
        <v>70</v>
      </c>
      <c r="E36" s="13"/>
      <c r="F36" s="5"/>
    </row>
    <row r="37" spans="2:7" x14ac:dyDescent="0.2">
      <c r="B37" s="14"/>
      <c r="C37" s="9"/>
      <c r="D37" s="26" t="s">
        <v>20</v>
      </c>
      <c r="E37" s="13"/>
    </row>
    <row r="38" spans="2:7" x14ac:dyDescent="0.2">
      <c r="B38" s="9"/>
      <c r="C38" s="9"/>
    </row>
    <row r="39" spans="2:7" x14ac:dyDescent="0.2">
      <c r="B39" s="30" t="s">
        <v>21</v>
      </c>
      <c r="C39" s="9"/>
    </row>
    <row r="40" spans="2:7" x14ac:dyDescent="0.2">
      <c r="B40" s="34">
        <f>B36+16</f>
        <v>385</v>
      </c>
      <c r="C40" s="9"/>
      <c r="D40" s="2" t="s">
        <v>71</v>
      </c>
    </row>
    <row r="41" spans="2:7" x14ac:dyDescent="0.2">
      <c r="B41" s="35">
        <f>B34*PI()</f>
        <v>386.41589639154455</v>
      </c>
      <c r="C41" s="16"/>
      <c r="D41" s="2" t="s">
        <v>22</v>
      </c>
    </row>
    <row r="42" spans="2:7" x14ac:dyDescent="0.2">
      <c r="B42" s="16"/>
      <c r="C42" s="16"/>
    </row>
    <row r="43" spans="2:7" x14ac:dyDescent="0.2">
      <c r="B43" s="30" t="s">
        <v>23</v>
      </c>
      <c r="C43" s="17"/>
    </row>
    <row r="44" spans="2:7" x14ac:dyDescent="0.2">
      <c r="B44" s="40">
        <v>123</v>
      </c>
      <c r="C44" s="17"/>
      <c r="D44" s="26" t="s">
        <v>72</v>
      </c>
      <c r="G44" s="13"/>
    </row>
    <row r="45" spans="2:7" x14ac:dyDescent="0.2">
      <c r="B45" s="37">
        <v>124</v>
      </c>
      <c r="C45" s="17"/>
      <c r="D45" s="26" t="s">
        <v>74</v>
      </c>
    </row>
    <row r="46" spans="2:7" x14ac:dyDescent="0.2">
      <c r="B46" s="38">
        <f>B44-B45</f>
        <v>-1</v>
      </c>
      <c r="C46" s="18"/>
      <c r="D46" s="2" t="s">
        <v>56</v>
      </c>
    </row>
    <row r="49" spans="2:4" x14ac:dyDescent="0.2">
      <c r="B49" s="29" t="s">
        <v>33</v>
      </c>
    </row>
    <row r="50" spans="2:4" x14ac:dyDescent="0.2">
      <c r="B50" s="1"/>
    </row>
    <row r="51" spans="2:4" x14ac:dyDescent="0.2">
      <c r="B51" s="30" t="s">
        <v>39</v>
      </c>
    </row>
    <row r="52" spans="2:4" x14ac:dyDescent="0.2">
      <c r="B52" s="23" t="s">
        <v>32</v>
      </c>
      <c r="C52" s="9"/>
      <c r="D52" s="3" t="s">
        <v>42</v>
      </c>
    </row>
    <row r="53" spans="2:4" x14ac:dyDescent="0.2">
      <c r="B53" s="36" t="s">
        <v>30</v>
      </c>
      <c r="C53" s="9"/>
      <c r="D53" s="3" t="s">
        <v>34</v>
      </c>
    </row>
    <row r="54" spans="2:4" x14ac:dyDescent="0.2">
      <c r="B54" s="33" t="s">
        <v>31</v>
      </c>
      <c r="C54" s="9"/>
      <c r="D54" s="3" t="s">
        <v>35</v>
      </c>
    </row>
    <row r="55" spans="2:4" x14ac:dyDescent="0.2">
      <c r="B55" s="15" t="s">
        <v>31</v>
      </c>
      <c r="C55" s="9"/>
      <c r="D55" s="3" t="s">
        <v>37</v>
      </c>
    </row>
    <row r="56" spans="2:4" x14ac:dyDescent="0.2">
      <c r="C56" s="9"/>
      <c r="D56" s="3"/>
    </row>
    <row r="57" spans="2:4" x14ac:dyDescent="0.2">
      <c r="B57" s="30" t="s">
        <v>41</v>
      </c>
      <c r="C57" s="9"/>
      <c r="D57" s="3"/>
    </row>
    <row r="58" spans="2:4" x14ac:dyDescent="0.2">
      <c r="B58" s="24" t="s">
        <v>36</v>
      </c>
      <c r="C58" s="9"/>
      <c r="D58" s="3" t="s">
        <v>43</v>
      </c>
    </row>
    <row r="59" spans="2:4" x14ac:dyDescent="0.2">
      <c r="B59" s="25" t="s">
        <v>40</v>
      </c>
      <c r="D59" s="26" t="s">
        <v>73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20"/>
  <sheetViews>
    <sheetView showGridLines="0" zoomScaleNormal="100" workbookViewId="0">
      <pane ySplit="3" topLeftCell="A4" activePane="bottomLeft" state="frozen"/>
      <selection activeCell="O39" sqref="O39"/>
      <selection pane="bottomLeft"/>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0.7109375" style="2" customWidth="1"/>
    <col min="7" max="7" width="4.5703125" style="2" customWidth="1"/>
    <col min="8" max="16384" width="9.140625" style="2"/>
  </cols>
  <sheetData>
    <row r="2" spans="2:6" s="12" customFormat="1" ht="18" x14ac:dyDescent="0.2">
      <c r="B2" s="4" t="s">
        <v>24</v>
      </c>
    </row>
    <row r="4" spans="2:6" s="8" customFormat="1" x14ac:dyDescent="0.2">
      <c r="B4" s="8" t="s">
        <v>25</v>
      </c>
    </row>
    <row r="6" spans="2:6" x14ac:dyDescent="0.2">
      <c r="B6" s="30" t="s">
        <v>63</v>
      </c>
    </row>
    <row r="7" spans="2:6" x14ac:dyDescent="0.2">
      <c r="B7" s="30" t="s">
        <v>64</v>
      </c>
    </row>
    <row r="9" spans="2:6" x14ac:dyDescent="0.2">
      <c r="B9" s="19" t="s">
        <v>50</v>
      </c>
      <c r="C9" s="19" t="s">
        <v>51</v>
      </c>
      <c r="D9" s="19" t="s">
        <v>52</v>
      </c>
      <c r="E9" s="19" t="s">
        <v>62</v>
      </c>
      <c r="F9" s="19" t="s">
        <v>58</v>
      </c>
    </row>
    <row r="10" spans="2:6" x14ac:dyDescent="0.2">
      <c r="B10" s="20"/>
      <c r="C10" s="27" t="s">
        <v>60</v>
      </c>
      <c r="D10" s="27" t="s">
        <v>26</v>
      </c>
      <c r="E10" s="27" t="s">
        <v>65</v>
      </c>
      <c r="F10" s="27" t="s">
        <v>59</v>
      </c>
    </row>
    <row r="11" spans="2:6" ht="14.25" x14ac:dyDescent="0.2">
      <c r="B11" s="28">
        <v>1</v>
      </c>
      <c r="C11" s="2" t="s">
        <v>134</v>
      </c>
      <c r="D11" s="6" t="s">
        <v>135</v>
      </c>
      <c r="E11" s="47" t="s">
        <v>99</v>
      </c>
      <c r="F11" s="48">
        <v>44039</v>
      </c>
    </row>
    <row r="12" spans="2:6" x14ac:dyDescent="0.2">
      <c r="B12" s="6">
        <v>2</v>
      </c>
      <c r="C12" s="6"/>
      <c r="D12" s="6"/>
      <c r="E12" s="6"/>
      <c r="F12" s="6"/>
    </row>
    <row r="13" spans="2:6" x14ac:dyDescent="0.2">
      <c r="B13" s="6">
        <v>3</v>
      </c>
      <c r="C13" s="6"/>
      <c r="D13" s="6"/>
      <c r="E13" s="6"/>
      <c r="F13" s="6"/>
    </row>
    <row r="14" spans="2:6" x14ac:dyDescent="0.2">
      <c r="B14" s="6">
        <v>4</v>
      </c>
      <c r="C14" s="6"/>
      <c r="D14" s="6"/>
      <c r="E14" s="6"/>
      <c r="F14" s="6"/>
    </row>
    <row r="15" spans="2:6" x14ac:dyDescent="0.2">
      <c r="B15" s="6">
        <v>5</v>
      </c>
      <c r="C15" s="6"/>
      <c r="D15" s="6"/>
      <c r="E15" s="6"/>
      <c r="F15" s="6"/>
    </row>
    <row r="16" spans="2:6" x14ac:dyDescent="0.2">
      <c r="B16" s="6">
        <v>6</v>
      </c>
      <c r="C16" s="6"/>
      <c r="D16" s="6"/>
      <c r="E16" s="6"/>
      <c r="F16" s="6"/>
    </row>
    <row r="17" spans="2:6" x14ac:dyDescent="0.2">
      <c r="B17" s="6">
        <v>7</v>
      </c>
      <c r="C17" s="6"/>
      <c r="D17" s="6"/>
      <c r="E17" s="6"/>
      <c r="F17" s="6"/>
    </row>
    <row r="18" spans="2:6" x14ac:dyDescent="0.2">
      <c r="B18" s="6">
        <v>8</v>
      </c>
      <c r="C18" s="6"/>
      <c r="D18" s="6"/>
      <c r="E18" s="6"/>
      <c r="F18" s="6"/>
    </row>
    <row r="19" spans="2:6" x14ac:dyDescent="0.2">
      <c r="B19" s="6">
        <v>9</v>
      </c>
      <c r="C19" s="6"/>
      <c r="D19" s="6"/>
      <c r="E19" s="6"/>
      <c r="F19" s="6"/>
    </row>
    <row r="20" spans="2:6" x14ac:dyDescent="0.2">
      <c r="B20" s="6">
        <v>10</v>
      </c>
      <c r="C20" s="6"/>
      <c r="D20" s="6"/>
      <c r="E20" s="6"/>
      <c r="F20" s="6"/>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P19"/>
  <sheetViews>
    <sheetView showGridLines="0" zoomScaleNormal="100" workbookViewId="0">
      <pane xSplit="6" ySplit="8" topLeftCell="G9" activePane="bottomRight" state="frozen"/>
      <selection activeCell="O39" sqref="O39"/>
      <selection pane="topRight" activeCell="O39" sqref="O39"/>
      <selection pane="bottomLeft" activeCell="O39" sqref="O39"/>
      <selection pane="bottomRight"/>
    </sheetView>
  </sheetViews>
  <sheetFormatPr defaultRowHeight="12.75" x14ac:dyDescent="0.2"/>
  <cols>
    <col min="1" max="1" width="4.7109375" style="2" customWidth="1"/>
    <col min="2" max="2" width="52.7109375" style="2" customWidth="1"/>
    <col min="3" max="5" width="4.7109375" style="2" customWidth="1"/>
    <col min="6" max="6" width="13.7109375" style="2" customWidth="1"/>
    <col min="7" max="8" width="2.7109375" style="2" customWidth="1"/>
    <col min="9" max="14" width="12.5703125" style="2" customWidth="1"/>
    <col min="15" max="15" width="2.7109375" style="2" customWidth="1"/>
    <col min="16" max="30" width="13.7109375" style="2" customWidth="1"/>
    <col min="31" max="16384" width="9.140625" style="2"/>
  </cols>
  <sheetData>
    <row r="2" spans="2:16" s="21" customFormat="1" ht="18" x14ac:dyDescent="0.2">
      <c r="B2" s="21" t="s">
        <v>32</v>
      </c>
    </row>
    <row r="4" spans="2:16" x14ac:dyDescent="0.2">
      <c r="B4" s="29" t="s">
        <v>54</v>
      </c>
      <c r="C4" s="1"/>
      <c r="D4" s="1"/>
    </row>
    <row r="5" spans="2:16" x14ac:dyDescent="0.2">
      <c r="B5" s="26" t="s">
        <v>117</v>
      </c>
      <c r="C5" s="3"/>
      <c r="D5" s="3"/>
    </row>
    <row r="7" spans="2:16" s="8" customFormat="1" x14ac:dyDescent="0.2">
      <c r="B7" s="8" t="s">
        <v>44</v>
      </c>
      <c r="F7" s="8" t="s">
        <v>27</v>
      </c>
      <c r="I7" s="55">
        <v>2022</v>
      </c>
      <c r="J7" s="55">
        <v>2023</v>
      </c>
      <c r="K7" s="55">
        <v>2024</v>
      </c>
      <c r="L7" s="55">
        <v>2025</v>
      </c>
      <c r="M7" s="55">
        <v>2026</v>
      </c>
      <c r="P7" s="8" t="s">
        <v>46</v>
      </c>
    </row>
    <row r="10" spans="2:16" s="8" customFormat="1" x14ac:dyDescent="0.2">
      <c r="B10" s="8" t="s">
        <v>61</v>
      </c>
    </row>
    <row r="12" spans="2:16" x14ac:dyDescent="0.2">
      <c r="B12" s="29" t="s">
        <v>94</v>
      </c>
      <c r="F12" s="2" t="s">
        <v>95</v>
      </c>
      <c r="I12" s="53">
        <f>'Tab 6_Berekening WACC BV'!I42</f>
        <v>3.1E-2</v>
      </c>
      <c r="J12" s="53">
        <f>'Tab 6_Berekening WACC BV'!J42</f>
        <v>0.03</v>
      </c>
      <c r="K12" s="53">
        <f>'Tab 6_Berekening WACC BV'!K42</f>
        <v>2.9000000000000001E-2</v>
      </c>
      <c r="L12" s="53">
        <f>'Tab 6_Berekening WACC BV'!L42</f>
        <v>2.9000000000000001E-2</v>
      </c>
      <c r="M12" s="53">
        <f>'Tab 6_Berekening WACC BV'!M42</f>
        <v>2.9000000000000001E-2</v>
      </c>
    </row>
    <row r="14" spans="2:16" x14ac:dyDescent="0.2">
      <c r="B14" s="1" t="s">
        <v>96</v>
      </c>
      <c r="F14" s="2" t="s">
        <v>95</v>
      </c>
      <c r="I14" s="53">
        <f>'Tab 7_Berekening WACC NV'!I42</f>
        <v>2.9000000000000001E-2</v>
      </c>
      <c r="J14" s="53">
        <f>'Tab 7_Berekening WACC NV'!J42</f>
        <v>2.9000000000000001E-2</v>
      </c>
      <c r="K14" s="53">
        <f>'Tab 7_Berekening WACC NV'!K42</f>
        <v>2.9000000000000001E-2</v>
      </c>
      <c r="L14" s="53">
        <f>'Tab 7_Berekening WACC NV'!L42</f>
        <v>2.9000000000000001E-2</v>
      </c>
      <c r="M14" s="53">
        <f>'Tab 7_Berekening WACC NV'!M42</f>
        <v>2.9000000000000001E-2</v>
      </c>
    </row>
    <row r="16" spans="2:16" x14ac:dyDescent="0.2">
      <c r="B16" s="1" t="s">
        <v>98</v>
      </c>
      <c r="F16" s="2" t="s">
        <v>95</v>
      </c>
      <c r="I16" s="53">
        <f>'Tab 8_Berekening inflatie'!I21</f>
        <v>1.7000000000000001E-2</v>
      </c>
      <c r="J16" s="53">
        <f>'Tab 8_Berekening inflatie'!J21</f>
        <v>1.7000000000000001E-2</v>
      </c>
      <c r="K16" s="53">
        <f>'Tab 8_Berekening inflatie'!K21</f>
        <v>1.7000000000000001E-2</v>
      </c>
      <c r="L16" s="53">
        <f>'Tab 8_Berekening inflatie'!L21</f>
        <v>1.7000000000000001E-2</v>
      </c>
      <c r="M16" s="53">
        <f>'Tab 8_Berekening inflatie'!M21</f>
        <v>1.7000000000000001E-2</v>
      </c>
    </row>
    <row r="19" spans="2:2" x14ac:dyDescent="0.2">
      <c r="B19"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Normal="100" workbookViewId="0"/>
  </sheetViews>
  <sheetFormatPr defaultRowHeight="12.75" x14ac:dyDescent="0.2"/>
  <cols>
    <col min="1" max="16384" width="9.140625" style="24"/>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FFE1"/>
  </sheetPr>
  <dimension ref="B2:R45"/>
  <sheetViews>
    <sheetView showGridLines="0" zoomScaleNormal="100" workbookViewId="0">
      <pane xSplit="6" ySplit="11" topLeftCell="G12" activePane="bottomRight" state="frozen"/>
      <selection activeCell="R6" sqref="R6"/>
      <selection pane="topRight" activeCell="R6" sqref="R6"/>
      <selection pane="bottomLeft" activeCell="R6" sqref="R6"/>
      <selection pane="bottomRight"/>
    </sheetView>
  </sheetViews>
  <sheetFormatPr defaultRowHeight="12.75" x14ac:dyDescent="0.2"/>
  <cols>
    <col min="1" max="1" width="4.7109375" style="2" customWidth="1"/>
    <col min="2" max="2" width="52.7109375" style="2" customWidth="1"/>
    <col min="3" max="3" width="4.7109375" style="2" customWidth="1"/>
    <col min="4" max="5" width="4.5703125" style="2" customWidth="1"/>
    <col min="6" max="6" width="13.7109375" style="2" customWidth="1"/>
    <col min="7" max="8" width="2.7109375" style="2" customWidth="1"/>
    <col min="9" max="14" width="12.5703125" style="2" customWidth="1"/>
    <col min="15" max="15" width="2.7109375" style="2" customWidth="1"/>
    <col min="16" max="16" width="17.140625" style="2" customWidth="1"/>
    <col min="17" max="17" width="49" style="2" customWidth="1"/>
    <col min="18" max="18" width="13.7109375" style="2" customWidth="1"/>
    <col min="19" max="19" width="2.7109375" style="2" customWidth="1"/>
    <col min="20" max="34" width="13.7109375" style="2" customWidth="1"/>
    <col min="35" max="16384" width="9.140625" style="2"/>
  </cols>
  <sheetData>
    <row r="2" spans="2:18" s="21" customFormat="1" ht="18" x14ac:dyDescent="0.2">
      <c r="B2" s="21" t="s">
        <v>120</v>
      </c>
    </row>
    <row r="4" spans="2:18" x14ac:dyDescent="0.2">
      <c r="B4" s="29" t="s">
        <v>28</v>
      </c>
      <c r="C4" s="1"/>
      <c r="D4" s="1"/>
      <c r="I4"/>
    </row>
    <row r="5" spans="2:18" x14ac:dyDescent="0.2">
      <c r="B5" s="26" t="s">
        <v>118</v>
      </c>
      <c r="C5" s="3"/>
      <c r="D5" s="3"/>
    </row>
    <row r="6" spans="2:18" x14ac:dyDescent="0.2">
      <c r="B6" s="26"/>
      <c r="C6" s="3"/>
      <c r="D6" s="3"/>
    </row>
    <row r="7" spans="2:18" x14ac:dyDescent="0.2">
      <c r="B7" s="30" t="s">
        <v>29</v>
      </c>
      <c r="C7" s="3"/>
      <c r="D7" s="3"/>
    </row>
    <row r="8" spans="2:18" ht="27.75" customHeight="1" x14ac:dyDescent="0.2">
      <c r="B8" s="78" t="s">
        <v>119</v>
      </c>
      <c r="C8" s="78"/>
      <c r="D8" s="78"/>
      <c r="E8" s="78"/>
      <c r="F8" s="78"/>
      <c r="G8" s="78"/>
      <c r="H8" s="78"/>
      <c r="I8" s="78"/>
      <c r="J8" s="78"/>
      <c r="K8" s="78"/>
    </row>
    <row r="10" spans="2:18" s="8" customFormat="1" x14ac:dyDescent="0.2">
      <c r="B10" s="8" t="s">
        <v>44</v>
      </c>
      <c r="F10" s="8" t="s">
        <v>27</v>
      </c>
      <c r="I10" s="55">
        <v>2022</v>
      </c>
      <c r="J10" s="55">
        <v>2023</v>
      </c>
      <c r="K10" s="55">
        <v>2024</v>
      </c>
      <c r="L10" s="55">
        <v>2025</v>
      </c>
      <c r="M10" s="55">
        <v>2026</v>
      </c>
      <c r="P10" s="8" t="s">
        <v>45</v>
      </c>
      <c r="R10" s="8" t="s">
        <v>46</v>
      </c>
    </row>
    <row r="13" spans="2:18" s="8" customFormat="1" x14ac:dyDescent="0.2">
      <c r="B13" s="8" t="s">
        <v>83</v>
      </c>
    </row>
    <row r="15" spans="2:18" x14ac:dyDescent="0.2">
      <c r="B15" s="1" t="s">
        <v>47</v>
      </c>
    </row>
    <row r="16" spans="2:18" x14ac:dyDescent="0.2">
      <c r="B16" s="43" t="s">
        <v>85</v>
      </c>
      <c r="F16" s="2" t="s">
        <v>95</v>
      </c>
      <c r="I16" s="45">
        <v>0.44618924529835263</v>
      </c>
      <c r="J16" s="45">
        <v>0.44618924529835263</v>
      </c>
      <c r="K16" s="45">
        <v>0.44618924529835263</v>
      </c>
      <c r="L16" s="45">
        <v>0.44618924529835263</v>
      </c>
      <c r="M16" s="45">
        <v>0.44618924529835263</v>
      </c>
      <c r="P16" s="2" t="s">
        <v>134</v>
      </c>
      <c r="R16" s="5"/>
    </row>
    <row r="17" spans="2:18" x14ac:dyDescent="0.2">
      <c r="B17" s="2" t="s">
        <v>84</v>
      </c>
      <c r="F17" s="2" t="s">
        <v>95</v>
      </c>
      <c r="I17" s="45">
        <v>0.217</v>
      </c>
      <c r="J17" s="45">
        <v>0.217</v>
      </c>
      <c r="K17" s="45">
        <v>0.217</v>
      </c>
      <c r="L17" s="45">
        <v>0.217</v>
      </c>
      <c r="M17" s="45">
        <v>0.217</v>
      </c>
      <c r="P17" s="2" t="s">
        <v>134</v>
      </c>
    </row>
    <row r="19" spans="2:18" x14ac:dyDescent="0.2">
      <c r="B19" s="1" t="s">
        <v>89</v>
      </c>
    </row>
    <row r="20" spans="2:18" x14ac:dyDescent="0.2">
      <c r="B20" s="2" t="s">
        <v>86</v>
      </c>
      <c r="F20" s="2" t="s">
        <v>95</v>
      </c>
      <c r="I20" s="45">
        <v>1.59921895006402E-3</v>
      </c>
      <c r="J20" s="45">
        <v>1.59921895006402E-3</v>
      </c>
      <c r="K20" s="45">
        <v>1.59921895006402E-3</v>
      </c>
      <c r="L20" s="45">
        <v>1.59921895006402E-3</v>
      </c>
      <c r="M20" s="45">
        <v>1.59921895006402E-3</v>
      </c>
      <c r="P20" s="2" t="s">
        <v>134</v>
      </c>
    </row>
    <row r="21" spans="2:18" x14ac:dyDescent="0.2">
      <c r="B21" s="2" t="s">
        <v>87</v>
      </c>
      <c r="F21" s="2" t="s">
        <v>95</v>
      </c>
      <c r="I21" s="45">
        <v>0.05</v>
      </c>
      <c r="J21" s="45">
        <v>0.05</v>
      </c>
      <c r="K21" s="45">
        <v>0.05</v>
      </c>
      <c r="L21" s="45">
        <v>0.05</v>
      </c>
      <c r="M21" s="45">
        <v>0.05</v>
      </c>
      <c r="P21" s="2" t="s">
        <v>134</v>
      </c>
    </row>
    <row r="22" spans="2:18" x14ac:dyDescent="0.2">
      <c r="B22" s="2" t="s">
        <v>88</v>
      </c>
      <c r="F22" s="22"/>
      <c r="I22" s="46">
        <v>0.39485740969546723</v>
      </c>
      <c r="J22" s="46">
        <v>0.39485740969546723</v>
      </c>
      <c r="K22" s="46">
        <v>0.39485740969546723</v>
      </c>
      <c r="L22" s="46">
        <v>0.39485740969546723</v>
      </c>
      <c r="M22" s="46">
        <v>0.39485740969546723</v>
      </c>
      <c r="P22" s="2" t="s">
        <v>134</v>
      </c>
    </row>
    <row r="23" spans="2:18" x14ac:dyDescent="0.2">
      <c r="P23" s="22"/>
    </row>
    <row r="24" spans="2:18" x14ac:dyDescent="0.2">
      <c r="B24" s="1" t="s">
        <v>90</v>
      </c>
      <c r="P24" s="22"/>
    </row>
    <row r="25" spans="2:18" x14ac:dyDescent="0.2">
      <c r="B25" s="2" t="s">
        <v>91</v>
      </c>
      <c r="F25" s="2" t="s">
        <v>95</v>
      </c>
      <c r="I25" s="45">
        <v>1.3395272472737993E-2</v>
      </c>
      <c r="J25" s="45">
        <v>1.1707564397288534E-2</v>
      </c>
      <c r="K25" s="45">
        <v>1.0692538314176242E-2</v>
      </c>
      <c r="L25" s="45">
        <v>1.0318201886236366E-2</v>
      </c>
      <c r="M25" s="45">
        <v>1.0332486147951663E-2</v>
      </c>
      <c r="P25" s="2" t="s">
        <v>134</v>
      </c>
    </row>
    <row r="26" spans="2:18" x14ac:dyDescent="0.2">
      <c r="B26" s="2" t="s">
        <v>93</v>
      </c>
      <c r="F26" s="2" t="s">
        <v>95</v>
      </c>
      <c r="I26" s="45">
        <v>1.5E-3</v>
      </c>
      <c r="J26" s="45">
        <v>1.5E-3</v>
      </c>
      <c r="K26" s="45">
        <v>1.5E-3</v>
      </c>
      <c r="L26" s="45">
        <v>1.5E-3</v>
      </c>
      <c r="M26" s="45">
        <v>1.5E-3</v>
      </c>
      <c r="P26" s="2" t="s">
        <v>134</v>
      </c>
    </row>
    <row r="28" spans="2:18" s="8" customFormat="1" x14ac:dyDescent="0.2">
      <c r="B28" s="8" t="s">
        <v>92</v>
      </c>
    </row>
    <row r="30" spans="2:18" x14ac:dyDescent="0.2">
      <c r="B30" s="1" t="s">
        <v>47</v>
      </c>
    </row>
    <row r="31" spans="2:18" x14ac:dyDescent="0.2">
      <c r="B31" s="43" t="s">
        <v>85</v>
      </c>
      <c r="F31" s="2" t="s">
        <v>95</v>
      </c>
      <c r="I31" s="45">
        <v>0.44618924529835263</v>
      </c>
      <c r="J31" s="45">
        <v>0.44618924529835263</v>
      </c>
      <c r="K31" s="45">
        <v>0.44618924529835263</v>
      </c>
      <c r="L31" s="45">
        <v>0.44618924529835263</v>
      </c>
      <c r="M31" s="45">
        <v>0.44618924529835263</v>
      </c>
      <c r="P31" s="2" t="s">
        <v>134</v>
      </c>
      <c r="R31" s="5"/>
    </row>
    <row r="32" spans="2:18" x14ac:dyDescent="0.2">
      <c r="B32" s="2" t="s">
        <v>84</v>
      </c>
      <c r="F32" s="2" t="s">
        <v>95</v>
      </c>
      <c r="I32" s="44">
        <v>0.217</v>
      </c>
      <c r="J32" s="44">
        <v>0.217</v>
      </c>
      <c r="K32" s="44">
        <v>0.217</v>
      </c>
      <c r="L32" s="44">
        <v>0.217</v>
      </c>
      <c r="M32" s="44">
        <v>0.217</v>
      </c>
      <c r="P32" s="2" t="s">
        <v>134</v>
      </c>
    </row>
    <row r="33" spans="2:16" x14ac:dyDescent="0.2">
      <c r="P33" s="22"/>
    </row>
    <row r="34" spans="2:16" x14ac:dyDescent="0.2">
      <c r="B34" s="1" t="s">
        <v>89</v>
      </c>
      <c r="P34" s="22"/>
    </row>
    <row r="35" spans="2:16" x14ac:dyDescent="0.2">
      <c r="B35" s="2" t="s">
        <v>86</v>
      </c>
      <c r="F35" s="2" t="s">
        <v>95</v>
      </c>
      <c r="I35" s="45">
        <v>1.59921895006402E-3</v>
      </c>
      <c r="J35" s="45">
        <v>1.59921895006402E-3</v>
      </c>
      <c r="K35" s="45">
        <v>1.59921895006402E-3</v>
      </c>
      <c r="L35" s="45">
        <v>1.59921895006402E-3</v>
      </c>
      <c r="M35" s="45">
        <v>1.59921895006402E-3</v>
      </c>
      <c r="P35" s="2" t="s">
        <v>134</v>
      </c>
    </row>
    <row r="36" spans="2:16" x14ac:dyDescent="0.2">
      <c r="B36" s="2" t="s">
        <v>87</v>
      </c>
      <c r="F36" s="2" t="s">
        <v>95</v>
      </c>
      <c r="I36" s="45">
        <v>0.05</v>
      </c>
      <c r="J36" s="45">
        <v>0.05</v>
      </c>
      <c r="K36" s="45">
        <v>0.05</v>
      </c>
      <c r="L36" s="45">
        <v>0.05</v>
      </c>
      <c r="M36" s="45">
        <v>0.05</v>
      </c>
      <c r="P36" s="2" t="s">
        <v>134</v>
      </c>
    </row>
    <row r="37" spans="2:16" x14ac:dyDescent="0.2">
      <c r="B37" s="2" t="s">
        <v>88</v>
      </c>
      <c r="F37" s="22"/>
      <c r="I37" s="46">
        <v>0.39485740969546723</v>
      </c>
      <c r="J37" s="46">
        <v>0.39485740969546723</v>
      </c>
      <c r="K37" s="46">
        <v>0.39485740969546723</v>
      </c>
      <c r="L37" s="46">
        <v>0.39485740969546723</v>
      </c>
      <c r="M37" s="46">
        <v>0.39485740969546723</v>
      </c>
      <c r="P37" s="2" t="s">
        <v>134</v>
      </c>
    </row>
    <row r="38" spans="2:16" x14ac:dyDescent="0.2">
      <c r="P38" s="22"/>
    </row>
    <row r="39" spans="2:16" x14ac:dyDescent="0.2">
      <c r="B39" s="1" t="s">
        <v>90</v>
      </c>
      <c r="P39" s="22"/>
    </row>
    <row r="40" spans="2:16" x14ac:dyDescent="0.2">
      <c r="B40" s="2" t="s">
        <v>91</v>
      </c>
      <c r="F40" s="2" t="s">
        <v>95</v>
      </c>
      <c r="I40" s="45">
        <v>1.0100313881520773E-2</v>
      </c>
      <c r="J40" s="45">
        <v>1.0100313881520773E-2</v>
      </c>
      <c r="K40" s="45">
        <v>1.0100313881520773E-2</v>
      </c>
      <c r="L40" s="45">
        <v>1.0100313881520773E-2</v>
      </c>
      <c r="M40" s="45">
        <v>1.0100313881520773E-2</v>
      </c>
      <c r="P40" s="2" t="s">
        <v>134</v>
      </c>
    </row>
    <row r="41" spans="2:16" x14ac:dyDescent="0.2">
      <c r="B41" s="2" t="s">
        <v>93</v>
      </c>
      <c r="F41" s="2" t="s">
        <v>95</v>
      </c>
      <c r="I41" s="44">
        <v>1.5E-3</v>
      </c>
      <c r="J41" s="44">
        <v>1.5E-3</v>
      </c>
      <c r="K41" s="44">
        <v>1.5E-3</v>
      </c>
      <c r="L41" s="44">
        <v>1.5E-3</v>
      </c>
      <c r="M41" s="44">
        <v>1.5E-3</v>
      </c>
      <c r="P41" s="2" t="s">
        <v>134</v>
      </c>
    </row>
    <row r="43" spans="2:16" s="8" customFormat="1" x14ac:dyDescent="0.2">
      <c r="B43" s="8" t="s">
        <v>97</v>
      </c>
    </row>
    <row r="45" spans="2:16" x14ac:dyDescent="0.2">
      <c r="B45" s="2" t="s">
        <v>97</v>
      </c>
      <c r="F45" s="2" t="s">
        <v>95</v>
      </c>
      <c r="I45" s="45">
        <v>1.6907433128186315E-2</v>
      </c>
      <c r="J45" s="45">
        <v>1.6907433128186315E-2</v>
      </c>
      <c r="K45" s="45">
        <v>1.6907433128186315E-2</v>
      </c>
      <c r="L45" s="45">
        <v>1.6907433128186315E-2</v>
      </c>
      <c r="M45" s="45">
        <v>1.6907433128186315E-2</v>
      </c>
      <c r="P45" s="2" t="s">
        <v>134</v>
      </c>
    </row>
  </sheetData>
  <mergeCells count="1">
    <mergeCell ref="B8:K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Normal="100" workbookViewId="0"/>
  </sheetViews>
  <sheetFormatPr defaultRowHeight="12.75" x14ac:dyDescent="0.2"/>
  <cols>
    <col min="1" max="16384" width="9.140625" style="24"/>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P42"/>
  <sheetViews>
    <sheetView showGridLines="0" zoomScaleNormal="100" workbookViewId="0">
      <pane xSplit="6" ySplit="13" topLeftCell="G14" activePane="bottomRight" state="frozen"/>
      <selection activeCell="R6" sqref="R6"/>
      <selection pane="topRight" activeCell="R6" sqref="R6"/>
      <selection pane="bottomLeft" activeCell="R6" sqref="R6"/>
      <selection pane="bottomRight"/>
    </sheetView>
  </sheetViews>
  <sheetFormatPr defaultRowHeight="12.75" x14ac:dyDescent="0.2"/>
  <cols>
    <col min="1" max="1" width="4.7109375" style="2" customWidth="1"/>
    <col min="2" max="2" width="52.7109375" style="2" customWidth="1"/>
    <col min="3" max="3" width="4.7109375" style="2" customWidth="1"/>
    <col min="4" max="5" width="4.5703125" style="2" customWidth="1"/>
    <col min="6" max="6" width="13.7109375" style="2" customWidth="1"/>
    <col min="7" max="8" width="2.7109375" style="2" customWidth="1"/>
    <col min="9" max="14" width="12.5703125" style="2" customWidth="1"/>
    <col min="15" max="15" width="2.7109375" style="2" customWidth="1"/>
    <col min="16" max="30" width="13.7109375" style="2" customWidth="1"/>
    <col min="31" max="16384" width="9.140625" style="2"/>
  </cols>
  <sheetData>
    <row r="2" spans="2:16" s="21" customFormat="1" ht="18" x14ac:dyDescent="0.2">
      <c r="B2" s="21" t="s">
        <v>100</v>
      </c>
    </row>
    <row r="4" spans="2:16" x14ac:dyDescent="0.2">
      <c r="B4" s="29" t="s">
        <v>53</v>
      </c>
      <c r="C4" s="1"/>
      <c r="D4" s="1"/>
    </row>
    <row r="5" spans="2:16" x14ac:dyDescent="0.2">
      <c r="B5" s="26" t="s">
        <v>122</v>
      </c>
      <c r="C5" s="3"/>
      <c r="D5" s="3"/>
    </row>
    <row r="6" spans="2:16" x14ac:dyDescent="0.2">
      <c r="B6" s="26"/>
      <c r="C6" s="3"/>
      <c r="D6" s="3"/>
    </row>
    <row r="7" spans="2:16" x14ac:dyDescent="0.2">
      <c r="B7" s="30" t="s">
        <v>29</v>
      </c>
      <c r="C7" s="3"/>
      <c r="D7" s="3"/>
    </row>
    <row r="8" spans="2:16" x14ac:dyDescent="0.2">
      <c r="B8" s="26" t="s">
        <v>103</v>
      </c>
      <c r="C8" s="3"/>
      <c r="D8" s="3"/>
    </row>
    <row r="9" spans="2:16" x14ac:dyDescent="0.2">
      <c r="B9" s="5"/>
      <c r="C9" s="3"/>
      <c r="D9" s="3"/>
    </row>
    <row r="10" spans="2:16" ht="90" customHeight="1" x14ac:dyDescent="0.2">
      <c r="B10" s="79" t="s">
        <v>140</v>
      </c>
      <c r="C10" s="79"/>
      <c r="D10" s="79"/>
      <c r="E10" s="79"/>
      <c r="F10" s="79"/>
      <c r="G10" s="79"/>
      <c r="H10" s="79"/>
      <c r="I10" s="79"/>
      <c r="J10" s="79"/>
      <c r="K10" s="79"/>
    </row>
    <row r="12" spans="2:16" s="8" customFormat="1" x14ac:dyDescent="0.2">
      <c r="B12" s="8" t="s">
        <v>44</v>
      </c>
      <c r="F12" s="8" t="s">
        <v>27</v>
      </c>
      <c r="I12" s="55">
        <v>2022</v>
      </c>
      <c r="J12" s="55">
        <v>2023</v>
      </c>
      <c r="K12" s="55">
        <v>2024</v>
      </c>
      <c r="L12" s="55">
        <v>2025</v>
      </c>
      <c r="M12" s="55">
        <v>2026</v>
      </c>
      <c r="P12" s="8" t="s">
        <v>46</v>
      </c>
    </row>
    <row r="15" spans="2:16" s="8" customFormat="1" x14ac:dyDescent="0.2">
      <c r="B15" s="8" t="s">
        <v>48</v>
      </c>
    </row>
    <row r="17" spans="2:13" x14ac:dyDescent="0.2">
      <c r="B17" s="1" t="s">
        <v>47</v>
      </c>
    </row>
    <row r="18" spans="2:13" x14ac:dyDescent="0.2">
      <c r="B18" s="43" t="s">
        <v>85</v>
      </c>
      <c r="F18" s="2" t="s">
        <v>95</v>
      </c>
      <c r="I18" s="49">
        <f>'Tab 5_ Brondata'!I16</f>
        <v>0.44618924529835263</v>
      </c>
      <c r="J18" s="49">
        <f>'Tab 5_ Brondata'!J16</f>
        <v>0.44618924529835263</v>
      </c>
      <c r="K18" s="49">
        <f>'Tab 5_ Brondata'!K16</f>
        <v>0.44618924529835263</v>
      </c>
      <c r="L18" s="49">
        <f>'Tab 5_ Brondata'!L16</f>
        <v>0.44618924529835263</v>
      </c>
      <c r="M18" s="49">
        <f>'Tab 5_ Brondata'!M16</f>
        <v>0.44618924529835263</v>
      </c>
    </row>
    <row r="19" spans="2:13" x14ac:dyDescent="0.2">
      <c r="B19" s="2" t="s">
        <v>84</v>
      </c>
      <c r="F19" s="2" t="s">
        <v>95</v>
      </c>
      <c r="I19" s="49">
        <f>'Tab 5_ Brondata'!I17</f>
        <v>0.217</v>
      </c>
      <c r="J19" s="49">
        <f>'Tab 5_ Brondata'!J17</f>
        <v>0.217</v>
      </c>
      <c r="K19" s="49">
        <f>'Tab 5_ Brondata'!K17</f>
        <v>0.217</v>
      </c>
      <c r="L19" s="49">
        <f>'Tab 5_ Brondata'!L17</f>
        <v>0.217</v>
      </c>
      <c r="M19" s="49">
        <f>'Tab 5_ Brondata'!M17</f>
        <v>0.217</v>
      </c>
    </row>
    <row r="21" spans="2:13" x14ac:dyDescent="0.2">
      <c r="B21" s="1" t="s">
        <v>89</v>
      </c>
    </row>
    <row r="22" spans="2:13" x14ac:dyDescent="0.2">
      <c r="B22" s="2" t="s">
        <v>86</v>
      </c>
      <c r="F22" s="2" t="s">
        <v>95</v>
      </c>
      <c r="I22" s="49">
        <f>'Tab 5_ Brondata'!I20</f>
        <v>1.59921895006402E-3</v>
      </c>
      <c r="J22" s="49">
        <f>'Tab 5_ Brondata'!J20</f>
        <v>1.59921895006402E-3</v>
      </c>
      <c r="K22" s="49">
        <f>'Tab 5_ Brondata'!K20</f>
        <v>1.59921895006402E-3</v>
      </c>
      <c r="L22" s="49">
        <f>'Tab 5_ Brondata'!L20</f>
        <v>1.59921895006402E-3</v>
      </c>
      <c r="M22" s="49">
        <f>'Tab 5_ Brondata'!M20</f>
        <v>1.59921895006402E-3</v>
      </c>
    </row>
    <row r="23" spans="2:13" x14ac:dyDescent="0.2">
      <c r="B23" s="2" t="s">
        <v>87</v>
      </c>
      <c r="F23" s="2" t="s">
        <v>95</v>
      </c>
      <c r="I23" s="49">
        <f>'Tab 5_ Brondata'!I21</f>
        <v>0.05</v>
      </c>
      <c r="J23" s="49">
        <f>'Tab 5_ Brondata'!J21</f>
        <v>0.05</v>
      </c>
      <c r="K23" s="49">
        <f>'Tab 5_ Brondata'!K21</f>
        <v>0.05</v>
      </c>
      <c r="L23" s="49">
        <f>'Tab 5_ Brondata'!L21</f>
        <v>0.05</v>
      </c>
      <c r="M23" s="49">
        <f>'Tab 5_ Brondata'!M21</f>
        <v>0.05</v>
      </c>
    </row>
    <row r="24" spans="2:13" x14ac:dyDescent="0.2">
      <c r="B24" s="2" t="s">
        <v>88</v>
      </c>
      <c r="F24" s="22"/>
      <c r="I24" s="50">
        <f>'Tab 5_ Brondata'!I22</f>
        <v>0.39485740969546723</v>
      </c>
      <c r="J24" s="50">
        <f>'Tab 5_ Brondata'!J22</f>
        <v>0.39485740969546723</v>
      </c>
      <c r="K24" s="50">
        <f>'Tab 5_ Brondata'!K22</f>
        <v>0.39485740969546723</v>
      </c>
      <c r="L24" s="50">
        <f>'Tab 5_ Brondata'!L22</f>
        <v>0.39485740969546723</v>
      </c>
      <c r="M24" s="50">
        <f>'Tab 5_ Brondata'!M22</f>
        <v>0.39485740969546723</v>
      </c>
    </row>
    <row r="26" spans="2:13" x14ac:dyDescent="0.2">
      <c r="B26" s="1" t="s">
        <v>90</v>
      </c>
    </row>
    <row r="27" spans="2:13" x14ac:dyDescent="0.2">
      <c r="B27" s="2" t="s">
        <v>91</v>
      </c>
      <c r="F27" s="2" t="s">
        <v>95</v>
      </c>
      <c r="I27" s="49">
        <f>'Tab 5_ Brondata'!I25</f>
        <v>1.3395272472737993E-2</v>
      </c>
      <c r="J27" s="49">
        <f>'Tab 5_ Brondata'!J25</f>
        <v>1.1707564397288534E-2</v>
      </c>
      <c r="K27" s="49">
        <f>'Tab 5_ Brondata'!K25</f>
        <v>1.0692538314176242E-2</v>
      </c>
      <c r="L27" s="49">
        <f>'Tab 5_ Brondata'!L25</f>
        <v>1.0318201886236366E-2</v>
      </c>
      <c r="M27" s="49">
        <f>'Tab 5_ Brondata'!M25</f>
        <v>1.0332486147951663E-2</v>
      </c>
    </row>
    <row r="28" spans="2:13" x14ac:dyDescent="0.2">
      <c r="B28" s="2" t="s">
        <v>93</v>
      </c>
      <c r="F28" s="2" t="s">
        <v>95</v>
      </c>
      <c r="I28" s="49">
        <f>'Tab 5_ Brondata'!I26</f>
        <v>1.5E-3</v>
      </c>
      <c r="J28" s="49">
        <f>'Tab 5_ Brondata'!J26</f>
        <v>1.5E-3</v>
      </c>
      <c r="K28" s="49">
        <f>'Tab 5_ Brondata'!K26</f>
        <v>1.5E-3</v>
      </c>
      <c r="L28" s="49">
        <f>'Tab 5_ Brondata'!L26</f>
        <v>1.5E-3</v>
      </c>
      <c r="M28" s="49">
        <f>'Tab 5_ Brondata'!M26</f>
        <v>1.5E-3</v>
      </c>
    </row>
    <row r="30" spans="2:13" s="8" customFormat="1" x14ac:dyDescent="0.2">
      <c r="B30" s="8" t="s">
        <v>100</v>
      </c>
    </row>
    <row r="32" spans="2:13" x14ac:dyDescent="0.2">
      <c r="B32" s="29" t="s">
        <v>104</v>
      </c>
    </row>
    <row r="33" spans="2:16" x14ac:dyDescent="0.2">
      <c r="B33" s="2" t="s">
        <v>105</v>
      </c>
      <c r="F33" s="22"/>
      <c r="I33" s="51">
        <f>((1-I18)+I18*(1-I19))/(1-I18)*I24</f>
        <v>0.64394940245850307</v>
      </c>
      <c r="J33" s="51">
        <f t="shared" ref="J33:M33" si="0">((1-J18)+J18*(1-J19))/(1-J18)*J24</f>
        <v>0.64394940245850307</v>
      </c>
      <c r="K33" s="51">
        <f t="shared" si="0"/>
        <v>0.64394940245850307</v>
      </c>
      <c r="L33" s="51">
        <f t="shared" si="0"/>
        <v>0.64394940245850307</v>
      </c>
      <c r="M33" s="51">
        <f t="shared" si="0"/>
        <v>0.64394940245850307</v>
      </c>
      <c r="P33" s="26" t="s">
        <v>137</v>
      </c>
    </row>
    <row r="34" spans="2:16" x14ac:dyDescent="0.2">
      <c r="B34" s="2" t="s">
        <v>106</v>
      </c>
      <c r="F34" s="2" t="s">
        <v>95</v>
      </c>
      <c r="I34" s="52">
        <f>I22+I23*I33</f>
        <v>3.3796689072989175E-2</v>
      </c>
      <c r="J34" s="52">
        <f t="shared" ref="J34:M34" si="1">J22+J23*J33</f>
        <v>3.3796689072989175E-2</v>
      </c>
      <c r="K34" s="52">
        <f t="shared" si="1"/>
        <v>3.3796689072989175E-2</v>
      </c>
      <c r="L34" s="52">
        <f t="shared" si="1"/>
        <v>3.3796689072989175E-2</v>
      </c>
      <c r="M34" s="52">
        <f t="shared" si="1"/>
        <v>3.3796689072989175E-2</v>
      </c>
      <c r="P34" s="2" t="s">
        <v>138</v>
      </c>
    </row>
    <row r="35" spans="2:16" x14ac:dyDescent="0.2">
      <c r="B35" s="2" t="s">
        <v>107</v>
      </c>
      <c r="F35" s="2" t="s">
        <v>95</v>
      </c>
      <c r="I35" s="52">
        <f>I34*1/(1-I19)</f>
        <v>4.3163076721569826E-2</v>
      </c>
      <c r="J35" s="52">
        <f t="shared" ref="J35:M35" si="2">J34*1/(1-J19)</f>
        <v>4.3163076721569826E-2</v>
      </c>
      <c r="K35" s="52">
        <f t="shared" si="2"/>
        <v>4.3163076721569826E-2</v>
      </c>
      <c r="L35" s="52">
        <f t="shared" si="2"/>
        <v>4.3163076721569826E-2</v>
      </c>
      <c r="M35" s="52">
        <f t="shared" si="2"/>
        <v>4.3163076721569826E-2</v>
      </c>
    </row>
    <row r="37" spans="2:16" x14ac:dyDescent="0.2">
      <c r="B37" s="1" t="s">
        <v>108</v>
      </c>
    </row>
    <row r="38" spans="2:16" x14ac:dyDescent="0.2">
      <c r="B38" s="2" t="s">
        <v>109</v>
      </c>
      <c r="F38" s="2" t="s">
        <v>95</v>
      </c>
      <c r="I38" s="52">
        <f>I27+I28</f>
        <v>1.4895272472737992E-2</v>
      </c>
      <c r="J38" s="52">
        <f t="shared" ref="J38:M38" si="3">J27+J28</f>
        <v>1.3207564397288533E-2</v>
      </c>
      <c r="K38" s="52">
        <f t="shared" si="3"/>
        <v>1.2192538314176242E-2</v>
      </c>
      <c r="L38" s="52">
        <f t="shared" si="3"/>
        <v>1.1818201886236366E-2</v>
      </c>
      <c r="M38" s="52">
        <f t="shared" si="3"/>
        <v>1.1832486147951663E-2</v>
      </c>
    </row>
    <row r="40" spans="2:16" x14ac:dyDescent="0.2">
      <c r="B40" s="1" t="s">
        <v>110</v>
      </c>
    </row>
    <row r="41" spans="2:16" x14ac:dyDescent="0.2">
      <c r="B41" s="2" t="s">
        <v>113</v>
      </c>
      <c r="F41" s="2" t="s">
        <v>95</v>
      </c>
      <c r="I41" s="52">
        <f>I18*I38+(1-I18)*I35</f>
        <v>3.0550286477541981E-2</v>
      </c>
      <c r="J41" s="52">
        <f t="shared" ref="J41:M41" si="4">J18*J38+(1-J18)*J35</f>
        <v>2.9797249285073255E-2</v>
      </c>
      <c r="K41" s="52">
        <f t="shared" si="4"/>
        <v>2.9344355563091236E-2</v>
      </c>
      <c r="L41" s="52">
        <f t="shared" si="4"/>
        <v>2.9177330674821061E-2</v>
      </c>
      <c r="M41" s="52">
        <f t="shared" si="4"/>
        <v>2.9183704158775456E-2</v>
      </c>
      <c r="P41" s="2" t="s">
        <v>139</v>
      </c>
    </row>
    <row r="42" spans="2:16" x14ac:dyDescent="0.2">
      <c r="B42" s="2" t="s">
        <v>114</v>
      </c>
      <c r="F42" s="2" t="s">
        <v>95</v>
      </c>
      <c r="I42" s="53">
        <f>ROUND(I41,3)</f>
        <v>3.1E-2</v>
      </c>
      <c r="J42" s="53">
        <f t="shared" ref="J42:M42" si="5">ROUND(J41,3)</f>
        <v>0.03</v>
      </c>
      <c r="K42" s="53">
        <f t="shared" si="5"/>
        <v>2.9000000000000001E-2</v>
      </c>
      <c r="L42" s="53">
        <f t="shared" si="5"/>
        <v>2.9000000000000001E-2</v>
      </c>
      <c r="M42" s="53">
        <f t="shared" si="5"/>
        <v>2.9000000000000001E-2</v>
      </c>
      <c r="P42" s="26" t="s">
        <v>124</v>
      </c>
    </row>
  </sheetData>
  <mergeCells count="1">
    <mergeCell ref="B10:K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P42"/>
  <sheetViews>
    <sheetView showGridLines="0" zoomScaleNormal="100" workbookViewId="0">
      <pane xSplit="6" ySplit="13" topLeftCell="G14" activePane="bottomRight" state="frozen"/>
      <selection activeCell="R6" sqref="R6"/>
      <selection pane="topRight" activeCell="R6" sqref="R6"/>
      <selection pane="bottomLeft" activeCell="R6" sqref="R6"/>
      <selection pane="bottomRight"/>
    </sheetView>
  </sheetViews>
  <sheetFormatPr defaultRowHeight="12.75" x14ac:dyDescent="0.2"/>
  <cols>
    <col min="1" max="1" width="4.7109375" style="2" customWidth="1"/>
    <col min="2" max="2" width="52.7109375" style="2" customWidth="1"/>
    <col min="3" max="3" width="4.7109375" style="2" customWidth="1"/>
    <col min="4" max="5" width="4.5703125" style="2" customWidth="1"/>
    <col min="6" max="6" width="13.7109375" style="2" customWidth="1"/>
    <col min="7" max="8" width="2.7109375" style="2" customWidth="1"/>
    <col min="9" max="14" width="12.5703125" style="2" customWidth="1"/>
    <col min="15" max="15" width="2.7109375" style="2" customWidth="1"/>
    <col min="16" max="30" width="13.7109375" style="2" customWidth="1"/>
    <col min="31" max="16384" width="9.140625" style="2"/>
  </cols>
  <sheetData>
    <row r="2" spans="2:16" s="21" customFormat="1" ht="18" x14ac:dyDescent="0.2">
      <c r="B2" s="21" t="s">
        <v>101</v>
      </c>
    </row>
    <row r="4" spans="2:16" x14ac:dyDescent="0.2">
      <c r="B4" s="29" t="s">
        <v>53</v>
      </c>
      <c r="C4" s="1"/>
      <c r="D4" s="1"/>
    </row>
    <row r="5" spans="2:16" x14ac:dyDescent="0.2">
      <c r="B5" s="26" t="s">
        <v>121</v>
      </c>
      <c r="C5" s="3"/>
      <c r="D5" s="3"/>
    </row>
    <row r="6" spans="2:16" x14ac:dyDescent="0.2">
      <c r="B6" s="26"/>
      <c r="C6" s="3"/>
      <c r="D6" s="3"/>
    </row>
    <row r="7" spans="2:16" x14ac:dyDescent="0.2">
      <c r="B7" s="30" t="s">
        <v>29</v>
      </c>
      <c r="C7" s="3"/>
      <c r="D7" s="3"/>
    </row>
    <row r="8" spans="2:16" x14ac:dyDescent="0.2">
      <c r="B8" s="26" t="s">
        <v>103</v>
      </c>
      <c r="C8" s="3"/>
      <c r="D8" s="3"/>
    </row>
    <row r="9" spans="2:16" x14ac:dyDescent="0.2">
      <c r="B9" s="26"/>
      <c r="C9" s="3"/>
      <c r="D9" s="3"/>
    </row>
    <row r="10" spans="2:16" ht="90" customHeight="1" x14ac:dyDescent="0.2">
      <c r="B10" s="79" t="s">
        <v>140</v>
      </c>
      <c r="C10" s="79"/>
      <c r="D10" s="79"/>
      <c r="E10" s="79"/>
      <c r="F10" s="79"/>
      <c r="G10" s="79"/>
      <c r="H10" s="79"/>
      <c r="I10" s="79"/>
      <c r="J10" s="79"/>
      <c r="K10" s="79"/>
    </row>
    <row r="12" spans="2:16" s="8" customFormat="1" x14ac:dyDescent="0.2">
      <c r="B12" s="8" t="s">
        <v>44</v>
      </c>
      <c r="F12" s="8" t="s">
        <v>27</v>
      </c>
      <c r="I12" s="55">
        <v>2022</v>
      </c>
      <c r="J12" s="55">
        <v>2023</v>
      </c>
      <c r="K12" s="55">
        <v>2024</v>
      </c>
      <c r="L12" s="55">
        <v>2025</v>
      </c>
      <c r="M12" s="55">
        <v>2026</v>
      </c>
      <c r="P12" s="8" t="s">
        <v>46</v>
      </c>
    </row>
    <row r="15" spans="2:16" s="8" customFormat="1" x14ac:dyDescent="0.2">
      <c r="B15" s="8" t="s">
        <v>48</v>
      </c>
    </row>
    <row r="17" spans="2:13" x14ac:dyDescent="0.2">
      <c r="B17" s="1" t="s">
        <v>47</v>
      </c>
    </row>
    <row r="18" spans="2:13" x14ac:dyDescent="0.2">
      <c r="B18" s="43" t="s">
        <v>85</v>
      </c>
      <c r="F18" s="2" t="s">
        <v>95</v>
      </c>
      <c r="I18" s="49">
        <f>'Tab 5_ Brondata'!I31</f>
        <v>0.44618924529835263</v>
      </c>
      <c r="J18" s="49">
        <f>'Tab 5_ Brondata'!J31</f>
        <v>0.44618924529835263</v>
      </c>
      <c r="K18" s="49">
        <f>'Tab 5_ Brondata'!K31</f>
        <v>0.44618924529835263</v>
      </c>
      <c r="L18" s="49">
        <f>'Tab 5_ Brondata'!L31</f>
        <v>0.44618924529835263</v>
      </c>
      <c r="M18" s="49">
        <f>'Tab 5_ Brondata'!M31</f>
        <v>0.44618924529835263</v>
      </c>
    </row>
    <row r="19" spans="2:13" x14ac:dyDescent="0.2">
      <c r="B19" s="2" t="s">
        <v>84</v>
      </c>
      <c r="F19" s="2" t="s">
        <v>95</v>
      </c>
      <c r="I19" s="49">
        <f>'Tab 5_ Brondata'!I32</f>
        <v>0.217</v>
      </c>
      <c r="J19" s="49">
        <f>'Tab 5_ Brondata'!J32</f>
        <v>0.217</v>
      </c>
      <c r="K19" s="49">
        <f>'Tab 5_ Brondata'!K32</f>
        <v>0.217</v>
      </c>
      <c r="L19" s="49">
        <f>'Tab 5_ Brondata'!L32</f>
        <v>0.217</v>
      </c>
      <c r="M19" s="49">
        <f>'Tab 5_ Brondata'!M32</f>
        <v>0.217</v>
      </c>
    </row>
    <row r="21" spans="2:13" x14ac:dyDescent="0.2">
      <c r="B21" s="1" t="s">
        <v>89</v>
      </c>
    </row>
    <row r="22" spans="2:13" x14ac:dyDescent="0.2">
      <c r="B22" s="2" t="s">
        <v>86</v>
      </c>
      <c r="F22" s="2" t="s">
        <v>95</v>
      </c>
      <c r="I22" s="49">
        <f>'Tab 5_ Brondata'!I35</f>
        <v>1.59921895006402E-3</v>
      </c>
      <c r="J22" s="49">
        <f>'Tab 5_ Brondata'!J35</f>
        <v>1.59921895006402E-3</v>
      </c>
      <c r="K22" s="49">
        <f>'Tab 5_ Brondata'!K35</f>
        <v>1.59921895006402E-3</v>
      </c>
      <c r="L22" s="49">
        <f>'Tab 5_ Brondata'!L35</f>
        <v>1.59921895006402E-3</v>
      </c>
      <c r="M22" s="49">
        <f>'Tab 5_ Brondata'!M35</f>
        <v>1.59921895006402E-3</v>
      </c>
    </row>
    <row r="23" spans="2:13" x14ac:dyDescent="0.2">
      <c r="B23" s="2" t="s">
        <v>87</v>
      </c>
      <c r="F23" s="2" t="s">
        <v>95</v>
      </c>
      <c r="I23" s="49">
        <f>'Tab 5_ Brondata'!I36</f>
        <v>0.05</v>
      </c>
      <c r="J23" s="49">
        <f>'Tab 5_ Brondata'!J36</f>
        <v>0.05</v>
      </c>
      <c r="K23" s="49">
        <f>'Tab 5_ Brondata'!K36</f>
        <v>0.05</v>
      </c>
      <c r="L23" s="49">
        <f>'Tab 5_ Brondata'!L36</f>
        <v>0.05</v>
      </c>
      <c r="M23" s="49">
        <f>'Tab 5_ Brondata'!M36</f>
        <v>0.05</v>
      </c>
    </row>
    <row r="24" spans="2:13" x14ac:dyDescent="0.2">
      <c r="B24" s="2" t="s">
        <v>88</v>
      </c>
      <c r="F24" s="22"/>
      <c r="I24" s="50">
        <f>'Tab 5_ Brondata'!I37</f>
        <v>0.39485740969546723</v>
      </c>
      <c r="J24" s="50">
        <f>'Tab 5_ Brondata'!J37</f>
        <v>0.39485740969546723</v>
      </c>
      <c r="K24" s="50">
        <f>'Tab 5_ Brondata'!K37</f>
        <v>0.39485740969546723</v>
      </c>
      <c r="L24" s="50">
        <f>'Tab 5_ Brondata'!L37</f>
        <v>0.39485740969546723</v>
      </c>
      <c r="M24" s="50">
        <f>'Tab 5_ Brondata'!M37</f>
        <v>0.39485740969546723</v>
      </c>
    </row>
    <row r="26" spans="2:13" x14ac:dyDescent="0.2">
      <c r="B26" s="1" t="s">
        <v>90</v>
      </c>
    </row>
    <row r="27" spans="2:13" x14ac:dyDescent="0.2">
      <c r="B27" s="2" t="s">
        <v>91</v>
      </c>
      <c r="F27" s="2" t="s">
        <v>95</v>
      </c>
      <c r="I27" s="49">
        <f>'Tab 5_ Brondata'!I40</f>
        <v>1.0100313881520773E-2</v>
      </c>
      <c r="J27" s="49">
        <f>'Tab 5_ Brondata'!J40</f>
        <v>1.0100313881520773E-2</v>
      </c>
      <c r="K27" s="49">
        <f>'Tab 5_ Brondata'!K40</f>
        <v>1.0100313881520773E-2</v>
      </c>
      <c r="L27" s="49">
        <f>'Tab 5_ Brondata'!L40</f>
        <v>1.0100313881520773E-2</v>
      </c>
      <c r="M27" s="49">
        <f>'Tab 5_ Brondata'!M40</f>
        <v>1.0100313881520773E-2</v>
      </c>
    </row>
    <row r="28" spans="2:13" x14ac:dyDescent="0.2">
      <c r="B28" s="2" t="s">
        <v>93</v>
      </c>
      <c r="F28" s="2" t="s">
        <v>95</v>
      </c>
      <c r="I28" s="49">
        <f>'Tab 5_ Brondata'!I41</f>
        <v>1.5E-3</v>
      </c>
      <c r="J28" s="49">
        <f>'Tab 5_ Brondata'!J41</f>
        <v>1.5E-3</v>
      </c>
      <c r="K28" s="49">
        <f>'Tab 5_ Brondata'!K41</f>
        <v>1.5E-3</v>
      </c>
      <c r="L28" s="49">
        <f>'Tab 5_ Brondata'!L41</f>
        <v>1.5E-3</v>
      </c>
      <c r="M28" s="49">
        <f>'Tab 5_ Brondata'!M41</f>
        <v>1.5E-3</v>
      </c>
    </row>
    <row r="30" spans="2:13" s="8" customFormat="1" x14ac:dyDescent="0.2">
      <c r="B30" s="8" t="s">
        <v>100</v>
      </c>
    </row>
    <row r="32" spans="2:13" x14ac:dyDescent="0.2">
      <c r="B32" s="29" t="s">
        <v>104</v>
      </c>
    </row>
    <row r="33" spans="2:16" x14ac:dyDescent="0.2">
      <c r="B33" s="2" t="s">
        <v>105</v>
      </c>
      <c r="F33" s="22"/>
      <c r="I33" s="51">
        <f>((1-I18)+I18*(1-I19))/(1-I18)*I24</f>
        <v>0.64394940245850307</v>
      </c>
      <c r="J33" s="51">
        <f t="shared" ref="J33:M33" si="0">((1-J18)+J18*(1-J19))/(1-J18)*J24</f>
        <v>0.64394940245850307</v>
      </c>
      <c r="K33" s="51">
        <f t="shared" si="0"/>
        <v>0.64394940245850307</v>
      </c>
      <c r="L33" s="51">
        <f t="shared" si="0"/>
        <v>0.64394940245850307</v>
      </c>
      <c r="M33" s="51">
        <f t="shared" si="0"/>
        <v>0.64394940245850307</v>
      </c>
      <c r="P33" s="26" t="s">
        <v>137</v>
      </c>
    </row>
    <row r="34" spans="2:16" x14ac:dyDescent="0.2">
      <c r="B34" s="2" t="s">
        <v>106</v>
      </c>
      <c r="F34" s="2" t="s">
        <v>95</v>
      </c>
      <c r="I34" s="52">
        <f>I22+I23*I33</f>
        <v>3.3796689072989175E-2</v>
      </c>
      <c r="J34" s="52">
        <f t="shared" ref="J34:M34" si="1">J22+J23*J33</f>
        <v>3.3796689072989175E-2</v>
      </c>
      <c r="K34" s="52">
        <f t="shared" si="1"/>
        <v>3.3796689072989175E-2</v>
      </c>
      <c r="L34" s="52">
        <f t="shared" si="1"/>
        <v>3.3796689072989175E-2</v>
      </c>
      <c r="M34" s="52">
        <f t="shared" si="1"/>
        <v>3.3796689072989175E-2</v>
      </c>
      <c r="P34" s="2" t="s">
        <v>138</v>
      </c>
    </row>
    <row r="35" spans="2:16" x14ac:dyDescent="0.2">
      <c r="B35" s="2" t="s">
        <v>107</v>
      </c>
      <c r="F35" s="2" t="s">
        <v>95</v>
      </c>
      <c r="I35" s="52">
        <f>I34*1/(1-I19)</f>
        <v>4.3163076721569826E-2</v>
      </c>
      <c r="J35" s="52">
        <f t="shared" ref="J35:M35" si="2">J34*1/(1-J19)</f>
        <v>4.3163076721569826E-2</v>
      </c>
      <c r="K35" s="52">
        <f t="shared" si="2"/>
        <v>4.3163076721569826E-2</v>
      </c>
      <c r="L35" s="52">
        <f t="shared" si="2"/>
        <v>4.3163076721569826E-2</v>
      </c>
      <c r="M35" s="52">
        <f t="shared" si="2"/>
        <v>4.3163076721569826E-2</v>
      </c>
    </row>
    <row r="37" spans="2:16" x14ac:dyDescent="0.2">
      <c r="B37" s="1" t="s">
        <v>108</v>
      </c>
    </row>
    <row r="38" spans="2:16" x14ac:dyDescent="0.2">
      <c r="B38" s="2" t="s">
        <v>109</v>
      </c>
      <c r="F38" s="2" t="s">
        <v>95</v>
      </c>
      <c r="I38" s="52">
        <f>I27+I28</f>
        <v>1.1600313881520772E-2</v>
      </c>
      <c r="J38" s="52">
        <f t="shared" ref="J38:M38" si="3">J27+J28</f>
        <v>1.1600313881520772E-2</v>
      </c>
      <c r="K38" s="52">
        <f t="shared" si="3"/>
        <v>1.1600313881520772E-2</v>
      </c>
      <c r="L38" s="52">
        <f t="shared" si="3"/>
        <v>1.1600313881520772E-2</v>
      </c>
      <c r="M38" s="52">
        <f t="shared" si="3"/>
        <v>1.1600313881520772E-2</v>
      </c>
    </row>
    <row r="40" spans="2:16" x14ac:dyDescent="0.2">
      <c r="B40" s="1" t="s">
        <v>110</v>
      </c>
    </row>
    <row r="41" spans="2:16" x14ac:dyDescent="0.2">
      <c r="B41" s="2" t="s">
        <v>115</v>
      </c>
      <c r="F41" s="2" t="s">
        <v>95</v>
      </c>
      <c r="I41" s="54">
        <f>I18*I38+(1-I18)*I35</f>
        <v>2.9080111390437448E-2</v>
      </c>
      <c r="J41" s="52">
        <f t="shared" ref="J41:M41" si="4">J18*J38+(1-J18)*J35</f>
        <v>2.9080111390437448E-2</v>
      </c>
      <c r="K41" s="52">
        <f t="shared" si="4"/>
        <v>2.9080111390437448E-2</v>
      </c>
      <c r="L41" s="52">
        <f t="shared" si="4"/>
        <v>2.9080111390437448E-2</v>
      </c>
      <c r="M41" s="52">
        <f t="shared" si="4"/>
        <v>2.9080111390437448E-2</v>
      </c>
      <c r="P41" s="2" t="s">
        <v>139</v>
      </c>
    </row>
    <row r="42" spans="2:16" x14ac:dyDescent="0.2">
      <c r="B42" s="2" t="s">
        <v>116</v>
      </c>
      <c r="F42" s="2" t="s">
        <v>95</v>
      </c>
      <c r="I42" s="53">
        <f>ROUND(I41,3)</f>
        <v>2.9000000000000001E-2</v>
      </c>
      <c r="J42" s="53">
        <f t="shared" ref="J42:M42" si="5">ROUND(J41,3)</f>
        <v>2.9000000000000001E-2</v>
      </c>
      <c r="K42" s="53">
        <f t="shared" si="5"/>
        <v>2.9000000000000001E-2</v>
      </c>
      <c r="L42" s="53">
        <f t="shared" si="5"/>
        <v>2.9000000000000001E-2</v>
      </c>
      <c r="M42" s="53">
        <f t="shared" si="5"/>
        <v>2.9000000000000001E-2</v>
      </c>
      <c r="P42" s="26" t="s">
        <v>124</v>
      </c>
    </row>
  </sheetData>
  <mergeCells count="1">
    <mergeCell ref="B10:K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ECT67VDXDTCW-640230012-8</_dlc_DocId>
    <_dlc_DocIdUrl xmlns="5e7bef76-b888-41a2-a261-5f525b37d47e">
      <Url>https://intranet.acm.local/project/excellent-in-excel/_layouts/15/DocIdRedir.aspx?ID=ECT67VDXDTCW-640230012-8</Url>
      <Description>ECT67VDXDTCW-640230012-8</Description>
    </_dlc_DocIdUrl>
    <Status xmlns="94b38974-1436-4631-a0be-797faa579778">Actueel</Statu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FD3EC8E-ED7C-4A3A-8DFF-8B74C3A819EF}">
  <ds:schemaRefs>
    <ds:schemaRef ds:uri="http://schemas.microsoft.com/sharepoint/v3/contenttype/forms"/>
  </ds:schemaRefs>
</ds:datastoreItem>
</file>

<file path=customXml/itemProps2.xml><?xml version="1.0" encoding="utf-8"?>
<ds:datastoreItem xmlns:ds="http://schemas.openxmlformats.org/officeDocument/2006/customXml" ds:itemID="{FF18CC61-5CB0-425B-8AC4-4AF894C87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DAB9D1-B815-4B0E-93E7-4496A7FE99F6}">
  <ds:schemaRefs>
    <ds:schemaRef ds:uri="http://purl.org/dc/terms/"/>
    <ds:schemaRef ds:uri="5e7bef76-b888-41a2-a261-5f525b37d47e"/>
    <ds:schemaRef ds:uri="http://www.w3.org/XML/1998/namespace"/>
    <ds:schemaRef ds:uri="http://schemas.microsoft.com/office/2006/metadata/properties"/>
    <ds:schemaRef ds:uri="http://schemas.microsoft.com/office/infopath/2007/PartnerControls"/>
    <ds:schemaRef ds:uri="94b38974-1436-4631-a0be-797faa579778"/>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0DDA3511-5D46-4E42-B7D4-FD7BA5B4176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 1_Titelblad</vt:lpstr>
      <vt:lpstr>Tab 2_Toelichting</vt:lpstr>
      <vt:lpstr>Tab 3_Bronnen en toepassingen</vt:lpstr>
      <vt:lpstr>Tab 4_Resultaat</vt:lpstr>
      <vt:lpstr>Input --&gt;</vt:lpstr>
      <vt:lpstr>Tab 5_ Brondata</vt:lpstr>
      <vt:lpstr>Berekeningen --&gt;</vt:lpstr>
      <vt:lpstr>Tab 6_Berekening WACC BV</vt:lpstr>
      <vt:lpstr>Tab 7_Berekening WACC NV</vt:lpstr>
      <vt:lpstr>Tab 8_Berekening inflatie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2020-08-25T14:06:41Z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690e2732-6085-4e8b-9de9-0e25f1b50209</vt:lpwstr>
  </property>
</Properties>
</file>