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9980" windowHeight="7560"/>
  </bookViews>
  <sheets>
    <sheet name="Tab 1_Titelblad" sheetId="9" r:id="rId1"/>
    <sheet name="Tab 2_Toelichting" sheetId="10" r:id="rId2"/>
    <sheet name="Tab 3_Bronnen en toepassingen" sheetId="11" r:id="rId3"/>
    <sheet name="Resultaat --&gt;" sheetId="46" r:id="rId4"/>
    <sheet name="Tab 4_Totale inkomsten 2019" sheetId="25" r:id="rId5"/>
    <sheet name="Input (Dataverzoek TenneT) --&gt;" sheetId="13" r:id="rId6"/>
    <sheet name="Tab 5_Toevoeging kosten RCR" sheetId="33" r:id="rId7"/>
    <sheet name="Input (Data door ACM) --&gt;" sheetId="45" r:id="rId8"/>
    <sheet name="Tab 6_Parameters" sheetId="18" r:id="rId9"/>
    <sheet name="Tab 7_Brondata" sheetId="40" r:id="rId10"/>
    <sheet name="Berekeningen --&gt;" sheetId="15" r:id="rId11"/>
    <sheet name="Tab 8_Berekening parameters" sheetId="47" r:id="rId12"/>
    <sheet name="Tab 9_Wettelijke formule" sheetId="41" r:id="rId13"/>
    <sheet name="Tab 10_Overige correcties" sheetId="48" r:id="rId14"/>
  </sheets>
  <definedNames>
    <definedName name="_xlnm.Print_Area" localSheetId="11">'Tab 8_Berekening parameters'!$A$1:$S$33</definedName>
  </definedNames>
  <calcPr calcId="145621"/>
</workbook>
</file>

<file path=xl/calcChain.xml><?xml version="1.0" encoding="utf-8"?>
<calcChain xmlns="http://schemas.openxmlformats.org/spreadsheetml/2006/main">
  <c r="H18" i="48" l="1"/>
  <c r="H17" i="48"/>
  <c r="H16" i="48"/>
  <c r="O26" i="48" l="1"/>
  <c r="O27" i="48"/>
  <c r="O25" i="48"/>
  <c r="N23" i="48"/>
  <c r="M21" i="48" l="1"/>
  <c r="M17" i="47"/>
  <c r="N17" i="47"/>
  <c r="O17" i="47"/>
  <c r="O26" i="47" s="1"/>
  <c r="O30" i="47" s="1"/>
  <c r="P17" i="47"/>
  <c r="M18" i="47"/>
  <c r="N18" i="47"/>
  <c r="O18" i="47"/>
  <c r="P18" i="47"/>
  <c r="M19" i="47"/>
  <c r="N19" i="47"/>
  <c r="O19" i="47"/>
  <c r="P26" i="47" s="1"/>
  <c r="P31" i="47" s="1"/>
  <c r="M20" i="47"/>
  <c r="N20" i="47"/>
  <c r="O20" i="47"/>
  <c r="L19" i="47"/>
  <c r="L20" i="47"/>
  <c r="O25" i="47"/>
  <c r="N25" i="47"/>
  <c r="M25" i="47"/>
  <c r="N26" i="47"/>
  <c r="N29" i="47" s="1"/>
  <c r="O26" i="18"/>
  <c r="O25" i="18"/>
  <c r="P34" i="48" l="1"/>
  <c r="H33" i="25" s="1"/>
  <c r="P37" i="48"/>
  <c r="H35" i="25" s="1"/>
  <c r="P36" i="48"/>
  <c r="H34" i="25" s="1"/>
  <c r="P38" i="48"/>
  <c r="H36" i="25" s="1"/>
  <c r="P32" i="48"/>
  <c r="H32" i="25" s="1"/>
  <c r="O29" i="47"/>
  <c r="M26" i="47"/>
  <c r="P29" i="47"/>
  <c r="P30" i="47"/>
  <c r="B44" i="10" l="1"/>
  <c r="B32" i="10"/>
  <c r="B33" i="10" s="1"/>
  <c r="B34" i="10" s="1"/>
  <c r="B38" i="10" s="1"/>
  <c r="B39" i="10" l="1"/>
  <c r="H20" i="41"/>
  <c r="L22" i="41" l="1"/>
  <c r="N18" i="41"/>
  <c r="O18" i="41"/>
  <c r="P18" i="41"/>
  <c r="Q18" i="41"/>
  <c r="M18" i="41"/>
  <c r="M26" i="41" l="1"/>
  <c r="N26" i="41" s="1"/>
  <c r="O26" i="41" s="1"/>
  <c r="P26" i="41" s="1"/>
  <c r="H31" i="25"/>
  <c r="H38" i="25" s="1"/>
  <c r="H25" i="25"/>
  <c r="H24" i="25"/>
  <c r="Q26" i="41" l="1"/>
  <c r="H23" i="25"/>
  <c r="H27" i="25"/>
  <c r="H42" i="25" l="1"/>
</calcChain>
</file>

<file path=xl/comments1.xml><?xml version="1.0" encoding="utf-8"?>
<comments xmlns="http://schemas.openxmlformats.org/spreadsheetml/2006/main">
  <authors>
    <author>Auteur</author>
  </authors>
  <commentList>
    <comment ref="B38" authorId="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<sst xmlns="http://schemas.openxmlformats.org/spreadsheetml/2006/main" count="319" uniqueCount="199">
  <si>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</si>
  <si>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</si>
  <si>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</si>
  <si>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</si>
  <si>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</si>
  <si>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</si>
  <si>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</si>
  <si>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</si>
  <si>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</si>
  <si>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</si>
  <si>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</si>
  <si>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</si>
  <si>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</si>
  <si>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</si>
  <si>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</si>
  <si>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</si>
  <si>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</si>
  <si>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</si>
  <si>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</si>
  <si>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</si>
  <si>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</si>
  <si>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</si>
  <si>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</si>
  <si>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</si>
  <si>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t>
  </si>
  <si>
    <t>Exacte bestandsnaam</t>
  </si>
  <si>
    <t>Eenheid</t>
  </si>
  <si>
    <t>Constante</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</si>
  <si>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</si>
  <si>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</si>
  <si>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</si>
  <si>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</si>
  <si>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</si>
  <si>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</si>
  <si>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</si>
  <si>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</si>
  <si>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</si>
  <si>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</si>
  <si>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</si>
  <si>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</si>
  <si>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</si>
  <si>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</si>
  <si>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</si>
  <si>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</si>
  <si>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</si>
  <si>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</si>
  <si>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</si>
  <si>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</si>
  <si>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</si>
  <si>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</si>
  <si>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Nr.</t>
  </si>
  <si>
    <t xml:space="preserve">Verkorte naam </t>
  </si>
  <si>
    <t>Zoals gebruikt in dit bestand, evt. incl. nummering</t>
  </si>
  <si>
    <t>Naam bestand extern</t>
  </si>
  <si>
    <t>Grijze cijfers geven de uitkomt van een check berekening; dit is geen resultaat waarmee verder wordt gerekend</t>
  </si>
  <si>
    <t>Schematische weergave en/of inhoudsopgave van de werking van dit model</t>
  </si>
  <si>
    <t>%</t>
  </si>
  <si>
    <t>Efficiënte begininkomsten 2016</t>
  </si>
  <si>
    <t>Berekening inkomsten op basis van wettelijke formule</t>
  </si>
  <si>
    <t>Data CPI</t>
  </si>
  <si>
    <t>Toelichting vaststelling jaarlijks CPI-percentage</t>
  </si>
  <si>
    <t>in de zestiende maand voorafgaande aan het jaar t, zoals deze maandelijks wordt vastgesteld door het CBS.</t>
  </si>
  <si>
    <t xml:space="preserve">Berekening totale inkomsten </t>
  </si>
  <si>
    <t xml:space="preserve">Stap 3: Totale inkomsten </t>
  </si>
  <si>
    <t>Toevoegingen RCR-investeringen</t>
  </si>
  <si>
    <t>Data ten behoeve van wettelijke formule</t>
  </si>
  <si>
    <t>Consumenten Prijs Index</t>
  </si>
  <si>
    <t>CPI als jaarlijks percentage</t>
  </si>
  <si>
    <t>X-factor methodebesluit netbeheerder van het net op zee 2017-2021</t>
  </si>
  <si>
    <t>X-factor netbeheerder van het net op zee</t>
  </si>
  <si>
    <t>Gegevens uit methode- en x-factorbesluiten netbeheerder van het net op zee</t>
  </si>
  <si>
    <t>X-factorbesluit TenneT 2017-2021 Net op zee</t>
  </si>
  <si>
    <t>N.v.t.</t>
  </si>
  <si>
    <t>Efficiënte begininkomsten</t>
  </si>
  <si>
    <t>Totale inkomsten op basis van wettelijke formule</t>
  </si>
  <si>
    <t>Rekenmodule RCR-investeringen Net op zee</t>
  </si>
  <si>
    <t>CBS Statline</t>
  </si>
  <si>
    <t>Hyperlink</t>
  </si>
  <si>
    <t>EUR, pp boekjaar</t>
  </si>
  <si>
    <t>Postbus 16326</t>
  </si>
  <si>
    <t>2500 BH DEN HAAG</t>
  </si>
  <si>
    <t>Tabblad 1 - Titelblad</t>
  </si>
  <si>
    <t>Tabblad 2 - Toelichting bij dit bestand</t>
  </si>
  <si>
    <t>Tabblad 3 - Bronnenoverzicht en specifieke toepassingen</t>
  </si>
  <si>
    <t>Tabblad 5 - Toevoeging geschatte kosten RCR-investeringen</t>
  </si>
  <si>
    <t xml:space="preserve">Tabblad 6 - Parameters </t>
  </si>
  <si>
    <t>Tabblad 7 - Brondata</t>
  </si>
  <si>
    <t>Inputs</t>
  </si>
  <si>
    <t>Hulpberekeningen</t>
  </si>
  <si>
    <t>Berekeningen</t>
  </si>
  <si>
    <t>Resultaten</t>
  </si>
  <si>
    <t>Tab 4_Totale inkomsten</t>
  </si>
  <si>
    <t>Tab 6_Parameters</t>
  </si>
  <si>
    <t>Tab 7_Brondata</t>
  </si>
  <si>
    <t>Tab 5_Toevoeging kosten RCR</t>
  </si>
  <si>
    <t>Stap 1: Totale inkomsten exclusief correcties</t>
  </si>
  <si>
    <t>Stap 2: Correcties</t>
  </si>
  <si>
    <t>Toevoeging als bedoeld in artikel 42d, eerste lid, van de E-wet</t>
  </si>
  <si>
    <r>
      <rPr>
        <b/>
        <sz val="10"/>
        <rFont val="Arial"/>
        <family val="2"/>
      </rPr>
      <t>Beschrijving gegevens</t>
    </r>
    <r>
      <rPr>
        <sz val="10"/>
        <rFont val="Arial"/>
        <family val="2"/>
      </rPr>
      <t xml:space="preserve">
Op dit tabblad verzamelt de ACM de parameters die nodig zijn voor de berekening van de totale inkomsten verderop in deze module. Voor de parameter CPI heeft de ACM een extra toelichting opgenomen in kolom U.</t>
    </r>
  </si>
  <si>
    <t>Overige opmerkingen</t>
  </si>
  <si>
    <t>De relatieve wijziging van de consumentenprijsindex wordt berekend uit het quotiënt van deze index, gepubliceerd in de vierde maand voorafgaande aan het jaar t, en van deze index, gepubliceerd</t>
  </si>
  <si>
    <t>De gegevens zijn afkomstig uit StatLine, zie voor recente CPI-cijfers: https://opendata.cbs.nl/statline/#/CBS/nl/dataset/70936ned/table?ts=1532343719053.</t>
  </si>
  <si>
    <t>Voor de toepassing van dit CPI-percentage in de wettelijke formule moet dit getal nog vermenigvuldigd worden met 100.</t>
  </si>
  <si>
    <t>e-mail : DE-tarievenbesluiten@acm.nl</t>
  </si>
  <si>
    <t>ACM/19/035587</t>
  </si>
  <si>
    <t>Rekenmodule inkomstenbesluit TenneT 2020</t>
  </si>
  <si>
    <t>Inkomstenbesluit TenneT T.S.O. B.V. 2020 net op zee</t>
  </si>
  <si>
    <t>Rekenmodule RCR-investeringen NOZ TenneT 2020</t>
  </si>
  <si>
    <t>Disclaimer</t>
  </si>
  <si>
    <t>Dit bestand is bedoeld ter verduidelijking van de berekeningen door ACM. Aan dit bestand kunnen geen rechten worden ontleend.</t>
  </si>
  <si>
    <t>Rekenmodule netbeheerder van het net op zee 2020</t>
  </si>
  <si>
    <t>Tabblad 4 - Totale inkomsten netbeheerder van het net op zee 2020</t>
  </si>
  <si>
    <r>
      <t xml:space="preserve">Beschrijving resultaat
</t>
    </r>
    <r>
      <rPr>
        <sz val="10"/>
        <rFont val="Arial"/>
        <family val="2"/>
      </rPr>
      <t>Dit tabblad is een overzicht van de totale inkomsten 2020 van de netbeheerder van het net op zee, TenneT TSO B.V. De ACM bepaalt de totale inkomsten inclusief correcties in drie stappen:
1: de ACM berekent de totale inkomsten exclusief correcties;
2: de ACM bepaalt de correcties;
3: de berekening van de totale inkomsten inclusief correcties.</t>
    </r>
    <r>
      <rPr>
        <b/>
        <sz val="10"/>
        <rFont val="Arial"/>
        <family val="2"/>
      </rPr>
      <t xml:space="preserve">
</t>
    </r>
    <r>
      <rPr>
        <i/>
        <sz val="10"/>
        <rFont val="Arial"/>
        <family val="2"/>
      </rPr>
      <t>Toelichting tij bijzonderheden</t>
    </r>
    <r>
      <rPr>
        <sz val="10"/>
        <rFont val="Arial"/>
        <family val="2"/>
      </rPr>
      <t xml:space="preserve">
Bedragen zijn inclusief het rentepercentage voor correcties.</t>
    </r>
  </si>
  <si>
    <t>Totale inkomsten op basis van wettelijke formule 2020</t>
  </si>
  <si>
    <t>Toevoeging vermogenskosten RCR-investeringen 2020</t>
  </si>
  <si>
    <t>Toevoeging totale kosten RCR-investeringen 2020</t>
  </si>
  <si>
    <t>Totale inkomsten exclusief correcties 2020</t>
  </si>
  <si>
    <t>Correctie vermogenskosten RCR-investeringen 2018 in 2020</t>
  </si>
  <si>
    <t>Totaal correcties 2020</t>
  </si>
  <si>
    <t>Totale inkomsten 2020</t>
  </si>
  <si>
    <r>
      <rPr>
        <b/>
        <sz val="10"/>
        <rFont val="Arial"/>
        <family val="2"/>
      </rPr>
      <t>Beschrijving gegevens</t>
    </r>
    <r>
      <rPr>
        <sz val="10"/>
        <rFont val="Arial"/>
        <family val="2"/>
      </rPr>
      <t xml:space="preserve">
Op dit tabblad vult TenneT voor de RCR-investeringen de geschatte vermogenskosten (voor investeringen in aanbouw) en de geschatte totale kosten (voor investeringen in gebruik) in 2020 in. De omvang van deze kosten wordt berekend in een aparte rekenmodule. </t>
    </r>
  </si>
  <si>
    <t>EUR, pp 2020</t>
  </si>
  <si>
    <r>
      <t xml:space="preserve">Beschrijving berekening
</t>
    </r>
    <r>
      <rPr>
        <sz val="10"/>
        <rFont val="Arial"/>
        <family val="2"/>
      </rPr>
      <t xml:space="preserve">Op dit tabblad berekent de ACM de toegestane inkomsten van de netbeheerder van het net op zee op basis van de wettelijke formule. Dit is de formule in artikel 42d, eerste lid, onderdeel a, van de E-wet waarmee ACM de x-factor toepast op de totale inkomsten.
</t>
    </r>
    <r>
      <rPr>
        <i/>
        <sz val="10"/>
        <rFont val="Arial"/>
        <family val="2"/>
      </rPr>
      <t>Toelichting bij bijzonderheden</t>
    </r>
    <r>
      <rPr>
        <sz val="10"/>
        <rFont val="Arial"/>
        <family val="2"/>
      </rPr>
      <t xml:space="preserve">
De inkomsten voor 2021 betreffen een schatting bedoeld ter indicatie.</t>
    </r>
  </si>
  <si>
    <t>De inkomsten voor 2021 betreffen een schatting bedoeld ter indicatie.</t>
  </si>
  <si>
    <t>Deze rekenmodule wordt gebruikt bij het vaststellen van het Inkomstenbesluit TenneT 2020.</t>
  </si>
  <si>
    <t>Deze rekenmodule bevat alle gegevens die nodig zijn om de inkomsten voor het net op zee te berekenen voor het jaar 2020.</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</si>
  <si>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</si>
  <si>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</si>
  <si>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</si>
  <si>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</si>
  <si>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</si>
  <si>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Gestandaardiseerde tabbladen, omvat tenminste: 'Titelblad', 'Toelichting' en 'Bronnen en toepassingen' (kleur: ACM-lichtpaars)</t>
  </si>
  <si>
    <t>Bedrag is inclusief belastingrente.</t>
  </si>
  <si>
    <t>Correctie toevoeging vermogenskosten RCR-investeringen 2018 in 2020</t>
  </si>
  <si>
    <t>Ja</t>
  </si>
  <si>
    <t>Rekenmodule RCR-investeringen Net op zee, tab 4, cel H53</t>
  </si>
  <si>
    <t>Rekenmodule RCR-investeringen Net op zee, tab 4, cel H56</t>
  </si>
  <si>
    <t>Rentepercentage tariefcorrecties</t>
  </si>
  <si>
    <t>Toelichting gegevens rentepercentage tariefcorrecties</t>
  </si>
  <si>
    <t>Eerste kwartaal</t>
  </si>
  <si>
    <t>Belastingdienst</t>
  </si>
  <si>
    <t xml:space="preserve">De heffingsrente of belastingrente is een rentepercentage dat door de Nederlandse overheid wordt vastgesteld en dient als een schatting van de tijdwaarde van geld. </t>
  </si>
  <si>
    <t>Tweede kwartaal</t>
  </si>
  <si>
    <t xml:space="preserve">ACM gebruikt dit rentepercentage voor de vergoeding van de tijdwaarde van geld in het geval van het toekennen van correcties in de tarieven die volgen uit nacalculaties over eerdere jaren. </t>
  </si>
  <si>
    <t>Derde kwartaal</t>
  </si>
  <si>
    <t>De heffingsrente is in 2012 vervangen door de belastingrente, maar wordt op een vergelijkbare wijze vastgesteld. ACM noemt dit percentage in het vervolg "rentepercentage tariefcorrecties".</t>
  </si>
  <si>
    <t>Vierde kwartaal</t>
  </si>
  <si>
    <t xml:space="preserve">De nacalculaties waarop het rentepercentage tariefcorrecties wordt toegepast kunnen zowel positief als negatief zijn; ACM past het rentepercentage tariefcorrecties symmetrisch toe. </t>
  </si>
  <si>
    <t>Zowel de heffingsrente als de belastingrente werden/worden per kwartaal vastgesteld. ACM berekent de jaarlijkse percentages van 1 juli tot 1 juli in het volgende jaar.</t>
  </si>
  <si>
    <t>De gegevens zijn afkomstig van de Belastingdienst, zie: https://belastingdienst.nl/wps/wcm/connect/bldcontentnl/standaard_functies/prive/contact/rechten_en_plichten_bij_de_belastingdienst/belastingrente/overzicht_percentages_belastingrente.</t>
  </si>
  <si>
    <t>2016</t>
  </si>
  <si>
    <t>2017</t>
  </si>
  <si>
    <t>2018</t>
  </si>
  <si>
    <t>2019</t>
  </si>
  <si>
    <t>2020</t>
  </si>
  <si>
    <t>2021</t>
  </si>
  <si>
    <t>Correctie toevoeging vermogenskosten RCR-investeringen 2016 en 2017 in 2017</t>
  </si>
  <si>
    <t>Correctie toevoeging totale kosten RCR-investeringen 2019</t>
  </si>
  <si>
    <t>Correctie op correctie vermogenskosten RCR-investeringen 2017 in 2019</t>
  </si>
  <si>
    <r>
      <rPr>
        <b/>
        <sz val="10"/>
        <rFont val="Arial"/>
        <family val="2"/>
      </rPr>
      <t>Beschrijving gegevens</t>
    </r>
    <r>
      <rPr>
        <sz val="10"/>
        <rFont val="Arial"/>
        <family val="2"/>
      </rPr>
      <t xml:space="preserve">
Op dit tabblad staan per jaar de gegevens die de ACM gebruikt voor de berekening van de toegestane inkomsten van TenneT net op zee in 2020. Bij elk gegeven is een bron aangegeven.</t>
    </r>
  </si>
  <si>
    <t>Rekenmodule RCR-investeringen Net op zee, tab 4, cel U15</t>
  </si>
  <si>
    <t>Rekenmodule RCR-investeringen Net op zee, tab 4, cel U44</t>
  </si>
  <si>
    <t>Rekenmodule RCR-investeringen Net op zee, tab 4, cel U48</t>
  </si>
  <si>
    <t>Berekening mutatie rentepercentage tariefcorrecties over meerdere jaren</t>
  </si>
  <si>
    <t>Berekening rentepercentage tariefcorrecties op jaarbasis</t>
  </si>
  <si>
    <t>Boekjaar waarvoor mutatie rentepercentage berekend wordt:</t>
  </si>
  <si>
    <t>Samengesteld percentage op basis van juli - juli mutatie:</t>
  </si>
  <si>
    <t>Mutatie van bedrag in oorspronkelijk prijspeil naar boekjaar</t>
  </si>
  <si>
    <t>Voor bedragen oorspronkelijk in prijspeil 2017</t>
  </si>
  <si>
    <t>Voor bedragen oorspronkelijk in prijspeil 2018</t>
  </si>
  <si>
    <t>Voor bedragen oorspronkelijk in prijspeil 2019</t>
  </si>
  <si>
    <r>
      <rPr>
        <b/>
        <sz val="10"/>
        <rFont val="Arial"/>
        <family val="2"/>
      </rPr>
      <t>Beschrijving berekening</t>
    </r>
    <r>
      <rPr>
        <sz val="10"/>
        <rFont val="Arial"/>
        <family val="2"/>
      </rPr>
      <t xml:space="preserve">
Op dit tabblad berekent de ACM het rentepercentage tariefcorrecties. Percentages worden weergegeven met twee decimalen, maar kunnen uit meer decimalen bestaan. Bij de toepassing van samengestelde percentages wordt niet tussentijds afgerond. </t>
    </r>
  </si>
  <si>
    <t>Beschrijving berekening</t>
  </si>
  <si>
    <r>
      <t xml:space="preserve">Op dit tabblad berekent de ACM de overige correcties. </t>
    </r>
    <r>
      <rPr>
        <sz val="10"/>
        <rFont val="Arial"/>
        <family val="2"/>
      </rPr>
      <t xml:space="preserve">
</t>
    </r>
    <r>
      <rPr>
        <i/>
        <sz val="10"/>
        <rFont val="Arial"/>
        <family val="2"/>
      </rPr>
      <t>Toelichting bij bijzonderheden</t>
    </r>
    <r>
      <rPr>
        <sz val="10"/>
        <rFont val="Arial"/>
        <family val="2"/>
      </rPr>
      <t xml:space="preserve">
Bedragen in de berekening zijn inclusief het rentepercentage voor tariefcorrecties.</t>
    </r>
  </si>
  <si>
    <t>Rentepercentage tariefcorrecties 2017 → 2020</t>
  </si>
  <si>
    <t>Rentepercentage tariefcorrecties 2018 → 2020</t>
  </si>
  <si>
    <t>Rentepercentage tariefcorrecties 2019 → 2020</t>
  </si>
  <si>
    <t>Berekening van correcties</t>
  </si>
  <si>
    <t>Correctie toevoeging vermogenskosten RCR-investeringen 2016 en 2017 in 2020</t>
  </si>
  <si>
    <t>Correctie toevoeging totale kosten RCR-investeringen 2019 in 2020</t>
  </si>
  <si>
    <t>Correctie op correctie vermogenskosten RCR-investeringen 2017 in 2019 in 2020</t>
  </si>
  <si>
    <t>Correctie toevoeging vermogenskosten RCR-investeringen 2018</t>
  </si>
  <si>
    <t>Correctie toevoeging vermogenskosten RCR-investeringen 2019</t>
  </si>
  <si>
    <t>Correctie toevoeging vermogenskosten RCR-investeringen 2019 in 2020</t>
  </si>
  <si>
    <t>Rekenmodule RCR-investeringen Net op zee, tab 4, cel H60</t>
  </si>
  <si>
    <t>Rekenmodule RCR-investeringen Net op zee, tab 4, cel U25</t>
  </si>
  <si>
    <t>Rekenmodule RCR-investeringen Net op zee, tab 4, cel U41</t>
  </si>
  <si>
    <t>Data ten behoeve van (correcties op) correcties op toevoegingen RCR-investeringen</t>
  </si>
  <si>
    <t>Correcties op toevoegingen</t>
  </si>
  <si>
    <t>(Correcties op) correcties op toevoegingen a.g.v. gewijzigd methodebesluit d.d. 24-01-2019 en uitspraak CBb d.d. 28-11-2019</t>
  </si>
  <si>
    <t>ACM/UIT/520542</t>
  </si>
  <si>
    <t>hier</t>
  </si>
  <si>
    <t>Tab 8_Berekening parameters</t>
  </si>
  <si>
    <t>Tab 9_Wettelijke formule</t>
  </si>
  <si>
    <t>Tab 10_Overige correcties</t>
  </si>
  <si>
    <t>De zachtroze cel betreft een voorlopige CPI-cijfer voor 2021 zoals gehanteerd in het X-factorbesluit 2017-2021 Net op zee.</t>
  </si>
  <si>
    <t>Tabblad 8 - Berekening op basis van parameters</t>
  </si>
  <si>
    <t>Tabblad 9 - Inkomsten op basis van wettelijke formule</t>
  </si>
  <si>
    <t>Tabblad 10 - Overige correcties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</si>
</sst>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numFmt numFmtId="165" formatCode="_ * #,##0_ ;_ * \-#,##0_ ;_ * &quot;-&quot;??_ ;_ @_ "/>
    <numFmt numFmtId="166" formatCode="#,##0_ ;\-#,##0\ "/>
  </numFmts>
  <fonts count="26">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sz val="10"/>
      <name val="DTLArgoT"/>
    </font>
    <font>
      <sz val="10"/>
      <color indexed="8"/>
      <name val="Arial"/>
      <family val="2"/>
    </font>
    <font>
      <b/>
      <sz val="10"/>
      <color indexed="8"/>
      <name val="Arial"/>
      <family val="2"/>
    </font>
    <font>
      <sz val="11"/>
      <color indexed="8"/>
      <name val="Arial"/>
      <family val="2"/>
    </font>
    <font>
      <sz val="8"/>
      <color indexed="81"/>
      <name val="Tahoma"/>
      <family val="2"/>
    </font>
    <font>
      <u/>
      <sz val="11"/>
      <color theme="10"/>
      <name val="Calibri"/>
      <family val="2"/>
      <scheme val="minor"/>
    </font>
    <font>
      <u/>
      <sz val="10"/>
      <color theme="10"/>
      <name val="Arial"/>
      <family val="2"/>
    </font>
  </fonts>
  <fills count="2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3" tint="0.79998168889431442"/>
        <bgColor indexed="64"/>
      </patternFill>
    </fill>
    <fill>
      <patternFill patternType="solid">
        <fgColor theme="0"/>
        <bgColor indexed="64"/>
      </patternFill>
    </fill>
    <fill>
      <patternFill patternType="solid">
        <fgColor rgb="FF99FF99"/>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bottom/>
      <diagonal/>
    </border>
    <border>
      <left style="dotted">
        <color indexed="64"/>
      </left>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3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0" borderId="0">
      <alignment vertical="top"/>
    </xf>
    <xf numFmtId="49" fontId="8" fillId="5" borderId="1">
      <alignment vertical="top"/>
    </xf>
    <xf numFmtId="49" fontId="5" fillId="20" borderId="1">
      <alignment vertical="top"/>
    </xf>
    <xf numFmtId="49" fontId="5" fillId="0" borderId="0">
      <alignment vertical="top"/>
    </xf>
    <xf numFmtId="43" fontId="4" fillId="13" borderId="0">
      <alignment vertical="top"/>
    </xf>
    <xf numFmtId="43" fontId="4" fillId="12" borderId="0">
      <alignment vertical="top"/>
    </xf>
    <xf numFmtId="43" fontId="4" fillId="10" borderId="0">
      <alignment vertical="top"/>
    </xf>
    <xf numFmtId="43" fontId="4" fillId="6" borderId="0">
      <alignment vertical="top"/>
    </xf>
    <xf numFmtId="43" fontId="4" fillId="8" borderId="0">
      <alignment vertical="top"/>
    </xf>
    <xf numFmtId="43" fontId="4" fillId="14" borderId="0">
      <alignment vertical="top"/>
    </xf>
    <xf numFmtId="49" fontId="10" fillId="0" borderId="0">
      <alignment vertical="top"/>
    </xf>
    <xf numFmtId="49" fontId="9" fillId="0" borderId="0">
      <alignment vertical="top"/>
    </xf>
    <xf numFmtId="0" fontId="15" fillId="16" borderId="3" applyNumberFormat="0" applyAlignment="0" applyProtection="0"/>
    <xf numFmtId="0" fontId="16" fillId="17" borderId="4" applyNumberFormat="0" applyAlignment="0" applyProtection="0"/>
    <xf numFmtId="0" fontId="17" fillId="17" borderId="3" applyNumberFormat="0" applyAlignment="0" applyProtection="0"/>
    <xf numFmtId="0" fontId="18" fillId="0" borderId="5" applyNumberFormat="0" applyFill="0" applyAlignment="0" applyProtection="0"/>
    <xf numFmtId="0" fontId="12" fillId="18" borderId="6" applyNumberFormat="0" applyAlignment="0" applyProtection="0"/>
    <xf numFmtId="0" fontId="14" fillId="19" borderId="7" applyNumberFormat="0" applyFont="0" applyAlignment="0" applyProtection="0"/>
    <xf numFmtId="9" fontId="14" fillId="0" borderId="0" applyFont="0" applyFill="0" applyBorder="0" applyAlignment="0" applyProtection="0"/>
    <xf numFmtId="0" fontId="19" fillId="0" borderId="0"/>
    <xf numFmtId="0" fontId="4" fillId="0" borderId="0"/>
    <xf numFmtId="0" fontId="19" fillId="0" borderId="0"/>
    <xf numFmtId="9" fontId="19" fillId="0" borderId="0" applyFont="0" applyFill="0" applyBorder="0" applyAlignment="0" applyProtection="0"/>
    <xf numFmtId="0" fontId="4" fillId="0" borderId="0"/>
    <xf numFmtId="9" fontId="14" fillId="0" borderId="0" applyFont="0" applyFill="0" applyBorder="0" applyAlignment="0" applyProtection="0"/>
    <xf numFmtId="0" fontId="4" fillId="0" borderId="0"/>
    <xf numFmtId="43" fontId="4" fillId="23" borderId="0">
      <alignment vertical="top"/>
    </xf>
    <xf numFmtId="43" fontId="14" fillId="0" borderId="0" applyFont="0" applyFill="0" applyBorder="0" applyAlignment="0" applyProtection="0"/>
    <xf numFmtId="0" fontId="4" fillId="0" borderId="0"/>
    <xf numFmtId="0" fontId="4" fillId="0" borderId="0"/>
    <xf numFmtId="0" fontId="24" fillId="0" borderId="0" applyNumberFormat="0" applyFill="0" applyBorder="0" applyAlignment="0" applyProtection="0"/>
  </cellStyleXfs>
  <cellXfs count="125">
    <xf numFmtId="0" fontId="0" fillId="0" borderId="0" xfId="0"/>
    <xf numFmtId="0" fontId="5" fillId="0" borderId="0" xfId="4" applyFont="1">
      <alignment vertical="top"/>
    </xf>
    <xf numFmtId="0" fontId="4" fillId="0" borderId="0" xfId="4">
      <alignment vertical="top"/>
    </xf>
    <xf numFmtId="0" fontId="6" fillId="0" borderId="0" xfId="4" applyFont="1">
      <alignment vertical="top"/>
    </xf>
    <xf numFmtId="0" fontId="9" fillId="0" borderId="0" xfId="4" applyFont="1">
      <alignment vertical="top"/>
    </xf>
    <xf numFmtId="0" fontId="10" fillId="0" borderId="0" xfId="4" applyFont="1">
      <alignment vertical="top"/>
    </xf>
    <xf numFmtId="0" fontId="4" fillId="0" borderId="2" xfId="4" applyBorder="1">
      <alignment vertical="top"/>
    </xf>
    <xf numFmtId="49" fontId="5" fillId="20" borderId="1" xfId="6">
      <alignment vertical="top"/>
    </xf>
    <xf numFmtId="0" fontId="4" fillId="0" borderId="0" xfId="4" applyFill="1">
      <alignment vertical="top"/>
    </xf>
    <xf numFmtId="0" fontId="6" fillId="0" borderId="2" xfId="4" applyFont="1" applyBorder="1" applyAlignment="1">
      <alignment horizontal="left" vertical="top" wrapText="1"/>
    </xf>
    <xf numFmtId="0" fontId="4" fillId="0" borderId="2" xfId="4" applyBorder="1" applyAlignment="1">
      <alignment horizontal="left" vertical="top" wrapText="1"/>
    </xf>
    <xf numFmtId="0" fontId="8" fillId="5" borderId="1" xfId="4" applyFont="1" applyFill="1" applyBorder="1">
      <alignment vertical="top"/>
    </xf>
    <xf numFmtId="0" fontId="7" fillId="5" borderId="1" xfId="4" applyFont="1" applyFill="1" applyBorder="1">
      <alignment vertical="top"/>
    </xf>
    <xf numFmtId="0" fontId="10" fillId="0" borderId="0" xfId="4" applyFont="1" applyFill="1">
      <alignment vertical="top"/>
    </xf>
    <xf numFmtId="0" fontId="4" fillId="7" borderId="0" xfId="4" applyFill="1">
      <alignment vertical="top"/>
    </xf>
    <xf numFmtId="2" fontId="4" fillId="11" borderId="0" xfId="4" applyNumberFormat="1" applyFill="1">
      <alignment vertical="top"/>
    </xf>
    <xf numFmtId="1" fontId="4" fillId="0" borderId="0" xfId="4" applyNumberFormat="1" applyFill="1">
      <alignment vertical="top"/>
    </xf>
    <xf numFmtId="1" fontId="9" fillId="0" borderId="0" xfId="4" applyNumberFormat="1" applyFont="1" applyFill="1">
      <alignment vertical="top"/>
    </xf>
    <xf numFmtId="0" fontId="11" fillId="0" borderId="0" xfId="4" applyFont="1" applyFill="1">
      <alignment vertical="top"/>
    </xf>
    <xf numFmtId="49" fontId="6" fillId="20" borderId="2" xfId="6" applyFont="1" applyBorder="1">
      <alignment vertical="top"/>
    </xf>
    <xf numFmtId="0" fontId="8" fillId="5" borderId="1" xfId="5" applyNumberFormat="1">
      <alignment vertical="top"/>
    </xf>
    <xf numFmtId="0" fontId="13" fillId="0" borderId="0" xfId="4" applyFont="1">
      <alignment vertical="top"/>
    </xf>
    <xf numFmtId="0" fontId="4" fillId="15" borderId="0" xfId="4" applyFill="1">
      <alignment vertical="top"/>
    </xf>
    <xf numFmtId="0" fontId="4" fillId="0" borderId="0" xfId="4" applyFont="1">
      <alignment vertical="top"/>
    </xf>
    <xf numFmtId="49" fontId="4" fillId="20" borderId="2" xfId="6" applyFont="1" applyBorder="1">
      <alignment vertical="top"/>
    </xf>
    <xf numFmtId="0" fontId="4" fillId="0" borderId="2" xfId="4" applyFont="1" applyBorder="1">
      <alignment vertical="top"/>
    </xf>
    <xf numFmtId="3" fontId="4" fillId="0" borderId="0" xfId="4" applyNumberFormat="1" applyFill="1">
      <alignment vertical="top"/>
    </xf>
    <xf numFmtId="3" fontId="20" fillId="0" borderId="0" xfId="23" applyNumberFormat="1" applyFont="1" applyFill="1" applyBorder="1" applyAlignment="1" applyProtection="1">
      <protection locked="0"/>
    </xf>
    <xf numFmtId="3" fontId="4" fillId="0" borderId="0" xfId="4" applyNumberFormat="1">
      <alignment vertical="top"/>
    </xf>
    <xf numFmtId="0" fontId="4" fillId="0" borderId="0" xfId="24"/>
    <xf numFmtId="0" fontId="4" fillId="0" borderId="0" xfId="24" applyFont="1"/>
    <xf numFmtId="0" fontId="5" fillId="20" borderId="1" xfId="6" applyNumberFormat="1" applyAlignment="1">
      <alignment horizontal="left" vertical="top"/>
    </xf>
    <xf numFmtId="49" fontId="10" fillId="20" borderId="1" xfId="6" applyFont="1">
      <alignment vertical="top"/>
    </xf>
    <xf numFmtId="166" fontId="4" fillId="6" borderId="0" xfId="11" applyNumberFormat="1">
      <alignment vertical="top"/>
    </xf>
    <xf numFmtId="164" fontId="4" fillId="0" borderId="0" xfId="28" applyNumberFormat="1" applyFont="1" applyFill="1" applyAlignment="1">
      <alignment vertical="top"/>
    </xf>
    <xf numFmtId="0" fontId="13" fillId="0" borderId="0" xfId="4" applyFont="1" applyAlignment="1">
      <alignment horizontal="left" vertical="top"/>
    </xf>
    <xf numFmtId="166" fontId="4" fillId="0" borderId="0" xfId="11" applyNumberFormat="1" applyFill="1">
      <alignment vertical="top"/>
    </xf>
    <xf numFmtId="49" fontId="10" fillId="0" borderId="0" xfId="14">
      <alignment vertical="top"/>
    </xf>
    <xf numFmtId="165" fontId="4" fillId="13" borderId="0" xfId="8" applyNumberFormat="1">
      <alignment vertical="top"/>
    </xf>
    <xf numFmtId="164" fontId="4" fillId="6" borderId="0" xfId="11" applyNumberFormat="1">
      <alignment vertical="top"/>
    </xf>
    <xf numFmtId="165" fontId="4" fillId="6" borderId="0" xfId="11" applyNumberFormat="1">
      <alignment vertical="top"/>
    </xf>
    <xf numFmtId="164" fontId="4" fillId="14" borderId="0" xfId="13" applyNumberFormat="1">
      <alignment vertical="top"/>
    </xf>
    <xf numFmtId="166" fontId="4" fillId="14" borderId="0" xfId="13" applyNumberFormat="1">
      <alignment vertical="top"/>
    </xf>
    <xf numFmtId="165" fontId="4" fillId="14" borderId="0" xfId="13" applyNumberFormat="1">
      <alignment vertical="top"/>
    </xf>
    <xf numFmtId="165" fontId="4" fillId="12" borderId="0" xfId="9" applyNumberFormat="1">
      <alignment vertical="top"/>
    </xf>
    <xf numFmtId="0" fontId="12" fillId="5" borderId="1" xfId="4" applyFont="1" applyFill="1" applyBorder="1">
      <alignment vertical="top"/>
    </xf>
    <xf numFmtId="164" fontId="4" fillId="10" borderId="0" xfId="10" applyNumberFormat="1">
      <alignment vertical="top"/>
    </xf>
    <xf numFmtId="0" fontId="21" fillId="21" borderId="8" xfId="0" applyFont="1" applyFill="1" applyBorder="1" applyAlignment="1">
      <alignment vertical="top"/>
    </xf>
    <xf numFmtId="0" fontId="21" fillId="21" borderId="9" xfId="0" applyFont="1" applyFill="1" applyBorder="1" applyAlignment="1">
      <alignment vertical="top"/>
    </xf>
    <xf numFmtId="0" fontId="21" fillId="21" borderId="10" xfId="0" applyFont="1" applyFill="1" applyBorder="1" applyAlignment="1">
      <alignment vertical="top"/>
    </xf>
    <xf numFmtId="0" fontId="22" fillId="22" borderId="11" xfId="0" applyFont="1" applyFill="1" applyBorder="1" applyAlignment="1">
      <alignment vertical="top"/>
    </xf>
    <xf numFmtId="0" fontId="22" fillId="22" borderId="12" xfId="0" applyFont="1" applyFill="1" applyBorder="1" applyAlignment="1">
      <alignment vertical="top"/>
    </xf>
    <xf numFmtId="0" fontId="22" fillId="22" borderId="0" xfId="0" applyFont="1" applyFill="1" applyBorder="1" applyAlignment="1">
      <alignment vertical="top"/>
    </xf>
    <xf numFmtId="0" fontId="4" fillId="0" borderId="0" xfId="29" applyFont="1" applyFill="1" applyBorder="1"/>
    <xf numFmtId="0" fontId="4" fillId="0" borderId="13" xfId="29" applyFont="1" applyFill="1" applyBorder="1"/>
    <xf numFmtId="0" fontId="22" fillId="22" borderId="14" xfId="0" applyFont="1" applyFill="1" applyBorder="1" applyAlignment="1">
      <alignment vertical="top"/>
    </xf>
    <xf numFmtId="0" fontId="20" fillId="22" borderId="15" xfId="0" applyFont="1" applyFill="1" applyBorder="1" applyAlignment="1">
      <alignment vertical="top"/>
    </xf>
    <xf numFmtId="0" fontId="20" fillId="22" borderId="16" xfId="0" applyFont="1" applyFill="1" applyBorder="1" applyAlignment="1">
      <alignment vertical="top"/>
    </xf>
    <xf numFmtId="0" fontId="20" fillId="22" borderId="17" xfId="0" applyFont="1" applyFill="1" applyBorder="1" applyAlignment="1">
      <alignment vertical="top"/>
    </xf>
    <xf numFmtId="0" fontId="20" fillId="22" borderId="0" xfId="0" applyFont="1" applyFill="1" applyBorder="1" applyAlignment="1">
      <alignment vertical="top"/>
    </xf>
    <xf numFmtId="0" fontId="4" fillId="0" borderId="0" xfId="29" applyFont="1" applyFill="1"/>
    <xf numFmtId="0" fontId="20" fillId="22" borderId="18" xfId="0" applyFont="1" applyFill="1" applyBorder="1" applyAlignment="1">
      <alignment vertical="top"/>
    </xf>
    <xf numFmtId="0" fontId="20" fillId="6" borderId="0" xfId="0" applyFont="1" applyFill="1" applyBorder="1" applyAlignment="1">
      <alignment horizontal="center" vertical="top"/>
    </xf>
    <xf numFmtId="0" fontId="20" fillId="22" borderId="19" xfId="0" applyFont="1" applyFill="1" applyBorder="1" applyAlignment="1">
      <alignment vertical="top"/>
    </xf>
    <xf numFmtId="0" fontId="20" fillId="12" borderId="0" xfId="0" applyFont="1" applyFill="1" applyBorder="1" applyAlignment="1">
      <alignment horizontal="center" vertical="top"/>
    </xf>
    <xf numFmtId="0" fontId="20" fillId="22" borderId="20" xfId="0" applyFont="1" applyFill="1" applyBorder="1" applyAlignment="1">
      <alignment vertical="top"/>
    </xf>
    <xf numFmtId="0" fontId="20" fillId="22" borderId="21" xfId="0" applyFont="1" applyFill="1" applyBorder="1" applyAlignment="1">
      <alignment vertical="top"/>
    </xf>
    <xf numFmtId="0" fontId="20" fillId="22" borderId="22" xfId="0" applyFont="1" applyFill="1" applyBorder="1" applyAlignment="1">
      <alignment vertical="top"/>
    </xf>
    <xf numFmtId="0" fontId="20" fillId="13" borderId="0" xfId="0" applyFont="1" applyFill="1" applyBorder="1" applyAlignment="1">
      <alignment horizontal="center" vertical="top"/>
    </xf>
    <xf numFmtId="0" fontId="20" fillId="0" borderId="0" xfId="0" applyFont="1" applyFill="1" applyBorder="1" applyAlignment="1">
      <alignment horizontal="center" vertical="top"/>
    </xf>
    <xf numFmtId="0" fontId="20" fillId="0" borderId="0" xfId="0" applyFont="1" applyFill="1" applyBorder="1" applyAlignment="1">
      <alignment vertical="top"/>
    </xf>
    <xf numFmtId="0" fontId="22" fillId="22" borderId="23" xfId="0" applyFont="1" applyFill="1" applyBorder="1" applyAlignment="1">
      <alignment vertical="top"/>
    </xf>
    <xf numFmtId="0" fontId="4" fillId="0" borderId="24" xfId="29" applyFont="1" applyFill="1" applyBorder="1"/>
    <xf numFmtId="0" fontId="4" fillId="0" borderId="25" xfId="29" applyFont="1" applyFill="1" applyBorder="1"/>
    <xf numFmtId="0" fontId="4" fillId="0" borderId="2" xfId="4" applyFont="1" applyBorder="1" applyAlignment="1">
      <alignment horizontal="left" vertical="top" wrapText="1"/>
    </xf>
    <xf numFmtId="0" fontId="4" fillId="0" borderId="0" xfId="4">
      <alignment vertical="top"/>
    </xf>
    <xf numFmtId="49" fontId="5" fillId="20" borderId="1" xfId="6">
      <alignment vertical="top"/>
    </xf>
    <xf numFmtId="49" fontId="10" fillId="0" borderId="0" xfId="14">
      <alignment vertical="top"/>
    </xf>
    <xf numFmtId="164" fontId="4" fillId="6" borderId="0" xfId="11" applyNumberFormat="1">
      <alignment vertical="top"/>
    </xf>
    <xf numFmtId="49" fontId="4" fillId="0" borderId="0" xfId="14" applyFont="1">
      <alignment vertical="top"/>
    </xf>
    <xf numFmtId="0" fontId="4" fillId="0" borderId="0" xfId="4">
      <alignment vertical="top"/>
    </xf>
    <xf numFmtId="0" fontId="4" fillId="0" borderId="0" xfId="4">
      <alignment vertical="top"/>
    </xf>
    <xf numFmtId="0" fontId="4" fillId="0" borderId="0" xfId="4">
      <alignment vertical="top"/>
    </xf>
    <xf numFmtId="0" fontId="4" fillId="0" borderId="0" xfId="4">
      <alignment vertical="top"/>
    </xf>
    <xf numFmtId="49" fontId="5" fillId="0" borderId="0" xfId="7">
      <alignment vertical="top"/>
    </xf>
    <xf numFmtId="43" fontId="4" fillId="6" borderId="0" xfId="11">
      <alignment vertical="top"/>
    </xf>
    <xf numFmtId="43" fontId="4" fillId="14" borderId="0" xfId="13">
      <alignment vertical="top"/>
    </xf>
    <xf numFmtId="43" fontId="4" fillId="12" borderId="0" xfId="9">
      <alignment vertical="top"/>
    </xf>
    <xf numFmtId="43" fontId="4" fillId="13" borderId="0" xfId="8">
      <alignment vertical="top"/>
    </xf>
    <xf numFmtId="49" fontId="9" fillId="0" borderId="0" xfId="15">
      <alignment vertical="top"/>
    </xf>
    <xf numFmtId="43" fontId="4" fillId="10" borderId="0" xfId="10">
      <alignment vertical="top"/>
    </xf>
    <xf numFmtId="43" fontId="4" fillId="8" borderId="0" xfId="12">
      <alignment vertical="top"/>
    </xf>
    <xf numFmtId="43" fontId="4" fillId="23" borderId="0" xfId="30">
      <alignment vertical="top"/>
    </xf>
    <xf numFmtId="43" fontId="4" fillId="6" borderId="2" xfId="11" applyBorder="1">
      <alignment vertical="top"/>
    </xf>
    <xf numFmtId="43" fontId="11" fillId="0" borderId="0" xfId="31" applyFont="1" applyFill="1" applyAlignment="1">
      <alignment vertical="top"/>
    </xf>
    <xf numFmtId="0" fontId="4" fillId="9" borderId="0" xfId="4" applyFont="1" applyFill="1">
      <alignment vertical="top"/>
    </xf>
    <xf numFmtId="0" fontId="4" fillId="12" borderId="0" xfId="4" applyFont="1" applyFill="1">
      <alignment vertical="top"/>
    </xf>
    <xf numFmtId="49" fontId="4" fillId="20" borderId="0" xfId="6" applyFont="1" applyBorder="1">
      <alignment vertical="top"/>
    </xf>
    <xf numFmtId="0" fontId="4" fillId="0" borderId="0" xfId="4">
      <alignment vertical="top"/>
    </xf>
    <xf numFmtId="164" fontId="4" fillId="6" borderId="0" xfId="11" applyNumberFormat="1">
      <alignment vertical="top"/>
    </xf>
    <xf numFmtId="165" fontId="4" fillId="23" borderId="0" xfId="30" applyNumberFormat="1">
      <alignment vertical="top"/>
    </xf>
    <xf numFmtId="0" fontId="4" fillId="0" borderId="0" xfId="4">
      <alignment vertical="top"/>
    </xf>
    <xf numFmtId="49" fontId="5" fillId="20" borderId="1" xfId="6" applyFont="1">
      <alignment vertical="top"/>
    </xf>
    <xf numFmtId="10" fontId="4" fillId="0" borderId="0" xfId="11" applyNumberFormat="1" applyFill="1">
      <alignment vertical="top"/>
    </xf>
    <xf numFmtId="10" fontId="4" fillId="6" borderId="0" xfId="11" applyNumberFormat="1">
      <alignment vertical="top"/>
    </xf>
    <xf numFmtId="10" fontId="4" fillId="10" borderId="0" xfId="10" applyNumberFormat="1">
      <alignment vertical="top"/>
    </xf>
    <xf numFmtId="165" fontId="4" fillId="0" borderId="0" xfId="11" applyNumberFormat="1" applyFill="1">
      <alignment vertical="top"/>
    </xf>
    <xf numFmtId="10" fontId="4" fillId="14" borderId="0" xfId="13" applyNumberFormat="1">
      <alignment vertical="top"/>
    </xf>
    <xf numFmtId="49" fontId="4" fillId="0" borderId="0" xfId="4" applyNumberFormat="1" applyFill="1">
      <alignment vertical="top"/>
    </xf>
    <xf numFmtId="49" fontId="4" fillId="0" borderId="0" xfId="4" applyNumberFormat="1">
      <alignment vertical="top"/>
    </xf>
    <xf numFmtId="10" fontId="4" fillId="0" borderId="0" xfId="9" applyNumberFormat="1" applyFill="1">
      <alignment vertical="top"/>
    </xf>
    <xf numFmtId="10" fontId="4" fillId="12" borderId="0" xfId="9" applyNumberFormat="1">
      <alignment vertical="top"/>
    </xf>
    <xf numFmtId="10" fontId="4" fillId="0" borderId="0" xfId="4" applyNumberFormat="1" applyFill="1">
      <alignment vertical="top"/>
    </xf>
    <xf numFmtId="10" fontId="4" fillId="7" borderId="0" xfId="4" applyNumberFormat="1" applyFill="1">
      <alignment vertical="top"/>
    </xf>
    <xf numFmtId="10" fontId="4" fillId="0" borderId="0" xfId="13" applyNumberFormat="1" applyFill="1">
      <alignment vertical="top"/>
    </xf>
    <xf numFmtId="165" fontId="4" fillId="0" borderId="0" xfId="8" applyNumberFormat="1" applyFill="1">
      <alignment vertical="top"/>
    </xf>
    <xf numFmtId="165" fontId="4" fillId="0" borderId="0" xfId="13" applyNumberFormat="1" applyFill="1">
      <alignment vertical="top"/>
    </xf>
    <xf numFmtId="0" fontId="4" fillId="0" borderId="0" xfId="4">
      <alignment vertical="top"/>
    </xf>
    <xf numFmtId="0" fontId="4" fillId="0" borderId="2" xfId="4" applyFill="1" applyBorder="1" applyAlignment="1">
      <alignment horizontal="left" vertical="top" wrapText="1"/>
    </xf>
    <xf numFmtId="0" fontId="25" fillId="0" borderId="2" xfId="34" applyFont="1" applyBorder="1" applyAlignment="1">
      <alignment vertical="top"/>
    </xf>
    <xf numFmtId="0" fontId="5" fillId="0" borderId="0" xfId="4" applyFont="1" applyAlignment="1">
      <alignment vertical="top" wrapText="1"/>
    </xf>
    <xf numFmtId="0" fontId="4" fillId="0" borderId="0" xfId="4" applyAlignment="1">
      <alignment vertical="top" wrapText="1"/>
    </xf>
    <xf numFmtId="0" fontId="4" fillId="0" borderId="0" xfId="4">
      <alignment vertical="top"/>
    </xf>
    <xf numFmtId="0" fontId="4" fillId="0" borderId="0" xfId="4" applyFont="1" applyAlignment="1">
      <alignment horizontal="left" vertical="top" wrapText="1"/>
    </xf>
    <xf numFmtId="0" fontId="13" fillId="0" borderId="0" xfId="4" applyFont="1" applyAlignment="1">
      <alignment horizontal="left" vertical="top" wrapText="1"/>
    </xf>
  </cellXfs>
  <cellStyles count="35">
    <cellStyle name="_x000d__x000a_JournalTemplate=C:\COMFO\CTALK\JOURSTD.TPL_x000d__x000a_LbStateAddress=3 3 0 251 1 89 2 311_x000d__x000a_LbStateJou" xfId="23"/>
    <cellStyle name="_x000d__x000a_JournalTemplate=C:\COMFO\CTALK\JOURSTD.TPL_x000d__x000a_LbStateAddress=3 3 0 251 1 89 2 311_x000d__x000a_LbStateJou 10 2" xfId="32"/>
    <cellStyle name="_x000d__x000a_JournalTemplate=C:\COMFO\CTALK\JOURSTD.TPL_x000d__x000a_LbStateAddress=3 3 0 251 1 89 2 311_x000d__x000a_LbStateJou 16" xfId="25"/>
    <cellStyle name="_x000d__x000a_JournalTemplate=C:\COMFO\CTALK\JOURSTD.TPL_x000d__x000a_LbStateAddress=3 3 0 251 1 89 2 311_x000d__x000a_LbStateJou_111028 KB Berekening nacalculaties_v2" xfId="27"/>
    <cellStyle name="_kop1 Bladtitel" xfId="5"/>
    <cellStyle name="_kop2 Bloktitel" xfId="6"/>
    <cellStyle name="_kop3 Subkop" xfId="7"/>
    <cellStyle name="Berekening" xfId="18" builtinId="22" hidden="1"/>
    <cellStyle name="Cel (tussen)resultaat" xfId="8"/>
    <cellStyle name="Cel Berekening" xfId="9"/>
    <cellStyle name="Cel Bijzonderheid" xfId="10"/>
    <cellStyle name="Cel Input" xfId="11"/>
    <cellStyle name="Cel Input Data" xfId="30"/>
    <cellStyle name="Cel PM extern" xfId="12"/>
    <cellStyle name="Cel Verwijzing" xfId="13"/>
    <cellStyle name="Controlecel" xfId="20" builtinId="23" hidden="1"/>
    <cellStyle name="Gekoppelde cel" xfId="19" builtinId="24" hidden="1"/>
    <cellStyle name="Goed" xfId="1" builtinId="26" hidden="1"/>
    <cellStyle name="Hyperlink" xfId="34" builtinId="8"/>
    <cellStyle name="Invoer" xfId="16" builtinId="20" hidden="1"/>
    <cellStyle name="Komma" xfId="31" builtinId="3"/>
    <cellStyle name="Neutraal" xfId="3" builtinId="28" hidden="1"/>
    <cellStyle name="Normal 2" xfId="33"/>
    <cellStyle name="Notitie" xfId="21" builtinId="10" hidden="1"/>
    <cellStyle name="Ongeldig" xfId="2" builtinId="27" hidden="1"/>
    <cellStyle name="Opm. INTERN" xfId="14"/>
    <cellStyle name="Procent" xfId="28" builtinId="5"/>
    <cellStyle name="Procent 2 2 2 2" xfId="26"/>
    <cellStyle name="Procent 6" xfId="22"/>
    <cellStyle name="Standaard" xfId="0" builtinId="0"/>
    <cellStyle name="Standaard 2 2 2" xfId="24"/>
    <cellStyle name="Standaard ACM-DE" xfId="4"/>
    <cellStyle name="Standaard_NG-TAR(i)-10-08 Concept" xfId="29"/>
    <cellStyle name="Toelichting" xfId="15"/>
    <cellStyle name="Uitvoer" xfId="17" builtinId="21" hidden="1"/>
  </cellStyles>
  <dxfs count="0"/>
  <tableStyles count="0" defaultTableStyle="TableStyleMedium2" defaultPivotStyle="PivotStyleLight16"/>
  <colors>
    <mruColors>
      <color rgb="FFCCFFCC"/>
      <color rgb="FF66FF66"/>
      <color rgb="FFFFFFCC"/>
      <color rgb="FF5F1F7A"/>
      <color rgb="FFFFCC99"/>
      <color rgb="FFFF99FF"/>
      <color rgb="FFCCFFFF"/>
      <color rgb="FFCCC8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67235</xdr:colOff>
      <xdr:row>18</xdr:row>
      <xdr:rowOff>89648</xdr:rowOff>
    </xdr:from>
    <xdr:to>
      <xdr:col>15</xdr:col>
      <xdr:colOff>22412</xdr:colOff>
      <xdr:row>22</xdr:row>
      <xdr:rowOff>89647</xdr:rowOff>
    </xdr:to>
    <xdr:cxnSp macro="">
      <xdr:nvCxnSpPr>
        <xdr:cNvPr id="95" name="Rechte verbindingslijn met pijl 94"/>
        <xdr:cNvCxnSpPr/>
      </xdr:nvCxnSpPr>
      <xdr:spPr>
        <a:xfrm flipV="1">
          <a:off x="8729382" y="3115236"/>
          <a:ext cx="403412" cy="717176"/>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18</xdr:row>
      <xdr:rowOff>89647</xdr:rowOff>
    </xdr:from>
    <xdr:to>
      <xdr:col>11</xdr:col>
      <xdr:colOff>0</xdr:colOff>
      <xdr:row>18</xdr:row>
      <xdr:rowOff>89647</xdr:rowOff>
    </xdr:to>
    <xdr:cxnSp macro="">
      <xdr:nvCxnSpPr>
        <xdr:cNvPr id="101" name="Rechte verbindingslijn met pijl 100"/>
        <xdr:cNvCxnSpPr/>
      </xdr:nvCxnSpPr>
      <xdr:spPr>
        <a:xfrm>
          <a:off x="3597088" y="3115235"/>
          <a:ext cx="3059206" cy="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13446</xdr:colOff>
      <xdr:row>14</xdr:row>
      <xdr:rowOff>125507</xdr:rowOff>
    </xdr:from>
    <xdr:to>
      <xdr:col>14</xdr:col>
      <xdr:colOff>582706</xdr:colOff>
      <xdr:row>18</xdr:row>
      <xdr:rowOff>56030</xdr:rowOff>
    </xdr:to>
    <xdr:cxnSp macro="">
      <xdr:nvCxnSpPr>
        <xdr:cNvPr id="111" name="Rechte verbindingslijn met pijl 110"/>
        <xdr:cNvCxnSpPr/>
      </xdr:nvCxnSpPr>
      <xdr:spPr>
        <a:xfrm>
          <a:off x="11331387" y="2433919"/>
          <a:ext cx="569260" cy="647699"/>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14</xdr:row>
      <xdr:rowOff>145677</xdr:rowOff>
    </xdr:from>
    <xdr:to>
      <xdr:col>11</xdr:col>
      <xdr:colOff>5042</xdr:colOff>
      <xdr:row>18</xdr:row>
      <xdr:rowOff>89647</xdr:rowOff>
    </xdr:to>
    <xdr:cxnSp macro="">
      <xdr:nvCxnSpPr>
        <xdr:cNvPr id="135" name="Rechte verbindingslijn met pijl 134"/>
        <xdr:cNvCxnSpPr/>
      </xdr:nvCxnSpPr>
      <xdr:spPr>
        <a:xfrm flipV="1">
          <a:off x="6219265" y="2454089"/>
          <a:ext cx="442071" cy="661146"/>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5</xdr:col>
      <xdr:colOff>0</xdr:colOff>
      <xdr:row>14</xdr:row>
      <xdr:rowOff>112059</xdr:rowOff>
    </xdr:from>
    <xdr:to>
      <xdr:col>5</xdr:col>
      <xdr:colOff>437030</xdr:colOff>
      <xdr:row>16</xdr:row>
      <xdr:rowOff>78441</xdr:rowOff>
    </xdr:to>
    <xdr:cxnSp macro="">
      <xdr:nvCxnSpPr>
        <xdr:cNvPr id="7" name="Rechte verbindingslijn met pijl 6"/>
        <xdr:cNvCxnSpPr/>
      </xdr:nvCxnSpPr>
      <xdr:spPr>
        <a:xfrm>
          <a:off x="3574676" y="2420471"/>
          <a:ext cx="437030" cy="324970"/>
        </a:xfrm>
        <a:prstGeom prst="straightConnector1">
          <a:avLst/>
        </a:prstGeom>
        <a:noFill/>
        <a:ln w="9525" cap="flat" cmpd="sng" algn="ctr">
          <a:solidFill>
            <a:sysClr val="windowText" lastClr="000000"/>
          </a:solidFill>
          <a:prstDash val="solid"/>
          <a:tailEnd type="triangle"/>
        </a:ln>
        <a:effectLst/>
      </xdr:spPr>
    </xdr:cxnSp>
    <xdr:clientData/>
  </xdr:twoCellAnchor>
  <xdr:twoCellAnchor>
    <xdr:from>
      <xdr:col>14</xdr:col>
      <xdr:colOff>0</xdr:colOff>
      <xdr:row>18</xdr:row>
      <xdr:rowOff>67237</xdr:rowOff>
    </xdr:from>
    <xdr:to>
      <xdr:col>15</xdr:col>
      <xdr:colOff>11206</xdr:colOff>
      <xdr:row>18</xdr:row>
      <xdr:rowOff>78441</xdr:rowOff>
    </xdr:to>
    <xdr:cxnSp macro="">
      <xdr:nvCxnSpPr>
        <xdr:cNvPr id="17" name="Rechte verbindingslijn met pijl 16"/>
        <xdr:cNvCxnSpPr/>
      </xdr:nvCxnSpPr>
      <xdr:spPr>
        <a:xfrm flipV="1">
          <a:off x="8662147" y="3092825"/>
          <a:ext cx="459441" cy="11204"/>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11206</xdr:colOff>
      <xdr:row>14</xdr:row>
      <xdr:rowOff>100853</xdr:rowOff>
    </xdr:from>
    <xdr:to>
      <xdr:col>10</xdr:col>
      <xdr:colOff>168088</xdr:colOff>
      <xdr:row>14</xdr:row>
      <xdr:rowOff>100853</xdr:rowOff>
    </xdr:to>
    <xdr:cxnSp macro="">
      <xdr:nvCxnSpPr>
        <xdr:cNvPr id="26" name="Rechte verbindingslijn met pijl 25"/>
        <xdr:cNvCxnSpPr/>
      </xdr:nvCxnSpPr>
      <xdr:spPr>
        <a:xfrm>
          <a:off x="3585882" y="2409265"/>
          <a:ext cx="3059206" cy="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11206</xdr:colOff>
      <xdr:row>22</xdr:row>
      <xdr:rowOff>78441</xdr:rowOff>
    </xdr:from>
    <xdr:to>
      <xdr:col>14</xdr:col>
      <xdr:colOff>67235</xdr:colOff>
      <xdr:row>22</xdr:row>
      <xdr:rowOff>78441</xdr:rowOff>
    </xdr:to>
    <xdr:cxnSp macro="">
      <xdr:nvCxnSpPr>
        <xdr:cNvPr id="21" name="Rechte verbindingslijn 20"/>
        <xdr:cNvCxnSpPr/>
      </xdr:nvCxnSpPr>
      <xdr:spPr>
        <a:xfrm>
          <a:off x="3585882" y="3821206"/>
          <a:ext cx="5143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publicatie/16409/X-factorbesluit-TenneT-2017-2021-Net-op-zee" TargetMode="External"/><Relationship Id="rId2" Type="http://schemas.openxmlformats.org/officeDocument/2006/relationships/hyperlink" Target="https://opendata.cbs.nl/statline/" TargetMode="External"/><Relationship Id="rId1" Type="http://schemas.openxmlformats.org/officeDocument/2006/relationships/hyperlink" Target="https://belastingdienst.nl/wps/wcm/connect/bldcontentnl/standaard_functies/prive/contact/rechten_en_plichten_bij_de_belastingdienst/belastingrente/overzicht_percentages_belastingrente"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sheetPr>
  <dimension ref="B2:E42"/>
  <sheetViews>
    <sheetView showGridLines="0" tabSelected="1" zoomScale="85" zoomScaleNormal="85" workbookViewId="0">
      <pane ySplit="3" topLeftCell="A4" activePane="bottomLeft" state="frozen"/>
      <selection pane="bottomLeft"/>
    </sheetView>
  </sheetViews>
  <sheetFormatPr defaultRowHeight="12.75"/>
  <cols>
    <col min="1" max="1" width="2.85546875" style="2" customWidth="1"/>
    <col min="2" max="2" width="39.85546875" style="2" customWidth="1"/>
    <col min="3" max="3" width="91.85546875" style="2" customWidth="1"/>
    <col min="4" max="16384" width="9.140625" style="2"/>
  </cols>
  <sheetData>
    <row r="2" spans="2:3" s="12" customFormat="1" ht="18">
      <c r="B2" s="11" t="s">
        <v>81</v>
      </c>
    </row>
    <row r="6" spans="2:3">
      <c r="B6" s="3"/>
    </row>
    <row r="13" spans="2:3" s="7" customFormat="1">
      <c r="B13" s="7" t="s">
        <v>0</v>
      </c>
    </row>
    <row r="14" spans="2:3" s="8" customFormat="1"/>
    <row r="15" spans="2:3">
      <c r="B15" s="9" t="s">
        <v>1</v>
      </c>
      <c r="C15" s="10" t="s">
        <v>104</v>
      </c>
    </row>
    <row r="16" spans="2:3">
      <c r="B16" s="9" t="s">
        <v>2</v>
      </c>
      <c r="C16" s="10" t="s">
        <v>105</v>
      </c>
    </row>
    <row r="17" spans="2:5">
      <c r="B17" s="9" t="s">
        <v>3</v>
      </c>
      <c r="C17" s="10" t="s">
        <v>110</v>
      </c>
    </row>
    <row r="18" spans="2:5">
      <c r="B18" s="9" t="s">
        <v>4</v>
      </c>
      <c r="C18" s="10" t="s">
        <v>106</v>
      </c>
    </row>
    <row r="19" spans="2:5">
      <c r="B19" s="9" t="s">
        <v>5</v>
      </c>
      <c r="C19" s="10" t="s">
        <v>72</v>
      </c>
    </row>
    <row r="20" spans="2:5">
      <c r="B20" s="9" t="s">
        <v>6</v>
      </c>
      <c r="C20" s="10" t="s">
        <v>190</v>
      </c>
    </row>
    <row r="21" spans="2:5">
      <c r="B21" s="9" t="s">
        <v>7</v>
      </c>
      <c r="C21" s="10" t="s">
        <v>107</v>
      </c>
    </row>
    <row r="22" spans="2:5">
      <c r="B22" s="9" t="s">
        <v>8</v>
      </c>
      <c r="C22" s="10" t="s">
        <v>72</v>
      </c>
    </row>
    <row r="25" spans="2:5" s="7" customFormat="1">
      <c r="B25" s="7" t="s">
        <v>9</v>
      </c>
    </row>
    <row r="27" spans="2:5">
      <c r="B27" s="9" t="s">
        <v>10</v>
      </c>
      <c r="C27" s="10" t="s">
        <v>134</v>
      </c>
    </row>
    <row r="28" spans="2:5">
      <c r="B28" s="9" t="s">
        <v>11</v>
      </c>
      <c r="C28" s="10" t="s">
        <v>134</v>
      </c>
    </row>
    <row r="29" spans="2:5" ht="25.5">
      <c r="B29" s="9" t="s">
        <v>12</v>
      </c>
      <c r="C29" s="118" t="s">
        <v>134</v>
      </c>
      <c r="E29" s="37"/>
    </row>
    <row r="30" spans="2:5">
      <c r="B30" s="9" t="s">
        <v>13</v>
      </c>
      <c r="C30" s="10" t="s">
        <v>72</v>
      </c>
    </row>
    <row r="31" spans="2:5">
      <c r="B31" s="74" t="s">
        <v>99</v>
      </c>
      <c r="C31" s="10" t="s">
        <v>72</v>
      </c>
    </row>
    <row r="34" spans="2:2" s="7" customFormat="1">
      <c r="B34" s="7" t="s">
        <v>14</v>
      </c>
    </row>
    <row r="36" spans="2:2">
      <c r="B36" s="23" t="s">
        <v>79</v>
      </c>
    </row>
    <row r="37" spans="2:2">
      <c r="B37" s="23" t="s">
        <v>80</v>
      </c>
    </row>
    <row r="38" spans="2:2">
      <c r="B38" s="23" t="s">
        <v>103</v>
      </c>
    </row>
    <row r="39" spans="2:2">
      <c r="B39" s="23"/>
    </row>
    <row r="40" spans="2:2" s="76" customFormat="1">
      <c r="B40" s="76" t="s">
        <v>108</v>
      </c>
    </row>
    <row r="42" spans="2:2">
      <c r="B42" s="82" t="s">
        <v>109</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X29"/>
  <sheetViews>
    <sheetView showGridLines="0" zoomScale="85" zoomScaleNormal="85" workbookViewId="0">
      <pane xSplit="6" ySplit="11" topLeftCell="G12" activePane="bottomRight" state="frozen"/>
      <selection pane="topRight"/>
      <selection pane="bottomLeft"/>
      <selection pane="bottomRight"/>
    </sheetView>
  </sheetViews>
  <sheetFormatPr defaultRowHeight="12.75"/>
  <cols>
    <col min="1" max="1" width="4" style="2" customWidth="1"/>
    <col min="2" max="2" width="87.28515625" style="2" customWidth="1"/>
    <col min="3" max="5" width="4.5703125" style="2" customWidth="1"/>
    <col min="6" max="6" width="17.140625" style="2" customWidth="1"/>
    <col min="7" max="7" width="2.7109375" style="2" customWidth="1"/>
    <col min="8" max="8" width="13.7109375" style="2" customWidth="1"/>
    <col min="9" max="9" width="2.7109375" style="98" customWidth="1"/>
    <col min="10" max="10" width="13.7109375" style="98" customWidth="1"/>
    <col min="11" max="11" width="2.7109375" style="2" customWidth="1"/>
    <col min="12" max="17" width="13.7109375" style="98" customWidth="1"/>
    <col min="18" max="18" width="2.7109375" style="98" customWidth="1"/>
    <col min="19" max="19" width="49" style="2" customWidth="1"/>
    <col min="20" max="20" width="2.7109375" style="2" customWidth="1"/>
    <col min="21" max="21" width="13.5703125" style="2" customWidth="1"/>
    <col min="22" max="36" width="13.7109375" style="2" customWidth="1"/>
    <col min="37" max="16384" width="9.140625" style="2"/>
  </cols>
  <sheetData>
    <row r="2" spans="2:21" s="20" customFormat="1" ht="18">
      <c r="B2" s="20" t="s">
        <v>86</v>
      </c>
    </row>
    <row r="4" spans="2:21">
      <c r="B4" s="121" t="s">
        <v>159</v>
      </c>
      <c r="C4" s="122"/>
      <c r="D4" s="122"/>
      <c r="E4" s="122"/>
    </row>
    <row r="5" spans="2:21">
      <c r="B5" s="122"/>
      <c r="C5" s="122"/>
      <c r="D5" s="122"/>
      <c r="E5" s="122"/>
    </row>
    <row r="6" spans="2:21">
      <c r="B6" s="122"/>
      <c r="C6" s="122"/>
      <c r="D6" s="122"/>
      <c r="E6" s="122"/>
    </row>
    <row r="7" spans="2:21">
      <c r="B7" s="122"/>
      <c r="C7" s="122"/>
      <c r="D7" s="122"/>
      <c r="E7" s="122"/>
    </row>
    <row r="8" spans="2:21">
      <c r="B8" s="122"/>
      <c r="C8" s="122"/>
      <c r="D8" s="122"/>
      <c r="E8" s="122"/>
    </row>
    <row r="9" spans="2:21">
      <c r="B9" s="23"/>
      <c r="C9" s="3"/>
      <c r="D9" s="3"/>
      <c r="H9" s="21"/>
      <c r="J9" s="21"/>
      <c r="L9" s="21"/>
      <c r="M9" s="21"/>
      <c r="N9" s="21"/>
      <c r="O9" s="21"/>
      <c r="P9" s="21"/>
      <c r="Q9" s="21"/>
    </row>
    <row r="10" spans="2:21" s="7" customFormat="1">
      <c r="B10" s="7" t="s">
        <v>42</v>
      </c>
      <c r="F10" s="7" t="s">
        <v>26</v>
      </c>
      <c r="H10" s="7" t="s">
        <v>27</v>
      </c>
      <c r="I10" s="76"/>
      <c r="J10" s="76" t="s">
        <v>46</v>
      </c>
      <c r="L10" s="76" t="s">
        <v>150</v>
      </c>
      <c r="M10" s="76" t="s">
        <v>151</v>
      </c>
      <c r="N10" s="76" t="s">
        <v>152</v>
      </c>
      <c r="O10" s="76" t="s">
        <v>153</v>
      </c>
      <c r="P10" s="76" t="s">
        <v>154</v>
      </c>
      <c r="Q10" s="76" t="s">
        <v>155</v>
      </c>
      <c r="R10" s="76"/>
      <c r="S10" s="7" t="s">
        <v>43</v>
      </c>
      <c r="U10" s="7" t="s">
        <v>44</v>
      </c>
    </row>
    <row r="13" spans="2:21" s="7" customFormat="1">
      <c r="B13" s="7" t="s">
        <v>65</v>
      </c>
      <c r="I13" s="76"/>
      <c r="J13" s="76"/>
      <c r="L13" s="76"/>
      <c r="M13" s="76"/>
      <c r="N13" s="76"/>
      <c r="O13" s="76"/>
      <c r="P13" s="76"/>
      <c r="Q13" s="76"/>
      <c r="R13" s="76"/>
    </row>
    <row r="15" spans="2:21">
      <c r="B15" s="2" t="s">
        <v>57</v>
      </c>
      <c r="F15" s="2" t="s">
        <v>78</v>
      </c>
      <c r="J15" s="106"/>
      <c r="L15" s="40">
        <v>15269962</v>
      </c>
      <c r="M15" s="106"/>
      <c r="N15" s="106"/>
      <c r="O15" s="106"/>
      <c r="P15" s="106"/>
      <c r="Q15" s="106"/>
      <c r="S15" s="2" t="s">
        <v>71</v>
      </c>
      <c r="U15" s="37"/>
    </row>
    <row r="17" spans="2:24" s="7" customFormat="1">
      <c r="B17" s="7" t="s">
        <v>187</v>
      </c>
      <c r="I17" s="76"/>
      <c r="J17" s="76"/>
      <c r="L17" s="76"/>
      <c r="M17" s="76"/>
      <c r="N17" s="76"/>
      <c r="O17" s="76"/>
      <c r="P17" s="76"/>
      <c r="Q17" s="76"/>
      <c r="R17" s="76"/>
    </row>
    <row r="19" spans="2:24" s="101" customFormat="1">
      <c r="B19" s="1" t="s">
        <v>188</v>
      </c>
    </row>
    <row r="20" spans="2:24">
      <c r="B20" s="2" t="s">
        <v>133</v>
      </c>
      <c r="F20" s="2" t="s">
        <v>78</v>
      </c>
      <c r="J20" s="106"/>
      <c r="L20" s="106"/>
      <c r="M20" s="101"/>
      <c r="N20" s="101"/>
      <c r="O20" s="101"/>
      <c r="P20" s="40">
        <v>-3391422.2226899588</v>
      </c>
      <c r="Q20" s="106"/>
      <c r="S20" s="2" t="s">
        <v>184</v>
      </c>
      <c r="U20" s="2" t="s">
        <v>132</v>
      </c>
      <c r="X20" s="5"/>
    </row>
    <row r="21" spans="2:24">
      <c r="M21" s="101"/>
      <c r="N21" s="101"/>
      <c r="O21" s="101"/>
      <c r="P21" s="101"/>
      <c r="U21" s="37"/>
    </row>
    <row r="22" spans="2:24" s="101" customFormat="1">
      <c r="B22" s="1" t="s">
        <v>189</v>
      </c>
      <c r="U22" s="77"/>
    </row>
    <row r="23" spans="2:24">
      <c r="B23" s="2" t="s">
        <v>156</v>
      </c>
      <c r="F23" s="2" t="s">
        <v>78</v>
      </c>
      <c r="M23" s="40">
        <v>127999.9999999851</v>
      </c>
      <c r="N23" s="101"/>
      <c r="O23" s="101"/>
      <c r="P23" s="101"/>
      <c r="S23" s="2" t="s">
        <v>160</v>
      </c>
    </row>
    <row r="24" spans="2:24">
      <c r="M24" s="101"/>
      <c r="N24" s="101"/>
      <c r="O24" s="101"/>
      <c r="P24" s="101"/>
    </row>
    <row r="25" spans="2:24">
      <c r="B25" s="2" t="s">
        <v>181</v>
      </c>
      <c r="F25" s="2" t="s">
        <v>78</v>
      </c>
      <c r="M25" s="101"/>
      <c r="N25" s="40">
        <v>394561.59077939019</v>
      </c>
      <c r="O25" s="101"/>
      <c r="P25" s="101"/>
      <c r="S25" s="2" t="s">
        <v>185</v>
      </c>
    </row>
    <row r="26" spans="2:24">
      <c r="M26" s="101"/>
      <c r="N26" s="101"/>
      <c r="O26" s="101"/>
      <c r="P26" s="101"/>
    </row>
    <row r="27" spans="2:24">
      <c r="B27" s="2" t="s">
        <v>182</v>
      </c>
      <c r="F27" s="2" t="s">
        <v>78</v>
      </c>
      <c r="M27" s="101"/>
      <c r="N27" s="101"/>
      <c r="O27" s="40">
        <v>548371.19505313784</v>
      </c>
      <c r="P27" s="101"/>
      <c r="S27" s="101" t="s">
        <v>186</v>
      </c>
    </row>
    <row r="28" spans="2:24">
      <c r="B28" s="2" t="s">
        <v>157</v>
      </c>
      <c r="F28" s="2" t="s">
        <v>78</v>
      </c>
      <c r="M28" s="101"/>
      <c r="N28" s="101"/>
      <c r="O28" s="40">
        <v>399996.48850685358</v>
      </c>
      <c r="P28" s="101"/>
      <c r="S28" s="2" t="s">
        <v>161</v>
      </c>
    </row>
    <row r="29" spans="2:24">
      <c r="B29" s="2" t="s">
        <v>158</v>
      </c>
      <c r="F29" s="2" t="s">
        <v>78</v>
      </c>
      <c r="M29" s="101"/>
      <c r="N29" s="101"/>
      <c r="O29" s="40">
        <v>-29987.473984412616</v>
      </c>
      <c r="P29" s="101"/>
      <c r="S29" s="98" t="s">
        <v>162</v>
      </c>
    </row>
  </sheetData>
  <mergeCells count="1">
    <mergeCell ref="B4:E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22"/>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fitToPage="1"/>
  </sheetPr>
  <dimension ref="B2:S31"/>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98" customWidth="1"/>
    <col min="2" max="2" width="54" style="98" customWidth="1"/>
    <col min="3" max="5" width="4.5703125" style="98" customWidth="1"/>
    <col min="6" max="6" width="13.7109375" style="98" customWidth="1"/>
    <col min="7" max="7" width="2.7109375" style="98" customWidth="1"/>
    <col min="8" max="8" width="13.7109375" style="98" customWidth="1"/>
    <col min="9" max="9" width="2.7109375" style="98" customWidth="1"/>
    <col min="10" max="10" width="13.7109375" style="98" customWidth="1"/>
    <col min="11" max="11" width="2.7109375" style="98" customWidth="1"/>
    <col min="12" max="17" width="12.5703125" style="98" customWidth="1"/>
    <col min="18" max="18" width="2.7109375" style="98" customWidth="1"/>
    <col min="19" max="19" width="18" style="98" customWidth="1"/>
    <col min="20" max="32" width="13.7109375" style="98" customWidth="1"/>
    <col min="33" max="16384" width="9.140625" style="98"/>
  </cols>
  <sheetData>
    <row r="2" spans="2:19" s="20" customFormat="1" ht="18">
      <c r="B2" s="20" t="s">
        <v>196</v>
      </c>
    </row>
    <row r="4" spans="2:19" ht="12.75" customHeight="1">
      <c r="B4" s="121" t="s">
        <v>171</v>
      </c>
      <c r="C4" s="122"/>
      <c r="D4" s="122"/>
      <c r="E4" s="122"/>
    </row>
    <row r="5" spans="2:19">
      <c r="B5" s="122"/>
      <c r="C5" s="122"/>
      <c r="D5" s="122"/>
      <c r="E5" s="122"/>
    </row>
    <row r="6" spans="2:19">
      <c r="B6" s="122"/>
      <c r="C6" s="122"/>
      <c r="D6" s="122"/>
      <c r="E6" s="122"/>
    </row>
    <row r="7" spans="2:19">
      <c r="B7" s="122"/>
      <c r="C7" s="122"/>
      <c r="D7" s="122"/>
      <c r="E7" s="122"/>
    </row>
    <row r="8" spans="2:19">
      <c r="B8" s="122"/>
      <c r="C8" s="122"/>
      <c r="D8" s="122"/>
      <c r="E8" s="122"/>
    </row>
    <row r="9" spans="2:19">
      <c r="B9" s="122"/>
      <c r="C9" s="122"/>
      <c r="D9" s="122"/>
      <c r="E9" s="122"/>
    </row>
    <row r="10" spans="2:19">
      <c r="B10" s="21"/>
      <c r="C10" s="23"/>
      <c r="D10" s="23"/>
      <c r="H10" s="21"/>
    </row>
    <row r="11" spans="2:19" s="76" customFormat="1">
      <c r="B11" s="76" t="s">
        <v>42</v>
      </c>
      <c r="F11" s="76" t="s">
        <v>26</v>
      </c>
      <c r="H11" s="76" t="s">
        <v>27</v>
      </c>
      <c r="J11" s="76" t="s">
        <v>46</v>
      </c>
      <c r="L11" s="31">
        <v>2016</v>
      </c>
      <c r="M11" s="31">
        <v>2017</v>
      </c>
      <c r="N11" s="31">
        <v>2018</v>
      </c>
      <c r="O11" s="31">
        <v>2019</v>
      </c>
      <c r="P11" s="31">
        <v>2020</v>
      </c>
      <c r="Q11" s="31">
        <v>2021</v>
      </c>
      <c r="S11" s="76" t="s">
        <v>44</v>
      </c>
    </row>
    <row r="14" spans="2:19" s="76" customFormat="1">
      <c r="B14" s="76" t="s">
        <v>45</v>
      </c>
    </row>
    <row r="16" spans="2:19">
      <c r="B16" s="1" t="s">
        <v>137</v>
      </c>
    </row>
    <row r="17" spans="2:19">
      <c r="B17" s="98" t="s">
        <v>139</v>
      </c>
      <c r="F17" s="98" t="s">
        <v>56</v>
      </c>
      <c r="L17" s="114"/>
      <c r="M17" s="107">
        <f>'Tab 6_Parameters'!M25</f>
        <v>0.04</v>
      </c>
      <c r="N17" s="107">
        <f>'Tab 6_Parameters'!N25</f>
        <v>0.04</v>
      </c>
      <c r="O17" s="107">
        <f>'Tab 6_Parameters'!O25</f>
        <v>0.04</v>
      </c>
      <c r="P17" s="107">
        <f>'Tab 6_Parameters'!P25</f>
        <v>0.04</v>
      </c>
      <c r="S17" s="5"/>
    </row>
    <row r="18" spans="2:19">
      <c r="B18" s="98" t="s">
        <v>142</v>
      </c>
      <c r="F18" s="98" t="s">
        <v>56</v>
      </c>
      <c r="L18" s="114"/>
      <c r="M18" s="107">
        <f>'Tab 6_Parameters'!M26</f>
        <v>0.04</v>
      </c>
      <c r="N18" s="107">
        <f>'Tab 6_Parameters'!N26</f>
        <v>0.04</v>
      </c>
      <c r="O18" s="107">
        <f>'Tab 6_Parameters'!O26</f>
        <v>0.04</v>
      </c>
      <c r="P18" s="107">
        <f>'Tab 6_Parameters'!P26</f>
        <v>0.04</v>
      </c>
    </row>
    <row r="19" spans="2:19">
      <c r="B19" s="98" t="s">
        <v>144</v>
      </c>
      <c r="F19" s="98" t="s">
        <v>56</v>
      </c>
      <c r="L19" s="107">
        <f>'Tab 6_Parameters'!L27</f>
        <v>0.04</v>
      </c>
      <c r="M19" s="107">
        <f>'Tab 6_Parameters'!M27</f>
        <v>0.04</v>
      </c>
      <c r="N19" s="107">
        <f>'Tab 6_Parameters'!N27</f>
        <v>0.04</v>
      </c>
      <c r="O19" s="107">
        <f>'Tab 6_Parameters'!O27</f>
        <v>0.04</v>
      </c>
      <c r="P19" s="114"/>
    </row>
    <row r="20" spans="2:19">
      <c r="B20" s="98" t="s">
        <v>146</v>
      </c>
      <c r="F20" s="98" t="s">
        <v>56</v>
      </c>
      <c r="L20" s="107">
        <f>'Tab 6_Parameters'!L28</f>
        <v>0.04</v>
      </c>
      <c r="M20" s="107">
        <f>'Tab 6_Parameters'!M28</f>
        <v>0.04</v>
      </c>
      <c r="N20" s="107">
        <f>'Tab 6_Parameters'!N28</f>
        <v>0.04</v>
      </c>
      <c r="O20" s="107">
        <f>'Tab 6_Parameters'!O28</f>
        <v>0.04</v>
      </c>
      <c r="P20" s="114"/>
    </row>
    <row r="22" spans="2:19" s="76" customFormat="1">
      <c r="B22" s="76" t="s">
        <v>163</v>
      </c>
    </row>
    <row r="24" spans="2:19">
      <c r="B24" s="1" t="s">
        <v>164</v>
      </c>
    </row>
    <row r="25" spans="2:19">
      <c r="B25" s="98" t="s">
        <v>165</v>
      </c>
      <c r="L25" s="108"/>
      <c r="M25" s="109">
        <f>M11</f>
        <v>2017</v>
      </c>
      <c r="N25" s="109">
        <f>N11</f>
        <v>2018</v>
      </c>
      <c r="O25" s="109">
        <f>O11</f>
        <v>2019</v>
      </c>
      <c r="P25" s="109">
        <v>2020</v>
      </c>
    </row>
    <row r="26" spans="2:19">
      <c r="B26" s="98" t="s">
        <v>166</v>
      </c>
      <c r="F26" s="98" t="s">
        <v>56</v>
      </c>
      <c r="L26" s="110"/>
      <c r="M26" s="111">
        <f>((1+L19)*(1+L20)*(1+M17)*(1+M18))^(1/4)-1</f>
        <v>4.0000000000000036E-2</v>
      </c>
      <c r="N26" s="111">
        <f>((1+M19)*(1+M20)*(1+N17)*(1+N18))^(1/4)-1</f>
        <v>4.0000000000000036E-2</v>
      </c>
      <c r="O26" s="111">
        <f>((1+N19)*(1+N20)*(1+O17)*(1+O18))^(1/4)-1</f>
        <v>4.0000000000000036E-2</v>
      </c>
      <c r="P26" s="111">
        <f>((1+O19)*(1+O20)*(1+P17)*(1+P18))^(1/4)-1</f>
        <v>4.0000000000000036E-2</v>
      </c>
      <c r="S26" s="23"/>
    </row>
    <row r="27" spans="2:19">
      <c r="L27" s="8"/>
      <c r="S27" s="77"/>
    </row>
    <row r="28" spans="2:19">
      <c r="B28" s="1" t="s">
        <v>167</v>
      </c>
      <c r="L28" s="8"/>
    </row>
    <row r="29" spans="2:19">
      <c r="B29" s="98" t="s">
        <v>168</v>
      </c>
      <c r="F29" s="98" t="s">
        <v>56</v>
      </c>
      <c r="L29" s="112"/>
      <c r="M29" s="113"/>
      <c r="N29" s="107">
        <f>N26</f>
        <v>4.0000000000000036E-2</v>
      </c>
      <c r="O29" s="111">
        <f>(1+N29)*(1+O$26)-1</f>
        <v>8.1600000000000117E-2</v>
      </c>
      <c r="P29" s="111">
        <f t="shared" ref="P29:P30" si="0">(1+O29)*(1+P$26)-1</f>
        <v>0.12486400000000009</v>
      </c>
    </row>
    <row r="30" spans="2:19">
      <c r="B30" s="98" t="s">
        <v>169</v>
      </c>
      <c r="F30" s="98" t="s">
        <v>56</v>
      </c>
      <c r="L30" s="112"/>
      <c r="M30" s="113"/>
      <c r="N30" s="113"/>
      <c r="O30" s="107">
        <f>O26</f>
        <v>4.0000000000000036E-2</v>
      </c>
      <c r="P30" s="111">
        <f t="shared" si="0"/>
        <v>8.1600000000000117E-2</v>
      </c>
    </row>
    <row r="31" spans="2:19">
      <c r="B31" s="98" t="s">
        <v>170</v>
      </c>
      <c r="F31" s="98" t="s">
        <v>56</v>
      </c>
      <c r="L31" s="112"/>
      <c r="M31" s="113"/>
      <c r="N31" s="113"/>
      <c r="O31" s="113"/>
      <c r="P31" s="107">
        <f>P26</f>
        <v>4.0000000000000036E-2</v>
      </c>
    </row>
  </sheetData>
  <mergeCells count="1">
    <mergeCell ref="B4:E9"/>
  </mergeCells>
  <pageMargins left="0.7" right="0.7" top="0.75" bottom="0.75" header="0.3" footer="0.3"/>
  <pageSetup paperSize="8" scale="43" orientation="portrait" r:id="rId1"/>
  <colBreaks count="2" manualBreakCount="2">
    <brk id="7" max="70" man="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B2:T28"/>
  <sheetViews>
    <sheetView showGridLines="0" zoomScale="85" zoomScaleNormal="85" workbookViewId="0">
      <pane xSplit="6" ySplit="14" topLeftCell="G15" activePane="bottomRight" state="frozen"/>
      <selection pane="topRight"/>
      <selection pane="bottomLeft"/>
      <selection pane="bottomRight"/>
    </sheetView>
  </sheetViews>
  <sheetFormatPr defaultRowHeight="12.75"/>
  <cols>
    <col min="1" max="1" width="4" style="2" customWidth="1"/>
    <col min="2" max="2" width="54.710937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3.7109375" style="2" customWidth="1"/>
    <col min="18" max="18" width="2.7109375" style="2" customWidth="1"/>
    <col min="19" max="30" width="13.7109375" style="2" customWidth="1"/>
    <col min="31" max="16384" width="9.140625" style="2"/>
  </cols>
  <sheetData>
    <row r="2" spans="2:20" s="20" customFormat="1" ht="18">
      <c r="B2" s="20" t="s">
        <v>197</v>
      </c>
    </row>
    <row r="4" spans="2:20">
      <c r="B4" s="120" t="s">
        <v>122</v>
      </c>
      <c r="C4" s="122"/>
      <c r="D4" s="122"/>
      <c r="E4" s="122"/>
    </row>
    <row r="5" spans="2:20">
      <c r="B5" s="122"/>
      <c r="C5" s="122"/>
      <c r="D5" s="122"/>
      <c r="E5" s="122"/>
    </row>
    <row r="6" spans="2:20">
      <c r="B6" s="122"/>
      <c r="C6" s="122"/>
      <c r="D6" s="122"/>
      <c r="E6" s="122"/>
    </row>
    <row r="7" spans="2:20">
      <c r="B7" s="122"/>
      <c r="C7" s="122"/>
      <c r="D7" s="122"/>
      <c r="E7" s="122"/>
    </row>
    <row r="8" spans="2:20">
      <c r="B8" s="122"/>
      <c r="C8" s="122"/>
      <c r="D8" s="122"/>
      <c r="E8" s="122"/>
    </row>
    <row r="9" spans="2:20">
      <c r="B9" s="122"/>
      <c r="C9" s="122"/>
      <c r="D9" s="122"/>
      <c r="E9" s="122"/>
    </row>
    <row r="10" spans="2:20">
      <c r="B10" s="122"/>
      <c r="C10" s="122"/>
      <c r="D10" s="122"/>
      <c r="E10" s="122"/>
    </row>
    <row r="11" spans="2:20">
      <c r="B11" s="122"/>
      <c r="C11" s="122"/>
      <c r="D11" s="122"/>
      <c r="E11" s="122"/>
    </row>
    <row r="12" spans="2:20">
      <c r="B12" s="1"/>
      <c r="C12" s="1"/>
      <c r="D12" s="1"/>
    </row>
    <row r="13" spans="2:20" s="7" customFormat="1">
      <c r="B13" s="7" t="s">
        <v>42</v>
      </c>
      <c r="F13" s="7" t="s">
        <v>26</v>
      </c>
      <c r="H13" s="7" t="s">
        <v>27</v>
      </c>
      <c r="J13" s="7" t="s">
        <v>46</v>
      </c>
      <c r="L13" s="31">
        <v>2016</v>
      </c>
      <c r="M13" s="31">
        <v>2017</v>
      </c>
      <c r="N13" s="31">
        <v>2018</v>
      </c>
      <c r="O13" s="31">
        <v>2019</v>
      </c>
      <c r="P13" s="31">
        <v>2020</v>
      </c>
      <c r="Q13" s="31">
        <v>2021</v>
      </c>
      <c r="S13" s="7" t="s">
        <v>44</v>
      </c>
      <c r="T13" s="32"/>
    </row>
    <row r="16" spans="2:20" s="7" customFormat="1">
      <c r="B16" s="7" t="s">
        <v>45</v>
      </c>
    </row>
    <row r="18" spans="2:19">
      <c r="B18" s="2" t="s">
        <v>67</v>
      </c>
      <c r="F18" s="2" t="s">
        <v>56</v>
      </c>
      <c r="J18" s="8"/>
      <c r="M18" s="41">
        <f>'Tab 6_Parameters'!M16</f>
        <v>2E-3</v>
      </c>
      <c r="N18" s="41">
        <f>'Tab 6_Parameters'!N16</f>
        <v>1.4E-2</v>
      </c>
      <c r="O18" s="41">
        <f>'Tab 6_Parameters'!O16</f>
        <v>2.1000000000000001E-2</v>
      </c>
      <c r="P18" s="41">
        <f>'Tab 6_Parameters'!P16</f>
        <v>2.8000000000000001E-2</v>
      </c>
      <c r="Q18" s="41">
        <f>'Tab 6_Parameters'!Q16</f>
        <v>1.2E-2</v>
      </c>
    </row>
    <row r="19" spans="2:19">
      <c r="J19" s="8"/>
      <c r="M19" s="34"/>
      <c r="N19" s="34"/>
      <c r="O19" s="34"/>
      <c r="P19" s="34"/>
      <c r="Q19" s="34"/>
    </row>
    <row r="20" spans="2:19">
      <c r="B20" s="23" t="s">
        <v>68</v>
      </c>
      <c r="H20" s="42">
        <f>'Tab 6_Parameters'!H35</f>
        <v>0</v>
      </c>
      <c r="N20" s="36"/>
      <c r="O20" s="36"/>
      <c r="P20" s="36"/>
      <c r="Q20" s="36"/>
    </row>
    <row r="22" spans="2:19">
      <c r="B22" s="2" t="s">
        <v>73</v>
      </c>
      <c r="F22" s="2" t="s">
        <v>78</v>
      </c>
      <c r="L22" s="43">
        <f>'Tab 7_Brondata'!L15</f>
        <v>15269962</v>
      </c>
      <c r="S22" s="21"/>
    </row>
    <row r="23" spans="2:19">
      <c r="J23" s="27"/>
    </row>
    <row r="24" spans="2:19" s="7" customFormat="1">
      <c r="B24" s="7" t="s">
        <v>58</v>
      </c>
    </row>
    <row r="26" spans="2:19">
      <c r="B26" s="8" t="s">
        <v>74</v>
      </c>
      <c r="F26" s="2" t="s">
        <v>78</v>
      </c>
      <c r="M26" s="44">
        <f>(1+((M$18*100)-$H$20)/100)*L22</f>
        <v>15300501.924000001</v>
      </c>
      <c r="N26" s="44">
        <f>(1+((N$18*100)-$H$20)/100)*M26</f>
        <v>15514708.950936001</v>
      </c>
      <c r="O26" s="44">
        <f t="shared" ref="O26:Q26" si="0">(1+((O$18*100)-$H$20)/100)*N26</f>
        <v>15840517.838905655</v>
      </c>
      <c r="P26" s="38">
        <f t="shared" si="0"/>
        <v>16284052.338395014</v>
      </c>
      <c r="Q26" s="44">
        <f t="shared" si="0"/>
        <v>16479460.966455754</v>
      </c>
      <c r="S26" s="2" t="s">
        <v>123</v>
      </c>
    </row>
    <row r="27" spans="2:19">
      <c r="B27" s="8"/>
    </row>
    <row r="28" spans="2:19">
      <c r="B28" s="8"/>
    </row>
  </sheetData>
  <mergeCells count="1">
    <mergeCell ref="B4:E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S38"/>
  <sheetViews>
    <sheetView showGridLines="0" zoomScale="85" zoomScaleNormal="85" workbookViewId="0">
      <pane xSplit="6" ySplit="11" topLeftCell="G12" activePane="bottomRight" state="frozen"/>
      <selection pane="topRight"/>
      <selection pane="bottomLeft"/>
      <selection pane="bottomRight"/>
    </sheetView>
  </sheetViews>
  <sheetFormatPr defaultRowHeight="12.75"/>
  <cols>
    <col min="1" max="1" width="4" style="98" customWidth="1"/>
    <col min="2" max="2" width="86.28515625" style="98" customWidth="1"/>
    <col min="3" max="5" width="4.5703125" style="98" customWidth="1"/>
    <col min="6" max="6" width="16.7109375" style="98" customWidth="1"/>
    <col min="7" max="7" width="2.7109375" style="98" customWidth="1"/>
    <col min="8" max="8" width="13.7109375" style="98" customWidth="1"/>
    <col min="9" max="9" width="2.7109375" style="98" customWidth="1"/>
    <col min="10" max="10" width="12.5703125" style="98" customWidth="1"/>
    <col min="11" max="11" width="2.7109375" style="98" customWidth="1"/>
    <col min="12" max="16" width="12.5703125" style="98" customWidth="1"/>
    <col min="17" max="17" width="2.7109375" style="98" customWidth="1"/>
    <col min="18" max="32" width="13.7109375" style="98" customWidth="1"/>
    <col min="33" max="16384" width="9.140625" style="98"/>
  </cols>
  <sheetData>
    <row r="1" spans="1:19">
      <c r="A1" s="8"/>
    </row>
    <row r="2" spans="1:19" s="20" customFormat="1" ht="18">
      <c r="B2" s="20" t="s">
        <v>198</v>
      </c>
    </row>
    <row r="4" spans="1:19">
      <c r="B4" s="1" t="s">
        <v>172</v>
      </c>
      <c r="C4" s="1"/>
      <c r="D4" s="1"/>
    </row>
    <row r="5" spans="1:19" ht="12.75" customHeight="1">
      <c r="B5" s="123" t="s">
        <v>173</v>
      </c>
      <c r="C5" s="124"/>
      <c r="D5" s="124"/>
      <c r="E5" s="124"/>
      <c r="H5" s="21"/>
    </row>
    <row r="6" spans="1:19">
      <c r="B6" s="124"/>
      <c r="C6" s="124"/>
      <c r="D6" s="124"/>
      <c r="E6" s="124"/>
      <c r="F6" s="5"/>
      <c r="H6" s="21"/>
    </row>
    <row r="7" spans="1:19">
      <c r="B7" s="124"/>
      <c r="C7" s="124"/>
      <c r="D7" s="124"/>
      <c r="E7" s="124"/>
      <c r="H7" s="21"/>
    </row>
    <row r="8" spans="1:19">
      <c r="B8" s="124"/>
      <c r="C8" s="124"/>
      <c r="D8" s="124"/>
      <c r="E8" s="124"/>
    </row>
    <row r="9" spans="1:19">
      <c r="B9" s="124"/>
      <c r="C9" s="124"/>
      <c r="D9" s="124"/>
      <c r="E9" s="124"/>
    </row>
    <row r="10" spans="1:19" s="76" customFormat="1">
      <c r="B10" s="76" t="s">
        <v>42</v>
      </c>
      <c r="F10" s="76" t="s">
        <v>26</v>
      </c>
      <c r="H10" s="76" t="s">
        <v>27</v>
      </c>
      <c r="J10" s="76" t="s">
        <v>46</v>
      </c>
      <c r="L10" s="31">
        <v>2016</v>
      </c>
      <c r="M10" s="31">
        <v>2017</v>
      </c>
      <c r="N10" s="31">
        <v>2018</v>
      </c>
      <c r="O10" s="31">
        <v>2019</v>
      </c>
      <c r="P10" s="31">
        <v>2020</v>
      </c>
      <c r="R10" s="76" t="s">
        <v>44</v>
      </c>
      <c r="S10" s="32"/>
    </row>
    <row r="13" spans="1:19" s="76" customFormat="1">
      <c r="B13" s="76" t="s">
        <v>45</v>
      </c>
    </row>
    <row r="15" spans="1:19">
      <c r="A15" s="8"/>
      <c r="B15" s="1" t="s">
        <v>137</v>
      </c>
    </row>
    <row r="16" spans="1:19">
      <c r="A16" s="8"/>
      <c r="B16" s="98" t="s">
        <v>174</v>
      </c>
      <c r="F16" s="98" t="s">
        <v>56</v>
      </c>
      <c r="H16" s="107">
        <f>'Tab 8_Berekening parameters'!P29</f>
        <v>0.12486400000000009</v>
      </c>
      <c r="R16" s="5"/>
    </row>
    <row r="17" spans="1:18">
      <c r="A17" s="8"/>
      <c r="B17" s="98" t="s">
        <v>175</v>
      </c>
      <c r="F17" s="98" t="s">
        <v>56</v>
      </c>
      <c r="H17" s="107">
        <f>'Tab 8_Berekening parameters'!P30</f>
        <v>8.1600000000000117E-2</v>
      </c>
      <c r="R17" s="5"/>
    </row>
    <row r="18" spans="1:18">
      <c r="A18" s="8"/>
      <c r="B18" s="98" t="s">
        <v>176</v>
      </c>
      <c r="F18" s="98" t="s">
        <v>56</v>
      </c>
      <c r="H18" s="107">
        <f>'Tab 8_Berekening parameters'!P31</f>
        <v>4.0000000000000036E-2</v>
      </c>
      <c r="R18" s="5"/>
    </row>
    <row r="19" spans="1:18">
      <c r="A19" s="8"/>
    </row>
    <row r="20" spans="1:18">
      <c r="A20" s="8"/>
      <c r="B20" s="1" t="s">
        <v>189</v>
      </c>
    </row>
    <row r="21" spans="1:18">
      <c r="A21" s="8"/>
      <c r="B21" s="23" t="s">
        <v>156</v>
      </c>
      <c r="F21" s="98" t="s">
        <v>78</v>
      </c>
      <c r="M21" s="43">
        <f>'Tab 7_Brondata'!M23</f>
        <v>127999.9999999851</v>
      </c>
    </row>
    <row r="22" spans="1:18">
      <c r="A22" s="8"/>
      <c r="B22" s="23"/>
    </row>
    <row r="23" spans="1:18">
      <c r="A23" s="8"/>
      <c r="B23" s="23" t="s">
        <v>181</v>
      </c>
      <c r="F23" s="98" t="s">
        <v>78</v>
      </c>
      <c r="N23" s="43">
        <f>'Tab 7_Brondata'!N25</f>
        <v>394561.59077939019</v>
      </c>
    </row>
    <row r="24" spans="1:18">
      <c r="A24" s="8"/>
      <c r="B24" s="23"/>
      <c r="O24" s="116"/>
    </row>
    <row r="25" spans="1:18">
      <c r="A25" s="8"/>
      <c r="B25" s="23" t="s">
        <v>182</v>
      </c>
      <c r="F25" s="98" t="s">
        <v>78</v>
      </c>
      <c r="O25" s="43">
        <f>'Tab 7_Brondata'!O27</f>
        <v>548371.19505313784</v>
      </c>
    </row>
    <row r="26" spans="1:18" s="101" customFormat="1">
      <c r="A26" s="8"/>
      <c r="B26" s="23" t="s">
        <v>157</v>
      </c>
      <c r="F26" s="101" t="s">
        <v>78</v>
      </c>
      <c r="O26" s="43">
        <f>'Tab 7_Brondata'!O28</f>
        <v>399996.48850685358</v>
      </c>
    </row>
    <row r="27" spans="1:18" s="101" customFormat="1">
      <c r="A27" s="8"/>
      <c r="B27" s="23" t="s">
        <v>158</v>
      </c>
      <c r="F27" s="101" t="s">
        <v>78</v>
      </c>
      <c r="O27" s="43">
        <f>'Tab 7_Brondata'!O29</f>
        <v>-29987.473984412616</v>
      </c>
    </row>
    <row r="28" spans="1:18" s="101" customFormat="1">
      <c r="A28" s="8"/>
      <c r="B28" s="23"/>
    </row>
    <row r="29" spans="1:18" s="76" customFormat="1">
      <c r="B29" s="76" t="s">
        <v>177</v>
      </c>
    </row>
    <row r="31" spans="1:18">
      <c r="B31" s="1" t="s">
        <v>189</v>
      </c>
    </row>
    <row r="32" spans="1:18">
      <c r="B32" s="98" t="s">
        <v>178</v>
      </c>
      <c r="F32" s="98" t="s">
        <v>78</v>
      </c>
      <c r="P32" s="38">
        <f>M21*(1+$H$16)+N21*(1+$H$17)+O21*(1+$H$18)</f>
        <v>143982.59199998324</v>
      </c>
    </row>
    <row r="33" spans="2:16">
      <c r="P33" s="115"/>
    </row>
    <row r="34" spans="2:16">
      <c r="B34" s="98" t="s">
        <v>133</v>
      </c>
      <c r="F34" s="98" t="s">
        <v>78</v>
      </c>
      <c r="P34" s="38">
        <f t="shared" ref="P34:P38" si="0">M23*(1+$H$16)+N23*(1+$H$17)+O23*(1+$H$18)</f>
        <v>426757.81658698845</v>
      </c>
    </row>
    <row r="35" spans="2:16">
      <c r="P35" s="115"/>
    </row>
    <row r="36" spans="2:16">
      <c r="B36" s="98" t="s">
        <v>183</v>
      </c>
      <c r="F36" s="98" t="s">
        <v>78</v>
      </c>
      <c r="P36" s="38">
        <f t="shared" si="0"/>
        <v>570306.04285526334</v>
      </c>
    </row>
    <row r="37" spans="2:16">
      <c r="B37" s="98" t="s">
        <v>179</v>
      </c>
      <c r="F37" s="98" t="s">
        <v>78</v>
      </c>
      <c r="P37" s="38">
        <f t="shared" si="0"/>
        <v>415996.34804712771</v>
      </c>
    </row>
    <row r="38" spans="2:16">
      <c r="B38" s="98" t="s">
        <v>180</v>
      </c>
      <c r="F38" s="98" t="s">
        <v>78</v>
      </c>
      <c r="P38" s="38">
        <f t="shared" si="0"/>
        <v>-31186.972943789122</v>
      </c>
    </row>
  </sheetData>
  <mergeCells count="1">
    <mergeCell ref="B5:E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pageSetUpPr autoPageBreaks="0"/>
  </sheetPr>
  <dimension ref="B2:S57"/>
  <sheetViews>
    <sheetView showGridLines="0" zoomScale="85" zoomScaleNormal="85" workbookViewId="0">
      <pane ySplit="3" topLeftCell="A4" activePane="bottomLeft" state="frozen"/>
      <selection pane="bottomLeft"/>
    </sheetView>
  </sheetViews>
  <sheetFormatPr defaultRowHeight="12.75"/>
  <cols>
    <col min="1" max="1" width="2.85546875" style="2" customWidth="1"/>
    <col min="2" max="2" width="20.7109375" style="2" customWidth="1"/>
    <col min="3" max="3" width="2.7109375" style="2" customWidth="1"/>
    <col min="4" max="4" width="24.7109375" style="2" customWidth="1"/>
    <col min="5" max="5" width="2.7109375" style="2" customWidth="1"/>
    <col min="6" max="6" width="6.7109375" style="2" customWidth="1"/>
    <col min="7" max="7" width="2.7109375" style="2" customWidth="1"/>
    <col min="8" max="8" width="24.7109375" style="2" customWidth="1"/>
    <col min="9" max="9" width="2.7109375" style="2" customWidth="1"/>
    <col min="10" max="10" width="6.7109375" style="2" customWidth="1"/>
    <col min="11" max="12" width="2.7109375" style="2" customWidth="1"/>
    <col min="13" max="13" width="24.7109375" style="2" customWidth="1"/>
    <col min="14" max="14" width="2.7109375" style="2" customWidth="1"/>
    <col min="15" max="15" width="6.7109375" style="2" customWidth="1"/>
    <col min="16" max="16" width="2.7109375" style="2" customWidth="1"/>
    <col min="17" max="17" width="24.7109375" style="2" customWidth="1"/>
    <col min="18" max="19" width="2.7109375" style="2" customWidth="1"/>
    <col min="20" max="16384" width="9.140625" style="2"/>
  </cols>
  <sheetData>
    <row r="2" spans="2:19" s="12" customFormat="1" ht="18">
      <c r="B2" s="11" t="s">
        <v>82</v>
      </c>
    </row>
    <row r="4" spans="2:19" s="7" customFormat="1">
      <c r="B4" s="7" t="s">
        <v>15</v>
      </c>
    </row>
    <row r="6" spans="2:19">
      <c r="B6" s="23" t="s">
        <v>124</v>
      </c>
    </row>
    <row r="7" spans="2:19">
      <c r="B7" s="2" t="s">
        <v>125</v>
      </c>
    </row>
    <row r="8" spans="2:19" s="81" customFormat="1"/>
    <row r="10" spans="2:19" s="7" customFormat="1">
      <c r="B10" s="7" t="s">
        <v>55</v>
      </c>
    </row>
    <row r="12" spans="2:19">
      <c r="B12" s="47"/>
      <c r="C12" s="48"/>
      <c r="D12" s="48" t="s">
        <v>87</v>
      </c>
      <c r="E12" s="48"/>
      <c r="F12" s="48"/>
      <c r="G12" s="48"/>
      <c r="H12" s="48" t="s">
        <v>88</v>
      </c>
      <c r="I12" s="48"/>
      <c r="J12" s="48"/>
      <c r="K12" s="48"/>
      <c r="L12" s="48"/>
      <c r="M12" s="48" t="s">
        <v>89</v>
      </c>
      <c r="N12" s="48"/>
      <c r="O12" s="48"/>
      <c r="P12" s="48"/>
      <c r="Q12" s="48" t="s">
        <v>90</v>
      </c>
      <c r="R12" s="48"/>
      <c r="S12" s="49"/>
    </row>
    <row r="13" spans="2:19" ht="14.25">
      <c r="B13" s="50"/>
      <c r="C13" s="51"/>
      <c r="D13" s="51"/>
      <c r="E13" s="51"/>
      <c r="F13" s="51"/>
      <c r="G13" s="51"/>
      <c r="H13" s="51"/>
      <c r="I13" s="51"/>
      <c r="J13" s="51"/>
      <c r="K13" s="51"/>
      <c r="L13" s="51"/>
      <c r="M13" s="51"/>
      <c r="N13" s="51"/>
      <c r="O13" s="51"/>
      <c r="P13" s="52"/>
      <c r="Q13" s="51"/>
      <c r="R13" s="53"/>
      <c r="S13" s="54"/>
    </row>
    <row r="14" spans="2:19" ht="14.25">
      <c r="B14" s="55"/>
      <c r="C14" s="56"/>
      <c r="D14" s="57"/>
      <c r="E14" s="58"/>
      <c r="F14" s="59"/>
      <c r="G14" s="60"/>
      <c r="H14" s="60"/>
      <c r="I14" s="60"/>
      <c r="J14" s="60"/>
      <c r="K14" s="60"/>
      <c r="L14" s="56"/>
      <c r="M14" s="57"/>
      <c r="N14" s="58"/>
      <c r="O14" s="59"/>
      <c r="P14" s="52"/>
      <c r="Q14" s="60"/>
      <c r="R14" s="53"/>
      <c r="S14" s="54"/>
    </row>
    <row r="15" spans="2:19" ht="14.25">
      <c r="B15" s="55"/>
      <c r="C15" s="61"/>
      <c r="D15" s="62" t="s">
        <v>92</v>
      </c>
      <c r="E15" s="63"/>
      <c r="F15" s="59"/>
      <c r="G15" s="60"/>
      <c r="H15" s="60"/>
      <c r="I15" s="60"/>
      <c r="J15" s="60"/>
      <c r="K15" s="60"/>
      <c r="L15" s="61"/>
      <c r="M15" s="64" t="s">
        <v>193</v>
      </c>
      <c r="N15" s="63"/>
      <c r="O15" s="59"/>
      <c r="P15" s="52"/>
      <c r="Q15" s="60"/>
      <c r="R15" s="53"/>
      <c r="S15" s="54"/>
    </row>
    <row r="16" spans="2:19" ht="14.25">
      <c r="B16" s="55"/>
      <c r="C16" s="65"/>
      <c r="D16" s="66"/>
      <c r="E16" s="67"/>
      <c r="F16" s="59"/>
      <c r="G16" s="56"/>
      <c r="H16" s="57"/>
      <c r="I16" s="58"/>
      <c r="J16" s="60"/>
      <c r="K16" s="60"/>
      <c r="L16" s="65"/>
      <c r="M16" s="66"/>
      <c r="N16" s="67"/>
      <c r="O16" s="59"/>
      <c r="P16" s="52"/>
      <c r="Q16" s="60"/>
      <c r="R16" s="53"/>
      <c r="S16" s="54"/>
    </row>
    <row r="17" spans="2:19" ht="14.25">
      <c r="B17" s="55"/>
      <c r="C17" s="60"/>
      <c r="D17" s="60"/>
      <c r="E17" s="60"/>
      <c r="F17" s="59"/>
      <c r="G17" s="61"/>
      <c r="H17" s="64" t="s">
        <v>192</v>
      </c>
      <c r="I17" s="63"/>
      <c r="J17" s="60"/>
      <c r="K17" s="60"/>
      <c r="L17" s="60"/>
      <c r="M17" s="60"/>
      <c r="N17" s="60"/>
      <c r="O17" s="60"/>
      <c r="P17" s="52"/>
      <c r="Q17" s="60"/>
      <c r="R17" s="53"/>
      <c r="S17" s="54"/>
    </row>
    <row r="18" spans="2:19" ht="14.25">
      <c r="B18" s="55"/>
      <c r="C18" s="56"/>
      <c r="D18" s="57"/>
      <c r="E18" s="58"/>
      <c r="F18" s="59"/>
      <c r="G18" s="65"/>
      <c r="H18" s="66"/>
      <c r="I18" s="67"/>
      <c r="J18" s="60"/>
      <c r="K18" s="60"/>
      <c r="L18" s="56"/>
      <c r="M18" s="57"/>
      <c r="N18" s="58"/>
      <c r="O18" s="60"/>
      <c r="P18" s="56"/>
      <c r="Q18" s="57"/>
      <c r="R18" s="58"/>
      <c r="S18" s="54"/>
    </row>
    <row r="19" spans="2:19" ht="14.25">
      <c r="B19" s="55"/>
      <c r="C19" s="61"/>
      <c r="D19" s="62" t="s">
        <v>93</v>
      </c>
      <c r="E19" s="63"/>
      <c r="F19" s="59"/>
      <c r="G19" s="59"/>
      <c r="H19" s="69"/>
      <c r="I19" s="70"/>
      <c r="J19" s="60"/>
      <c r="K19" s="60"/>
      <c r="L19" s="61"/>
      <c r="M19" s="64" t="s">
        <v>194</v>
      </c>
      <c r="N19" s="63"/>
      <c r="O19" s="60"/>
      <c r="P19" s="61"/>
      <c r="Q19" s="68" t="s">
        <v>91</v>
      </c>
      <c r="R19" s="63"/>
      <c r="S19" s="54"/>
    </row>
    <row r="20" spans="2:19" ht="14.25">
      <c r="B20" s="55"/>
      <c r="C20" s="65"/>
      <c r="D20" s="66"/>
      <c r="E20" s="67"/>
      <c r="F20" s="59"/>
      <c r="G20" s="59"/>
      <c r="H20" s="59"/>
      <c r="I20" s="59"/>
      <c r="J20" s="60"/>
      <c r="K20" s="60"/>
      <c r="L20" s="65"/>
      <c r="M20" s="66"/>
      <c r="N20" s="67"/>
      <c r="O20" s="60"/>
      <c r="P20" s="65"/>
      <c r="Q20" s="66"/>
      <c r="R20" s="67"/>
      <c r="S20" s="54"/>
    </row>
    <row r="21" spans="2:19" ht="14.25">
      <c r="B21" s="55"/>
      <c r="C21" s="60"/>
      <c r="D21" s="60"/>
      <c r="E21" s="60"/>
      <c r="F21" s="59"/>
      <c r="G21" s="60"/>
      <c r="H21" s="60"/>
      <c r="I21" s="60"/>
      <c r="J21" s="60"/>
      <c r="K21" s="60"/>
      <c r="L21" s="60"/>
      <c r="M21" s="60"/>
      <c r="N21" s="60"/>
      <c r="O21" s="60"/>
      <c r="P21" s="52"/>
      <c r="Q21" s="60"/>
      <c r="R21" s="53"/>
      <c r="S21" s="54"/>
    </row>
    <row r="22" spans="2:19" ht="14.25">
      <c r="B22" s="55"/>
      <c r="C22" s="56"/>
      <c r="D22" s="57"/>
      <c r="E22" s="58"/>
      <c r="F22" s="59"/>
      <c r="G22" s="60"/>
      <c r="H22" s="60"/>
      <c r="I22" s="60"/>
      <c r="J22" s="60"/>
      <c r="K22" s="60"/>
      <c r="L22" s="70"/>
      <c r="M22" s="70"/>
      <c r="N22" s="70"/>
      <c r="O22" s="60"/>
      <c r="P22" s="52"/>
      <c r="Q22" s="60"/>
      <c r="R22" s="53"/>
      <c r="S22" s="54"/>
    </row>
    <row r="23" spans="2:19" ht="14.25">
      <c r="B23" s="55"/>
      <c r="C23" s="61"/>
      <c r="D23" s="92" t="s">
        <v>94</v>
      </c>
      <c r="E23" s="63"/>
      <c r="F23" s="60"/>
      <c r="G23" s="60"/>
      <c r="H23" s="60"/>
      <c r="I23" s="60"/>
      <c r="J23" s="60"/>
      <c r="K23" s="60"/>
      <c r="L23" s="70"/>
      <c r="M23" s="69"/>
      <c r="N23" s="70"/>
      <c r="O23" s="60"/>
      <c r="P23" s="52"/>
      <c r="Q23" s="60"/>
      <c r="R23" s="53"/>
      <c r="S23" s="54"/>
    </row>
    <row r="24" spans="2:19" ht="14.25">
      <c r="B24" s="55"/>
      <c r="C24" s="65"/>
      <c r="D24" s="66"/>
      <c r="E24" s="67"/>
      <c r="F24" s="60"/>
      <c r="G24" s="60"/>
      <c r="H24" s="60"/>
      <c r="I24" s="60"/>
      <c r="J24" s="60"/>
      <c r="K24" s="60"/>
      <c r="L24" s="70"/>
      <c r="M24" s="70"/>
      <c r="N24" s="70"/>
      <c r="O24" s="60"/>
      <c r="P24" s="52"/>
      <c r="Q24" s="60"/>
      <c r="R24" s="53"/>
      <c r="S24" s="54"/>
    </row>
    <row r="25" spans="2:19" ht="14.25">
      <c r="B25" s="71"/>
      <c r="C25" s="72"/>
      <c r="D25" s="72"/>
      <c r="E25" s="72"/>
      <c r="F25" s="72"/>
      <c r="G25" s="72"/>
      <c r="H25" s="72"/>
      <c r="I25" s="72"/>
      <c r="J25" s="72"/>
      <c r="K25" s="72"/>
      <c r="L25" s="72"/>
      <c r="M25" s="72"/>
      <c r="N25" s="72"/>
      <c r="O25" s="72"/>
      <c r="P25" s="72"/>
      <c r="Q25" s="72"/>
      <c r="R25" s="72"/>
      <c r="S25" s="73"/>
    </row>
    <row r="27" spans="2:19" s="7" customFormat="1">
      <c r="B27" s="7" t="s">
        <v>16</v>
      </c>
    </row>
    <row r="28" spans="2:19">
      <c r="C28" s="8"/>
    </row>
    <row r="29" spans="2:19">
      <c r="B29" s="84" t="s">
        <v>36</v>
      </c>
      <c r="C29" s="8"/>
      <c r="D29" s="84" t="s">
        <v>17</v>
      </c>
      <c r="F29" s="13"/>
    </row>
    <row r="30" spans="2:19">
      <c r="B30" s="83"/>
      <c r="C30" s="8"/>
      <c r="D30" s="83"/>
    </row>
    <row r="31" spans="2:19">
      <c r="B31" s="85">
        <v>123</v>
      </c>
      <c r="C31" s="8"/>
      <c r="D31" s="23" t="s">
        <v>126</v>
      </c>
    </row>
    <row r="32" spans="2:19">
      <c r="B32" s="86">
        <f>B31</f>
        <v>123</v>
      </c>
      <c r="C32" s="8"/>
      <c r="D32" s="83" t="s">
        <v>18</v>
      </c>
    </row>
    <row r="33" spans="2:7">
      <c r="B33" s="87">
        <f>B32+B31</f>
        <v>246</v>
      </c>
      <c r="C33" s="8"/>
      <c r="D33" s="83" t="s">
        <v>19</v>
      </c>
    </row>
    <row r="34" spans="2:7">
      <c r="B34" s="88">
        <f>B32+B33</f>
        <v>369</v>
      </c>
      <c r="C34" s="8"/>
      <c r="D34" s="23" t="s">
        <v>127</v>
      </c>
      <c r="E34" s="13"/>
      <c r="F34" s="5"/>
    </row>
    <row r="35" spans="2:7">
      <c r="B35" s="14"/>
      <c r="C35" s="8"/>
      <c r="D35" s="23" t="s">
        <v>20</v>
      </c>
      <c r="E35" s="13"/>
    </row>
    <row r="36" spans="2:7">
      <c r="B36" s="8"/>
      <c r="C36" s="8"/>
      <c r="D36" s="83"/>
    </row>
    <row r="37" spans="2:7">
      <c r="B37" s="89" t="s">
        <v>21</v>
      </c>
      <c r="C37" s="8"/>
      <c r="D37" s="83"/>
    </row>
    <row r="38" spans="2:7">
      <c r="B38" s="90">
        <f>B34+16</f>
        <v>385</v>
      </c>
      <c r="C38" s="8"/>
      <c r="D38" s="83" t="s">
        <v>128</v>
      </c>
    </row>
    <row r="39" spans="2:7">
      <c r="B39" s="91">
        <f>B32*PI()</f>
        <v>386.41589639154455</v>
      </c>
      <c r="C39" s="16"/>
      <c r="D39" s="83" t="s">
        <v>22</v>
      </c>
    </row>
    <row r="40" spans="2:7">
      <c r="B40" s="16"/>
      <c r="C40" s="16"/>
      <c r="D40" s="83"/>
    </row>
    <row r="41" spans="2:7">
      <c r="B41" s="89" t="s">
        <v>23</v>
      </c>
      <c r="C41" s="17"/>
      <c r="D41" s="83"/>
    </row>
    <row r="42" spans="2:7">
      <c r="B42" s="92">
        <v>123</v>
      </c>
      <c r="C42" s="17"/>
      <c r="D42" s="23" t="s">
        <v>129</v>
      </c>
      <c r="G42" s="13"/>
    </row>
    <row r="43" spans="2:7">
      <c r="B43" s="93">
        <v>124</v>
      </c>
      <c r="C43" s="17"/>
      <c r="D43" s="23" t="s">
        <v>130</v>
      </c>
    </row>
    <row r="44" spans="2:7">
      <c r="B44" s="94">
        <f>B42-B43</f>
        <v>-1</v>
      </c>
      <c r="C44" s="18"/>
      <c r="D44" s="83" t="s">
        <v>54</v>
      </c>
    </row>
    <row r="45" spans="2:7">
      <c r="B45" s="83"/>
      <c r="C45" s="83"/>
      <c r="D45" s="83"/>
    </row>
    <row r="46" spans="2:7">
      <c r="B46" s="83"/>
      <c r="C46" s="83"/>
      <c r="D46" s="83"/>
    </row>
    <row r="47" spans="2:7">
      <c r="B47" s="84" t="s">
        <v>31</v>
      </c>
      <c r="C47" s="83"/>
      <c r="D47" s="83"/>
    </row>
    <row r="48" spans="2:7">
      <c r="B48" s="1"/>
      <c r="C48" s="83"/>
      <c r="D48" s="83"/>
    </row>
    <row r="49" spans="2:4">
      <c r="B49" s="89" t="s">
        <v>37</v>
      </c>
      <c r="C49" s="83"/>
      <c r="D49" s="83"/>
    </row>
    <row r="50" spans="2:4">
      <c r="B50" s="95" t="s">
        <v>30</v>
      </c>
      <c r="C50" s="8"/>
      <c r="D50" s="23" t="s">
        <v>40</v>
      </c>
    </row>
    <row r="51" spans="2:4">
      <c r="B51" s="85" t="s">
        <v>28</v>
      </c>
      <c r="C51" s="8"/>
      <c r="D51" s="23" t="s">
        <v>32</v>
      </c>
    </row>
    <row r="52" spans="2:4">
      <c r="B52" s="96" t="s">
        <v>29</v>
      </c>
      <c r="C52" s="8"/>
      <c r="D52" s="23" t="s">
        <v>33</v>
      </c>
    </row>
    <row r="53" spans="2:4">
      <c r="B53" s="15" t="s">
        <v>29</v>
      </c>
      <c r="C53" s="8"/>
      <c r="D53" s="23" t="s">
        <v>35</v>
      </c>
    </row>
    <row r="54" spans="2:4">
      <c r="B54" s="83"/>
      <c r="C54" s="8"/>
      <c r="D54" s="23"/>
    </row>
    <row r="55" spans="2:4">
      <c r="B55" s="89" t="s">
        <v>39</v>
      </c>
      <c r="C55" s="8"/>
      <c r="D55" s="23"/>
    </row>
    <row r="56" spans="2:4">
      <c r="B56" s="22" t="s">
        <v>34</v>
      </c>
      <c r="C56" s="8"/>
      <c r="D56" s="23" t="s">
        <v>41</v>
      </c>
    </row>
    <row r="57" spans="2:4">
      <c r="B57" s="97" t="s">
        <v>38</v>
      </c>
      <c r="C57" s="83"/>
      <c r="D57" s="23" t="s">
        <v>131</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sheetPr>
  <dimension ref="B2:E17"/>
  <sheetViews>
    <sheetView showGridLines="0" zoomScale="85" zoomScaleNormal="85" workbookViewId="0">
      <pane ySplit="3" topLeftCell="A4" activePane="bottomLeft" state="frozen"/>
      <selection pane="bottomLeft"/>
    </sheetView>
  </sheetViews>
  <sheetFormatPr defaultRowHeight="12.75"/>
  <cols>
    <col min="1" max="1" width="2.85546875" style="2" customWidth="1"/>
    <col min="2" max="2" width="7.5703125" style="2" customWidth="1"/>
    <col min="3" max="4" width="47.140625" style="2" customWidth="1"/>
    <col min="5" max="5" width="45.85546875" style="2" customWidth="1"/>
    <col min="6" max="6" width="4.5703125" style="2" customWidth="1"/>
    <col min="7" max="7" width="22" style="2" customWidth="1"/>
    <col min="8" max="16384" width="9.140625" style="2"/>
  </cols>
  <sheetData>
    <row r="2" spans="2:5" s="12" customFormat="1" ht="18">
      <c r="B2" s="11" t="s">
        <v>83</v>
      </c>
    </row>
    <row r="4" spans="2:5" s="7" customFormat="1">
      <c r="B4" s="7" t="s">
        <v>24</v>
      </c>
    </row>
    <row r="5" spans="2:5">
      <c r="C5" s="37"/>
    </row>
    <row r="6" spans="2:5">
      <c r="B6" s="45" t="s">
        <v>50</v>
      </c>
      <c r="C6" s="45" t="s">
        <v>51</v>
      </c>
      <c r="D6" s="45" t="s">
        <v>77</v>
      </c>
      <c r="E6" s="45" t="s">
        <v>53</v>
      </c>
    </row>
    <row r="7" spans="2:5">
      <c r="B7" s="19"/>
      <c r="C7" s="24" t="s">
        <v>52</v>
      </c>
      <c r="D7" s="24"/>
      <c r="E7" s="24" t="s">
        <v>25</v>
      </c>
    </row>
    <row r="8" spans="2:5">
      <c r="B8" s="25">
        <v>1</v>
      </c>
      <c r="C8" s="6" t="s">
        <v>76</v>
      </c>
      <c r="D8" s="119" t="s">
        <v>191</v>
      </c>
      <c r="E8" s="6"/>
    </row>
    <row r="9" spans="2:5" s="117" customFormat="1">
      <c r="B9" s="6">
        <v>2</v>
      </c>
      <c r="C9" s="25" t="s">
        <v>140</v>
      </c>
      <c r="D9" s="119" t="s">
        <v>191</v>
      </c>
      <c r="E9" s="6"/>
    </row>
    <row r="10" spans="2:5">
      <c r="B10" s="6">
        <v>3</v>
      </c>
      <c r="C10" s="6" t="s">
        <v>71</v>
      </c>
      <c r="D10" s="119" t="s">
        <v>191</v>
      </c>
      <c r="E10" s="6" t="s">
        <v>71</v>
      </c>
    </row>
    <row r="11" spans="2:5">
      <c r="B11" s="6">
        <v>4</v>
      </c>
      <c r="C11" s="6" t="s">
        <v>75</v>
      </c>
      <c r="D11" s="6"/>
      <c r="E11" s="6"/>
    </row>
    <row r="14" spans="2:5" s="7" customFormat="1">
      <c r="B14" s="7" t="s">
        <v>49</v>
      </c>
    </row>
    <row r="16" spans="2:5">
      <c r="B16" s="4" t="s">
        <v>47</v>
      </c>
    </row>
    <row r="17" spans="2:2">
      <c r="B17" s="4" t="s">
        <v>48</v>
      </c>
    </row>
  </sheetData>
  <hyperlinks>
    <hyperlink ref="D9" r:id="rId1"/>
    <hyperlink ref="D8" r:id="rId2" location="/CBS/nl/dataset/70936ned/table?ts=1532343719053."/>
    <hyperlink ref="D10" r:id="rId3"/>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22"/>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autoPageBreaks="0"/>
  </sheetPr>
  <dimension ref="B2:L44"/>
  <sheetViews>
    <sheetView showGridLines="0" zoomScale="85" zoomScaleNormal="85" workbookViewId="0">
      <pane xSplit="6" ySplit="17" topLeftCell="G18" activePane="bottomRight" state="frozen"/>
      <selection pane="topRight"/>
      <selection pane="bottomLeft"/>
      <selection pane="bottomRight"/>
    </sheetView>
  </sheetViews>
  <sheetFormatPr defaultRowHeight="12.75"/>
  <cols>
    <col min="1" max="1" width="4" style="2" customWidth="1"/>
    <col min="2" max="2" width="59.5703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2.7109375" style="80" customWidth="1"/>
    <col min="11" max="11" width="2.7109375" style="2" customWidth="1"/>
    <col min="12" max="26" width="13.7109375" style="2" customWidth="1"/>
    <col min="27" max="16384" width="9.140625" style="2"/>
  </cols>
  <sheetData>
    <row r="2" spans="2:12" s="20" customFormat="1" ht="18">
      <c r="B2" s="20" t="s">
        <v>111</v>
      </c>
    </row>
    <row r="4" spans="2:12">
      <c r="B4" s="120" t="s">
        <v>112</v>
      </c>
      <c r="C4" s="120"/>
      <c r="D4" s="120"/>
      <c r="E4" s="120"/>
    </row>
    <row r="5" spans="2:12">
      <c r="B5" s="120"/>
      <c r="C5" s="120"/>
      <c r="D5" s="120"/>
      <c r="E5" s="120"/>
    </row>
    <row r="6" spans="2:12">
      <c r="B6" s="120"/>
      <c r="C6" s="120"/>
      <c r="D6" s="120"/>
      <c r="E6" s="120"/>
    </row>
    <row r="7" spans="2:12">
      <c r="B7" s="120"/>
      <c r="C7" s="120"/>
      <c r="D7" s="120"/>
      <c r="E7" s="120"/>
    </row>
    <row r="8" spans="2:12">
      <c r="B8" s="120"/>
      <c r="C8" s="120"/>
      <c r="D8" s="120"/>
      <c r="E8" s="120"/>
    </row>
    <row r="9" spans="2:12">
      <c r="B9" s="120"/>
      <c r="C9" s="120"/>
      <c r="D9" s="120"/>
      <c r="E9" s="120"/>
    </row>
    <row r="10" spans="2:12">
      <c r="B10" s="120"/>
      <c r="C10" s="120"/>
      <c r="D10" s="120"/>
      <c r="E10" s="120"/>
    </row>
    <row r="11" spans="2:12">
      <c r="B11" s="120"/>
      <c r="C11" s="120"/>
      <c r="D11" s="120"/>
      <c r="E11" s="120"/>
    </row>
    <row r="12" spans="2:12">
      <c r="B12" s="120"/>
      <c r="C12" s="120"/>
      <c r="D12" s="120"/>
      <c r="E12" s="120"/>
      <c r="H12" s="21"/>
    </row>
    <row r="13" spans="2:12">
      <c r="B13" s="120"/>
      <c r="C13" s="120"/>
      <c r="D13" s="120"/>
      <c r="E13" s="120"/>
      <c r="H13" s="21"/>
    </row>
    <row r="14" spans="2:12">
      <c r="B14" s="120"/>
      <c r="C14" s="120"/>
      <c r="D14" s="120"/>
      <c r="E14" s="120"/>
    </row>
    <row r="16" spans="2:12" s="7" customFormat="1">
      <c r="B16" s="7" t="s">
        <v>42</v>
      </c>
      <c r="F16" s="7" t="s">
        <v>26</v>
      </c>
      <c r="H16" s="7" t="s">
        <v>27</v>
      </c>
      <c r="J16" s="76"/>
      <c r="L16" s="7" t="s">
        <v>44</v>
      </c>
    </row>
    <row r="19" spans="2:12" s="7" customFormat="1">
      <c r="B19" s="7" t="s">
        <v>62</v>
      </c>
      <c r="J19" s="76"/>
    </row>
    <row r="21" spans="2:12" s="7" customFormat="1">
      <c r="B21" s="7" t="s">
        <v>95</v>
      </c>
      <c r="J21" s="76"/>
    </row>
    <row r="22" spans="2:12">
      <c r="B22" s="1"/>
    </row>
    <row r="23" spans="2:12">
      <c r="B23" s="2" t="s">
        <v>113</v>
      </c>
      <c r="F23" s="2" t="s">
        <v>121</v>
      </c>
      <c r="H23" s="38">
        <f>'Tab 9_Wettelijke formule'!P26</f>
        <v>16284052.338395014</v>
      </c>
      <c r="L23" s="77"/>
    </row>
    <row r="24" spans="2:12">
      <c r="B24" s="2" t="s">
        <v>114</v>
      </c>
      <c r="F24" s="2" t="s">
        <v>121</v>
      </c>
      <c r="H24" s="38">
        <f>'Tab 5_Toevoeging kosten RCR'!H16</f>
        <v>25655230.662724424</v>
      </c>
      <c r="L24" s="79" t="s">
        <v>97</v>
      </c>
    </row>
    <row r="25" spans="2:12">
      <c r="B25" s="2" t="s">
        <v>115</v>
      </c>
      <c r="F25" s="2" t="s">
        <v>121</v>
      </c>
      <c r="H25" s="38">
        <f>'Tab 5_Toevoeging kosten RCR'!H17</f>
        <v>65010165.897383846</v>
      </c>
      <c r="L25" s="79" t="s">
        <v>97</v>
      </c>
    </row>
    <row r="26" spans="2:12">
      <c r="H26" s="28"/>
      <c r="L26" s="75"/>
    </row>
    <row r="27" spans="2:12">
      <c r="B27" s="2" t="s">
        <v>116</v>
      </c>
      <c r="F27" s="2" t="s">
        <v>121</v>
      </c>
      <c r="H27" s="38">
        <f>SUM(H23:H25)</f>
        <v>106949448.89850327</v>
      </c>
      <c r="L27" s="77"/>
    </row>
    <row r="29" spans="2:12" s="7" customFormat="1">
      <c r="B29" s="7" t="s">
        <v>96</v>
      </c>
      <c r="J29" s="76"/>
      <c r="L29" s="76"/>
    </row>
    <row r="31" spans="2:12">
      <c r="B31" s="2" t="s">
        <v>117</v>
      </c>
      <c r="F31" s="2" t="s">
        <v>121</v>
      </c>
      <c r="H31" s="38">
        <f>'Tab 7_Brondata'!P20</f>
        <v>-3391422.2226899588</v>
      </c>
      <c r="L31" s="75"/>
    </row>
    <row r="32" spans="2:12">
      <c r="B32" s="2" t="s">
        <v>178</v>
      </c>
      <c r="F32" s="98" t="s">
        <v>121</v>
      </c>
      <c r="H32" s="38">
        <f>'Tab 10_Overige correcties'!P32</f>
        <v>143982.59199998324</v>
      </c>
    </row>
    <row r="33" spans="2:10" s="98" customFormat="1">
      <c r="B33" s="98" t="s">
        <v>133</v>
      </c>
      <c r="F33" s="98" t="s">
        <v>121</v>
      </c>
      <c r="H33" s="38">
        <f>'Tab 10_Overige correcties'!P34</f>
        <v>426757.81658698845</v>
      </c>
    </row>
    <row r="34" spans="2:10" s="98" customFormat="1">
      <c r="B34" s="98" t="s">
        <v>183</v>
      </c>
      <c r="F34" s="98" t="s">
        <v>121</v>
      </c>
      <c r="H34" s="38">
        <f>'Tab 10_Overige correcties'!P36</f>
        <v>570306.04285526334</v>
      </c>
    </row>
    <row r="35" spans="2:10" s="98" customFormat="1">
      <c r="B35" s="98" t="s">
        <v>179</v>
      </c>
      <c r="F35" s="101" t="s">
        <v>121</v>
      </c>
      <c r="H35" s="38">
        <f>'Tab 10_Overige correcties'!P37</f>
        <v>415996.34804712771</v>
      </c>
    </row>
    <row r="36" spans="2:10" s="101" customFormat="1">
      <c r="B36" s="101" t="s">
        <v>180</v>
      </c>
      <c r="F36" s="101" t="s">
        <v>121</v>
      </c>
      <c r="H36" s="38">
        <f>'Tab 10_Overige correcties'!P38</f>
        <v>-31186.972943789122</v>
      </c>
    </row>
    <row r="37" spans="2:10" s="101" customFormat="1">
      <c r="H37" s="115"/>
    </row>
    <row r="38" spans="2:10">
      <c r="B38" s="2" t="s">
        <v>118</v>
      </c>
      <c r="F38" s="2" t="s">
        <v>121</v>
      </c>
      <c r="H38" s="38">
        <f>SUM(H31:H36)</f>
        <v>-1865566.396144385</v>
      </c>
    </row>
    <row r="40" spans="2:10" s="7" customFormat="1">
      <c r="B40" s="7" t="s">
        <v>63</v>
      </c>
      <c r="J40" s="76"/>
    </row>
    <row r="42" spans="2:10">
      <c r="B42" s="2" t="s">
        <v>119</v>
      </c>
      <c r="F42" s="2" t="s">
        <v>121</v>
      </c>
      <c r="H42" s="38">
        <f>H27+H38</f>
        <v>105083882.50235888</v>
      </c>
    </row>
    <row r="44" spans="2:10">
      <c r="H44" s="115"/>
    </row>
  </sheetData>
  <mergeCells count="1">
    <mergeCell ref="B4:E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22"/>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O20"/>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7109375" style="2" customWidth="1"/>
    <col min="9" max="10" width="2.7109375" style="2" customWidth="1"/>
    <col min="11" max="11" width="18.85546875" style="2" customWidth="1"/>
    <col min="12" max="12" width="2.7109375" style="2" customWidth="1"/>
    <col min="13" max="27" width="13.7109375" style="2" customWidth="1"/>
    <col min="28" max="16384" width="9.140625" style="2"/>
  </cols>
  <sheetData>
    <row r="2" spans="2:15" s="20" customFormat="1" ht="18">
      <c r="B2" s="20" t="s">
        <v>84</v>
      </c>
    </row>
    <row r="4" spans="2:15">
      <c r="B4" s="121" t="s">
        <v>120</v>
      </c>
      <c r="C4" s="122"/>
      <c r="D4" s="122"/>
      <c r="E4" s="122"/>
    </row>
    <row r="5" spans="2:15">
      <c r="B5" s="122"/>
      <c r="C5" s="122"/>
      <c r="D5" s="122"/>
      <c r="E5" s="122"/>
    </row>
    <row r="6" spans="2:15">
      <c r="B6" s="122"/>
      <c r="C6" s="122"/>
      <c r="D6" s="122"/>
      <c r="E6" s="122"/>
    </row>
    <row r="7" spans="2:15">
      <c r="B7" s="122"/>
      <c r="C7" s="122"/>
      <c r="D7" s="122"/>
      <c r="E7" s="122"/>
    </row>
    <row r="8" spans="2:15">
      <c r="B8" s="122"/>
      <c r="C8" s="122"/>
      <c r="D8" s="122"/>
      <c r="E8" s="122"/>
    </row>
    <row r="9" spans="2:15">
      <c r="B9" s="122"/>
      <c r="C9" s="122"/>
      <c r="D9" s="122"/>
      <c r="E9" s="122"/>
    </row>
    <row r="10" spans="2:15">
      <c r="B10" s="23"/>
      <c r="C10" s="23"/>
      <c r="D10" s="23"/>
      <c r="H10" s="21"/>
    </row>
    <row r="11" spans="2:15" s="7" customFormat="1">
      <c r="B11" s="7" t="s">
        <v>42</v>
      </c>
      <c r="F11" s="7" t="s">
        <v>26</v>
      </c>
      <c r="H11" s="7" t="s">
        <v>27</v>
      </c>
      <c r="K11" s="7" t="s">
        <v>43</v>
      </c>
      <c r="M11" s="7" t="s">
        <v>44</v>
      </c>
    </row>
    <row r="14" spans="2:15" s="7" customFormat="1">
      <c r="B14" s="7" t="s">
        <v>64</v>
      </c>
    </row>
    <row r="16" spans="2:15">
      <c r="B16" s="2" t="s">
        <v>114</v>
      </c>
      <c r="F16" s="2" t="s">
        <v>121</v>
      </c>
      <c r="H16" s="100">
        <v>25655230.662724424</v>
      </c>
      <c r="K16" s="2" t="s">
        <v>135</v>
      </c>
      <c r="M16" s="37"/>
      <c r="O16" s="5"/>
    </row>
    <row r="17" spans="2:11">
      <c r="B17" s="2" t="s">
        <v>115</v>
      </c>
      <c r="F17" s="2" t="s">
        <v>121</v>
      </c>
      <c r="H17" s="100">
        <v>65010165.897383846</v>
      </c>
      <c r="K17" s="98" t="s">
        <v>136</v>
      </c>
    </row>
    <row r="20" spans="2:11">
      <c r="H20" s="26"/>
    </row>
  </sheetData>
  <mergeCells count="1">
    <mergeCell ref="B4:E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22"/>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Z35"/>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2" customWidth="1"/>
    <col min="2" max="2" width="46.140625" style="2" customWidth="1"/>
    <col min="3" max="5" width="4.5703125" style="2" customWidth="1"/>
    <col min="6" max="6" width="13" style="2" customWidth="1"/>
    <col min="7" max="7" width="2.7109375" style="2" customWidth="1"/>
    <col min="8" max="8" width="12.5703125" style="2" customWidth="1"/>
    <col min="9" max="9" width="2.7109375" style="2" customWidth="1"/>
    <col min="10" max="10" width="10.5703125" style="2" customWidth="1"/>
    <col min="11" max="11" width="2.7109375" style="2" customWidth="1"/>
    <col min="12" max="17" width="12.5703125" style="2" customWidth="1"/>
    <col min="18" max="18" width="2.7109375" style="2" customWidth="1"/>
    <col min="19" max="19" width="18.8554687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22" s="20" customFormat="1" ht="18">
      <c r="B2" s="20" t="s">
        <v>85</v>
      </c>
    </row>
    <row r="4" spans="2:22">
      <c r="B4" s="121" t="s">
        <v>98</v>
      </c>
      <c r="C4" s="122"/>
      <c r="D4" s="122"/>
      <c r="E4" s="122"/>
    </row>
    <row r="5" spans="2:22">
      <c r="B5" s="122"/>
      <c r="C5" s="122"/>
      <c r="D5" s="122"/>
      <c r="E5" s="122"/>
    </row>
    <row r="6" spans="2:22">
      <c r="B6" s="122"/>
      <c r="C6" s="122"/>
      <c r="D6" s="122"/>
      <c r="E6" s="122"/>
    </row>
    <row r="7" spans="2:22">
      <c r="B7" s="122"/>
      <c r="C7" s="122"/>
      <c r="D7" s="122"/>
      <c r="E7" s="122"/>
    </row>
    <row r="8" spans="2:22">
      <c r="B8" s="122"/>
      <c r="C8" s="122"/>
      <c r="D8" s="122"/>
      <c r="E8" s="122"/>
    </row>
    <row r="9" spans="2:22">
      <c r="B9" s="35"/>
      <c r="C9" s="23"/>
      <c r="D9" s="23"/>
      <c r="H9" s="21"/>
      <c r="U9" s="5"/>
    </row>
    <row r="10" spans="2:22" s="7" customFormat="1">
      <c r="B10" s="7" t="s">
        <v>42</v>
      </c>
      <c r="F10" s="7" t="s">
        <v>26</v>
      </c>
      <c r="H10" s="7" t="s">
        <v>27</v>
      </c>
      <c r="J10" s="7" t="s">
        <v>46</v>
      </c>
      <c r="L10" s="31">
        <v>2016</v>
      </c>
      <c r="M10" s="31">
        <v>2017</v>
      </c>
      <c r="N10" s="31">
        <v>2018</v>
      </c>
      <c r="O10" s="31">
        <v>2019</v>
      </c>
      <c r="P10" s="31">
        <v>2020</v>
      </c>
      <c r="Q10" s="31">
        <v>2021</v>
      </c>
      <c r="S10" s="7" t="s">
        <v>43</v>
      </c>
      <c r="U10" s="7" t="s">
        <v>44</v>
      </c>
      <c r="V10" s="32"/>
    </row>
    <row r="13" spans="2:22" s="7" customFormat="1">
      <c r="B13" s="7" t="s">
        <v>59</v>
      </c>
    </row>
    <row r="15" spans="2:22">
      <c r="B15" s="1" t="s">
        <v>66</v>
      </c>
      <c r="U15" s="1" t="s">
        <v>60</v>
      </c>
    </row>
    <row r="16" spans="2:22">
      <c r="B16" s="2" t="s">
        <v>67</v>
      </c>
      <c r="F16" s="2" t="s">
        <v>56</v>
      </c>
      <c r="M16" s="39">
        <v>2E-3</v>
      </c>
      <c r="N16" s="39">
        <v>1.4E-2</v>
      </c>
      <c r="O16" s="78">
        <v>2.1000000000000001E-2</v>
      </c>
      <c r="P16" s="99">
        <v>2.8000000000000001E-2</v>
      </c>
      <c r="Q16" s="46">
        <v>1.2E-2</v>
      </c>
      <c r="S16" s="2" t="s">
        <v>76</v>
      </c>
      <c r="U16" s="29" t="s">
        <v>100</v>
      </c>
    </row>
    <row r="17" spans="2:26">
      <c r="P17" s="5"/>
      <c r="U17" s="29" t="s">
        <v>61</v>
      </c>
    </row>
    <row r="18" spans="2:26">
      <c r="U18" s="29" t="s">
        <v>101</v>
      </c>
    </row>
    <row r="19" spans="2:26">
      <c r="U19" s="29" t="s">
        <v>102</v>
      </c>
    </row>
    <row r="20" spans="2:26">
      <c r="U20" s="29" t="s">
        <v>195</v>
      </c>
    </row>
    <row r="21" spans="2:26">
      <c r="U21" s="29"/>
    </row>
    <row r="22" spans="2:26" s="76" customFormat="1">
      <c r="B22" s="102" t="s">
        <v>137</v>
      </c>
      <c r="Z22" s="102"/>
    </row>
    <row r="23" spans="2:26" s="98" customFormat="1">
      <c r="Z23" s="23"/>
    </row>
    <row r="24" spans="2:26" s="98" customFormat="1">
      <c r="B24" s="1" t="s">
        <v>137</v>
      </c>
      <c r="U24" s="1" t="s">
        <v>138</v>
      </c>
    </row>
    <row r="25" spans="2:26" s="98" customFormat="1">
      <c r="B25" s="98" t="s">
        <v>139</v>
      </c>
      <c r="F25" s="98" t="s">
        <v>56</v>
      </c>
      <c r="L25" s="103"/>
      <c r="M25" s="104">
        <v>0.04</v>
      </c>
      <c r="N25" s="104">
        <v>0.04</v>
      </c>
      <c r="O25" s="104">
        <f>N28</f>
        <v>0.04</v>
      </c>
      <c r="P25" s="105">
        <v>0.04</v>
      </c>
      <c r="Q25" s="103"/>
      <c r="S25" s="98" t="s">
        <v>140</v>
      </c>
      <c r="U25" s="30" t="s">
        <v>141</v>
      </c>
    </row>
    <row r="26" spans="2:26" s="98" customFormat="1">
      <c r="B26" s="98" t="s">
        <v>142</v>
      </c>
      <c r="F26" s="98" t="s">
        <v>56</v>
      </c>
      <c r="L26" s="103"/>
      <c r="M26" s="104">
        <v>0.04</v>
      </c>
      <c r="N26" s="104">
        <v>0.04</v>
      </c>
      <c r="O26" s="104">
        <f>N28</f>
        <v>0.04</v>
      </c>
      <c r="P26" s="105">
        <v>0.04</v>
      </c>
      <c r="Q26" s="103"/>
      <c r="S26" s="98" t="s">
        <v>140</v>
      </c>
      <c r="U26" s="30" t="s">
        <v>143</v>
      </c>
    </row>
    <row r="27" spans="2:26" s="98" customFormat="1">
      <c r="B27" s="98" t="s">
        <v>144</v>
      </c>
      <c r="F27" s="98" t="s">
        <v>56</v>
      </c>
      <c r="L27" s="104">
        <v>0.04</v>
      </c>
      <c r="M27" s="104">
        <v>0.04</v>
      </c>
      <c r="N27" s="104">
        <v>0.04</v>
      </c>
      <c r="O27" s="104">
        <v>0.04</v>
      </c>
      <c r="Q27" s="103"/>
      <c r="S27" s="98" t="s">
        <v>140</v>
      </c>
      <c r="U27" s="30" t="s">
        <v>145</v>
      </c>
    </row>
    <row r="28" spans="2:26" s="98" customFormat="1">
      <c r="B28" s="98" t="s">
        <v>146</v>
      </c>
      <c r="F28" s="98" t="s">
        <v>56</v>
      </c>
      <c r="L28" s="104">
        <v>0.04</v>
      </c>
      <c r="M28" s="104">
        <v>0.04</v>
      </c>
      <c r="N28" s="104">
        <v>0.04</v>
      </c>
      <c r="O28" s="104">
        <v>0.04</v>
      </c>
      <c r="Q28" s="103"/>
      <c r="S28" s="98" t="s">
        <v>140</v>
      </c>
      <c r="U28" s="30" t="s">
        <v>147</v>
      </c>
    </row>
    <row r="29" spans="2:26" s="98" customFormat="1">
      <c r="U29" s="30" t="s">
        <v>148</v>
      </c>
    </row>
    <row r="30" spans="2:26" s="98" customFormat="1">
      <c r="U30" s="30" t="s">
        <v>149</v>
      </c>
    </row>
    <row r="31" spans="2:26" s="98" customFormat="1">
      <c r="U31" s="29"/>
    </row>
    <row r="32" spans="2:26" s="7" customFormat="1">
      <c r="B32" s="7" t="s">
        <v>70</v>
      </c>
    </row>
    <row r="34" spans="2:21">
      <c r="B34" s="1" t="s">
        <v>69</v>
      </c>
    </row>
    <row r="35" spans="2:21">
      <c r="B35" s="30" t="s">
        <v>68</v>
      </c>
      <c r="H35" s="33">
        <v>0</v>
      </c>
      <c r="S35" s="2" t="s">
        <v>71</v>
      </c>
      <c r="U35" s="5"/>
    </row>
  </sheetData>
  <mergeCells count="1">
    <mergeCell ref="B4:E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1</vt:i4>
      </vt:variant>
    </vt:vector>
  </HeadingPairs>
  <TitlesOfParts>
    <vt:vector size="15" baseType="lpstr">
      <vt:lpstr>Tab 1_Titelblad</vt:lpstr>
      <vt:lpstr>Tab 2_Toelichting</vt:lpstr>
      <vt:lpstr>Tab 3_Bronnen en toepassingen</vt:lpstr>
      <vt:lpstr>Resultaat --&gt;</vt:lpstr>
      <vt:lpstr>Tab 4_Totale inkomsten 2019</vt:lpstr>
      <vt:lpstr>Input (Dataverzoek TenneT) --&gt;</vt:lpstr>
      <vt:lpstr>Tab 5_Toevoeging kosten RCR</vt:lpstr>
      <vt:lpstr>Input (Data door ACM) --&gt;</vt:lpstr>
      <vt:lpstr>Tab 6_Parameters</vt:lpstr>
      <vt:lpstr>Tab 7_Brondata</vt:lpstr>
      <vt:lpstr>Berekeningen --&gt;</vt:lpstr>
      <vt:lpstr>Tab 8_Berekening parameters</vt:lpstr>
      <vt:lpstr>Tab 9_Wettelijke formule</vt:lpstr>
      <vt:lpstr>Tab 10_Overige correcties</vt:lpstr>
      <vt:lpstr>'Tab 8_Berekening parameters'!Afdrukbereik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Autoriteit Consument &amp; Markt</dc:creator>
  <cp:lastModifiedBy>Peek, Roy</cp:lastModifiedBy>
  <cp:lastPrinted>2018-07-11T14:40:53Z</cp:lastPrinted>
  <dcterms:created xsi:type="dcterms:W3CDTF">2017-12-20T09:39:51Z</dcterms:created>
  <dcterms:modified xsi:type="dcterms:W3CDTF">2019-12-11T14:47:32Z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0x01010049E878650FBD2D4392CD8EF4C647E9D5</vt:lpwstr>
  </property>
</Properties>
</file>